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2.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drawings/drawing3.xml" ContentType="application/vnd.openxmlformats-officedocument.drawing+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drawings/drawing4.xml" ContentType="application/vnd.openxmlformats-officedocument.drawing+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5.xml" ContentType="application/vnd.openxmlformats-officedocument.drawing+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6.xml" ContentType="application/vnd.openxmlformats-officedocument.drawing+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tables/table66.xml" ContentType="application/vnd.openxmlformats-officedocument.spreadsheetml.table+xml"/>
  <Override PartName="/xl/drawings/drawing7.xml" ContentType="application/vnd.openxmlformats-officedocument.drawing+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rielcano.sharepoint.com/sites/DigitalElcano/Documentos compartidos/02 Publicaciones WEB/Policy Papers/20250703 Policy Paper sur global/"/>
    </mc:Choice>
  </mc:AlternateContent>
  <xr:revisionPtr revIDLastSave="18" documentId="8_{A8422E50-66D3-4F9C-B1CE-1D0AB75B2294}" xr6:coauthVersionLast="47" xr6:coauthVersionMax="47" xr10:uidLastSave="{07D0B7B0-B18A-45AF-B842-5C5E9C8930BD}"/>
  <bookViews>
    <workbookView xWindow="0" yWindow="0" windowWidth="12000" windowHeight="12900" xr2:uid="{024D2428-4A64-F54B-98A8-ED575208F6D1}"/>
  </bookViews>
  <sheets>
    <sheet name="Data Guide" sheetId="40" r:id="rId1"/>
    <sheet name="Population" sheetId="13" r:id="rId2"/>
    <sheet name="GDP" sheetId="16" r:id="rId3"/>
    <sheet name="Trade_Imports" sheetId="18" r:id="rId4"/>
    <sheet name="Trade_Exports" sheetId="17" r:id="rId5"/>
    <sheet name="Investment" sheetId="19" r:id="rId6"/>
    <sheet name="FDI_Inward" sheetId="14" r:id="rId7"/>
    <sheet name="FDI_Outward" sheetId="15" r:id="rId8"/>
    <sheet name="Scientific_Production" sheetId="44" r:id="rId9"/>
    <sheet name="Democracy" sheetId="10" r:id="rId10"/>
    <sheet name="Global Presence" sheetId="20" r:id="rId11"/>
    <sheet name="UN_Leadership" sheetId="41" r:id="rId12"/>
    <sheet name="UN_Peacekeeping" sheetId="42" r:id="rId13"/>
    <sheet name="UN_Troops" sheetId="43" r:id="rId14"/>
    <sheet name="Denomination" sheetId="22" r:id="rId15"/>
    <sheet name="Export_Goods_EU" sheetId="23" r:id="rId16"/>
    <sheet name="Import_Goods_EU" sheetId="24" r:id="rId17"/>
    <sheet name="Export_Services_EU" sheetId="25" r:id="rId18"/>
    <sheet name="Import_Services_EU" sheetId="26" r:id="rId19"/>
    <sheet name="Trade_Agreements_EU" sheetId="12" r:id="rId20"/>
    <sheet name="Export_Goods_Spain" sheetId="27" r:id="rId21"/>
    <sheet name="Import_Goods_Spain" sheetId="28" r:id="rId22"/>
    <sheet name="Export_Services_Spain" sheetId="29" r:id="rId23"/>
    <sheet name="Import_Services_Spain" sheetId="30" r:id="rId24"/>
    <sheet name="Spain_InwardFDI_Flows" sheetId="31" r:id="rId25"/>
    <sheet name="Spain_OutwardFDI_Flows" sheetId="32" r:id="rId26"/>
    <sheet name="Spain_InwardFDI_Stock" sheetId="33" r:id="rId27"/>
    <sheet name="Spain_OutwardFDI_Stock" sheetId="34" r:id="rId28"/>
    <sheet name="EU_InwardFDI_Flows" sheetId="35" r:id="rId29"/>
    <sheet name="EU_OutwardFDI_Flows" sheetId="36" r:id="rId30"/>
    <sheet name="EU_InwardFDI_Stock" sheetId="37" r:id="rId31"/>
    <sheet name="EU_OutwardFDI_Stock" sheetId="38" r:id="rId32"/>
    <sheet name="Summary_Trade&amp;FDI" sheetId="39" r:id="rId33"/>
    <sheet name="BilateralVisits" sheetId="1" r:id="rId34"/>
    <sheet name="Summary_Bilateral visits" sheetId="6" r:id="rId35"/>
    <sheet name="UN_Palestine" sheetId="8" r:id="rId36"/>
    <sheet name="UN_Ukraine" sheetId="9" r:id="rId37"/>
    <sheet name="Sec&amp;Tech_Agreements" sheetId="3" r:id="rId38"/>
    <sheet name="Summary_Sec&amp;Tech_Agreements" sheetId="7" r:id="rId39"/>
  </sheets>
  <definedNames>
    <definedName name="_xlnm._FilterDatabase" localSheetId="28" hidden="1">EU_InwardFDI_Flows!$K$30:$L$220</definedName>
    <definedName name="_xlnm._FilterDatabase" localSheetId="30" hidden="1">EU_InwardFDI_Stock!$K$30:$L$220</definedName>
    <definedName name="_xlnm._FilterDatabase" localSheetId="29" hidden="1">EU_OutwardFDI_Flows!$K$30:$L$221</definedName>
    <definedName name="_xlnm._FilterDatabase" localSheetId="31" hidden="1">EU_OutwardFDI_Stock!$K$30:$L$220</definedName>
    <definedName name="_xlnm._FilterDatabase" localSheetId="15" hidden="1">Export_Goods_EU!$J$5:$K$83</definedName>
    <definedName name="_xlnm._FilterDatabase" localSheetId="20" hidden="1">Export_Goods_Spain!$K$28:$L$223</definedName>
    <definedName name="_xlnm._FilterDatabase" localSheetId="17" hidden="1">Export_Services_EU!$K$32:$L$225</definedName>
    <definedName name="_xlnm._FilterDatabase" localSheetId="22" hidden="1">Export_Services_Spain!$P$29:$Q$226</definedName>
    <definedName name="_xlnm._FilterDatabase" localSheetId="16" hidden="1">Import_Goods_EU!$K$18:$L$104</definedName>
    <definedName name="_xlnm._FilterDatabase" localSheetId="21" hidden="1">Import_Goods_Spain!$L$25:$M$216</definedName>
    <definedName name="_xlnm._FilterDatabase" localSheetId="18" hidden="1">Import_Services_EU!$K$30:$L$30</definedName>
    <definedName name="_xlnm._FilterDatabase" localSheetId="23" hidden="1">Import_Services_Spain!$P$29:$Q$226</definedName>
    <definedName name="_xlnm._FilterDatabase" localSheetId="24" hidden="1">Spain_InwardFDI_Flows!$K$28:$L$217</definedName>
    <definedName name="_xlnm._FilterDatabase" localSheetId="26" hidden="1">Spain_InwardFDI_Stock!$L$30:$M$203</definedName>
    <definedName name="_xlnm._FilterDatabase" localSheetId="25" hidden="1">Spain_OutwardFDI_Flows!$K$29:$L$209</definedName>
    <definedName name="_xlnm._FilterDatabase" localSheetId="27" hidden="1">Spain_OutwardFDI_Stock!$L$30:$M$218</definedName>
    <definedName name="_xlnm.Print_Titles" localSheetId="33">BilateralVisits!$10:$10</definedName>
    <definedName name="_xlnm.Print_Titles" localSheetId="9">Democracy!$7:$7</definedName>
    <definedName name="_xlnm.Print_Titles" localSheetId="28">EU_InwardFDI_Flows!$5:$5</definedName>
    <definedName name="_xlnm.Print_Titles" localSheetId="30">EU_InwardFDI_Stock!$5:$5</definedName>
    <definedName name="_xlnm.Print_Titles" localSheetId="29">EU_OutwardFDI_Flows!$5:$5</definedName>
    <definedName name="_xlnm.Print_Titles" localSheetId="31">EU_OutwardFDI_Stock!$5:$5</definedName>
    <definedName name="_xlnm.Print_Titles" localSheetId="15">Export_Goods_EU!$5:$5</definedName>
    <definedName name="_xlnm.Print_Titles" localSheetId="20">Export_Goods_Spain!$5:$5</definedName>
    <definedName name="_xlnm.Print_Titles" localSheetId="17">Export_Services_EU!$5:$5</definedName>
    <definedName name="_xlnm.Print_Titles" localSheetId="22">Export_Services_Spain!$5:$5</definedName>
    <definedName name="_xlnm.Print_Titles" localSheetId="6">FDI_Inward!$5:$5</definedName>
    <definedName name="_xlnm.Print_Titles" localSheetId="7">FDI_Outward!$5:$5</definedName>
    <definedName name="_xlnm.Print_Titles" localSheetId="2">GDP!$5:$5</definedName>
    <definedName name="_xlnm.Print_Titles" localSheetId="10">'Global Presence'!$5:$5</definedName>
    <definedName name="_xlnm.Print_Titles" localSheetId="16">Import_Goods_EU!$5:$5</definedName>
    <definedName name="_xlnm.Print_Titles" localSheetId="21">Import_Goods_Spain!$5:$5</definedName>
    <definedName name="_xlnm.Print_Titles" localSheetId="18">Import_Services_EU!$5:$5</definedName>
    <definedName name="_xlnm.Print_Titles" localSheetId="23">Import_Services_Spain!$5:$5</definedName>
    <definedName name="_xlnm.Print_Titles" localSheetId="5">Investment!$5:$5</definedName>
    <definedName name="_xlnm.Print_Titles" localSheetId="1">Population!$5:$5</definedName>
    <definedName name="_xlnm.Print_Titles" localSheetId="8">Scientific_Production!$7:$7</definedName>
    <definedName name="_xlnm.Print_Titles" localSheetId="37">'Sec&amp;Tech_Agreements'!$9:$9</definedName>
    <definedName name="_xlnm.Print_Titles" localSheetId="24">Spain_InwardFDI_Flows!$5:$5</definedName>
    <definedName name="_xlnm.Print_Titles" localSheetId="26">Spain_InwardFDI_Stock!$5:$5</definedName>
    <definedName name="_xlnm.Print_Titles" localSheetId="25">Spain_OutwardFDI_Flows!$5:$5</definedName>
    <definedName name="_xlnm.Print_Titles" localSheetId="27">Spain_OutwardFDI_Stock!$5:$5</definedName>
    <definedName name="_xlnm.Print_Titles" localSheetId="4">Trade_Exports!$5:$5</definedName>
    <definedName name="_xlnm.Print_Titles" localSheetId="3">Trade_Imports!$5:$5</definedName>
    <definedName name="_xlnm.Print_Titles" localSheetId="11">UN_Leadership!$5:$5</definedName>
    <definedName name="_xlnm.Print_Titles" localSheetId="13">UN_Troops!$7:$7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01" i="27" l="1"/>
  <c r="G201" i="27"/>
  <c r="H107" i="24"/>
  <c r="C151" i="44"/>
  <c r="D128" i="44" s="1"/>
  <c r="C66" i="44"/>
  <c r="D12" i="44" s="1"/>
  <c r="C126" i="44"/>
  <c r="D75" i="44" s="1"/>
  <c r="B7" i="38"/>
  <c r="C7" i="38"/>
  <c r="D7" i="38"/>
  <c r="E7" i="38"/>
  <c r="F7" i="38"/>
  <c r="G8" i="38"/>
  <c r="G9" i="38"/>
  <c r="G10" i="38"/>
  <c r="G11" i="38"/>
  <c r="G12" i="38"/>
  <c r="G13" i="38"/>
  <c r="G14" i="38"/>
  <c r="G15" i="38"/>
  <c r="G16" i="38"/>
  <c r="G17" i="38"/>
  <c r="G18" i="38"/>
  <c r="G19" i="38"/>
  <c r="G20" i="38"/>
  <c r="G21" i="38"/>
  <c r="G22" i="38"/>
  <c r="G23" i="38"/>
  <c r="G24" i="38"/>
  <c r="G25" i="38"/>
  <c r="G26" i="38"/>
  <c r="G27" i="38"/>
  <c r="G28" i="38"/>
  <c r="B30" i="38"/>
  <c r="C30" i="38"/>
  <c r="D30" i="38"/>
  <c r="D6" i="38" s="1"/>
  <c r="E30" i="38"/>
  <c r="F30" i="38"/>
  <c r="G31" i="38"/>
  <c r="L31" i="38"/>
  <c r="M40" i="38" s="1"/>
  <c r="I5" i="39" s="1"/>
  <c r="G32" i="38"/>
  <c r="G33" i="38"/>
  <c r="G34" i="38"/>
  <c r="G35" i="38"/>
  <c r="G36" i="38"/>
  <c r="G37" i="38"/>
  <c r="G38" i="38"/>
  <c r="G39" i="38"/>
  <c r="G40" i="38"/>
  <c r="G41" i="38"/>
  <c r="G42" i="38"/>
  <c r="G43" i="38"/>
  <c r="G44" i="38"/>
  <c r="G45" i="38"/>
  <c r="G46" i="38"/>
  <c r="G47" i="38"/>
  <c r="G48" i="38"/>
  <c r="G49" i="38"/>
  <c r="G50" i="38"/>
  <c r="G51" i="38"/>
  <c r="G52" i="38"/>
  <c r="G53" i="38"/>
  <c r="G54" i="38"/>
  <c r="G55" i="38"/>
  <c r="G56" i="38"/>
  <c r="G57" i="38"/>
  <c r="G58" i="38"/>
  <c r="G59" i="38"/>
  <c r="G60" i="38"/>
  <c r="G61" i="38"/>
  <c r="G62" i="38"/>
  <c r="G63" i="38"/>
  <c r="G64" i="38"/>
  <c r="G65" i="38"/>
  <c r="G66" i="38"/>
  <c r="G67" i="38"/>
  <c r="G68" i="38"/>
  <c r="G69" i="38"/>
  <c r="G70" i="38"/>
  <c r="G71" i="38"/>
  <c r="G72" i="38"/>
  <c r="G73" i="38"/>
  <c r="G74" i="38"/>
  <c r="G75" i="38"/>
  <c r="G76" i="38"/>
  <c r="G77" i="38"/>
  <c r="G78" i="38"/>
  <c r="G79" i="38"/>
  <c r="G80" i="38"/>
  <c r="G81" i="38"/>
  <c r="G82" i="38"/>
  <c r="G83" i="38"/>
  <c r="G84" i="38"/>
  <c r="G85" i="38"/>
  <c r="G86" i="38"/>
  <c r="G87" i="38"/>
  <c r="G88" i="38"/>
  <c r="G89" i="38"/>
  <c r="G90" i="38"/>
  <c r="G91" i="38"/>
  <c r="G92" i="38"/>
  <c r="G93" i="38"/>
  <c r="G94" i="38"/>
  <c r="G95" i="38"/>
  <c r="G96" i="38"/>
  <c r="G97" i="38"/>
  <c r="G98" i="38"/>
  <c r="G99" i="38"/>
  <c r="G100" i="38"/>
  <c r="G101" i="38"/>
  <c r="G102" i="38"/>
  <c r="G103" i="38"/>
  <c r="G104" i="38"/>
  <c r="G105" i="38"/>
  <c r="G106" i="38"/>
  <c r="G107" i="38"/>
  <c r="G108" i="38"/>
  <c r="G109" i="38"/>
  <c r="G110" i="38"/>
  <c r="G111" i="38"/>
  <c r="G112" i="38"/>
  <c r="G113" i="38"/>
  <c r="G114" i="38"/>
  <c r="G115" i="38"/>
  <c r="G116" i="38"/>
  <c r="G117" i="38"/>
  <c r="G118" i="38"/>
  <c r="G119" i="38"/>
  <c r="G120" i="38"/>
  <c r="G121" i="38"/>
  <c r="G122" i="38"/>
  <c r="G123" i="38"/>
  <c r="G124" i="38"/>
  <c r="G125" i="38"/>
  <c r="G126" i="38"/>
  <c r="G127" i="38"/>
  <c r="G128" i="38"/>
  <c r="G129" i="38"/>
  <c r="G130" i="38"/>
  <c r="G131" i="38"/>
  <c r="G132" i="38"/>
  <c r="G133" i="38"/>
  <c r="G134" i="38"/>
  <c r="G135" i="38"/>
  <c r="G136" i="38"/>
  <c r="G137" i="38"/>
  <c r="G138" i="38"/>
  <c r="G139" i="38"/>
  <c r="G140" i="38"/>
  <c r="G141" i="38"/>
  <c r="G142" i="38"/>
  <c r="G143" i="38"/>
  <c r="G144" i="38"/>
  <c r="G145" i="38"/>
  <c r="G146" i="38"/>
  <c r="G147" i="38"/>
  <c r="G148" i="38"/>
  <c r="G149" i="38"/>
  <c r="G150" i="38"/>
  <c r="G151" i="38"/>
  <c r="G152" i="38"/>
  <c r="G153" i="38"/>
  <c r="G154" i="38"/>
  <c r="G155" i="38"/>
  <c r="G156" i="38"/>
  <c r="G157" i="38"/>
  <c r="G158" i="38"/>
  <c r="G159" i="38"/>
  <c r="G160" i="38"/>
  <c r="G161" i="38"/>
  <c r="G162" i="38"/>
  <c r="G163" i="38"/>
  <c r="G164" i="38"/>
  <c r="G165" i="38"/>
  <c r="G166" i="38"/>
  <c r="G167" i="38"/>
  <c r="G168" i="38"/>
  <c r="G169" i="38"/>
  <c r="G170" i="38"/>
  <c r="G171" i="38"/>
  <c r="G172" i="38"/>
  <c r="G173" i="38"/>
  <c r="G174" i="38"/>
  <c r="G175" i="38"/>
  <c r="G176" i="38"/>
  <c r="G177" i="38"/>
  <c r="G178" i="38"/>
  <c r="G179" i="38"/>
  <c r="G180" i="38"/>
  <c r="G181" i="38"/>
  <c r="G182" i="38"/>
  <c r="G183" i="38"/>
  <c r="G184" i="38"/>
  <c r="G185" i="38"/>
  <c r="G186" i="38"/>
  <c r="G187" i="38"/>
  <c r="G188" i="38"/>
  <c r="G189" i="38"/>
  <c r="G190" i="38"/>
  <c r="G191" i="38"/>
  <c r="G192" i="38"/>
  <c r="G193" i="38"/>
  <c r="G194" i="38"/>
  <c r="G195" i="38"/>
  <c r="G196" i="38"/>
  <c r="G197" i="38"/>
  <c r="G198" i="38"/>
  <c r="G199" i="38"/>
  <c r="G200" i="38"/>
  <c r="G201" i="38"/>
  <c r="G202" i="38"/>
  <c r="G203" i="38"/>
  <c r="G204" i="38"/>
  <c r="G205" i="38"/>
  <c r="G206" i="38"/>
  <c r="G207" i="38"/>
  <c r="G208" i="38"/>
  <c r="G209" i="38"/>
  <c r="G210" i="38"/>
  <c r="G211" i="38"/>
  <c r="G212" i="38"/>
  <c r="G213" i="38"/>
  <c r="G214" i="38"/>
  <c r="G215" i="38"/>
  <c r="G216" i="38"/>
  <c r="G217" i="38"/>
  <c r="G218" i="38"/>
  <c r="G219" i="38"/>
  <c r="G220" i="38"/>
  <c r="G221" i="38"/>
  <c r="G222" i="38"/>
  <c r="B7" i="37"/>
  <c r="C7" i="37"/>
  <c r="D7" i="37"/>
  <c r="E7" i="37"/>
  <c r="F7" i="37"/>
  <c r="H8" i="37"/>
  <c r="H9" i="37"/>
  <c r="H10" i="37"/>
  <c r="H11" i="37"/>
  <c r="H12" i="37"/>
  <c r="H13" i="37"/>
  <c r="H14" i="37"/>
  <c r="H15" i="37"/>
  <c r="H16" i="37"/>
  <c r="H17" i="37"/>
  <c r="H18" i="37"/>
  <c r="H19" i="37"/>
  <c r="H20" i="37"/>
  <c r="H21" i="37"/>
  <c r="H22" i="37"/>
  <c r="H23" i="37"/>
  <c r="H24" i="37"/>
  <c r="H25" i="37"/>
  <c r="H26" i="37"/>
  <c r="H27" i="37"/>
  <c r="H28" i="37"/>
  <c r="B30" i="37"/>
  <c r="C30" i="37"/>
  <c r="D30" i="37"/>
  <c r="D6" i="37" s="1"/>
  <c r="E30" i="37"/>
  <c r="F30" i="37"/>
  <c r="H31" i="37"/>
  <c r="H32" i="37"/>
  <c r="H33" i="37"/>
  <c r="H34" i="37"/>
  <c r="L34" i="37"/>
  <c r="M40" i="37" s="1"/>
  <c r="J5" i="39" s="1"/>
  <c r="H35" i="37"/>
  <c r="H36" i="37"/>
  <c r="H37" i="37"/>
  <c r="H38" i="37"/>
  <c r="H39" i="37"/>
  <c r="H40" i="37"/>
  <c r="H41" i="37"/>
  <c r="H42" i="37"/>
  <c r="H43" i="37"/>
  <c r="H44" i="37"/>
  <c r="H45" i="37"/>
  <c r="H46" i="37"/>
  <c r="H47" i="37"/>
  <c r="H48" i="37"/>
  <c r="H49" i="37"/>
  <c r="H50" i="37"/>
  <c r="H51" i="37"/>
  <c r="H52" i="37"/>
  <c r="H53" i="37"/>
  <c r="H54" i="37"/>
  <c r="H55" i="37"/>
  <c r="H56" i="37"/>
  <c r="H57" i="37"/>
  <c r="H58" i="37"/>
  <c r="H59" i="37"/>
  <c r="H60" i="37"/>
  <c r="H61" i="37"/>
  <c r="H62" i="37"/>
  <c r="H63" i="37"/>
  <c r="H64" i="37"/>
  <c r="H65" i="37"/>
  <c r="H66" i="37"/>
  <c r="H67" i="37"/>
  <c r="H68" i="37"/>
  <c r="H69" i="37"/>
  <c r="H70" i="37"/>
  <c r="H71" i="37"/>
  <c r="H72" i="37"/>
  <c r="H73" i="37"/>
  <c r="H74" i="37"/>
  <c r="H75" i="37"/>
  <c r="H76" i="37"/>
  <c r="H77" i="37"/>
  <c r="H78" i="37"/>
  <c r="H79" i="37"/>
  <c r="H80" i="37"/>
  <c r="H81" i="37"/>
  <c r="H82" i="37"/>
  <c r="H83" i="37"/>
  <c r="H84" i="37"/>
  <c r="H85" i="37"/>
  <c r="H86" i="37"/>
  <c r="H87" i="37"/>
  <c r="H88" i="37"/>
  <c r="H89" i="37"/>
  <c r="H90" i="37"/>
  <c r="H91" i="37"/>
  <c r="H92" i="37"/>
  <c r="H93" i="37"/>
  <c r="H94" i="37"/>
  <c r="H95" i="37"/>
  <c r="H96" i="37"/>
  <c r="H97" i="37"/>
  <c r="H98" i="37"/>
  <c r="H99" i="37"/>
  <c r="H100" i="37"/>
  <c r="H101" i="37"/>
  <c r="H102" i="37"/>
  <c r="H103" i="37"/>
  <c r="H104" i="37"/>
  <c r="H105" i="37"/>
  <c r="H106" i="37"/>
  <c r="H107" i="37"/>
  <c r="H108" i="37"/>
  <c r="H109" i="37"/>
  <c r="H110" i="37"/>
  <c r="H111" i="37"/>
  <c r="H112" i="37"/>
  <c r="H113" i="37"/>
  <c r="H114" i="37"/>
  <c r="H115" i="37"/>
  <c r="H116" i="37"/>
  <c r="H117" i="37"/>
  <c r="H118" i="37"/>
  <c r="H119" i="37"/>
  <c r="H120" i="37"/>
  <c r="H121" i="37"/>
  <c r="H122" i="37"/>
  <c r="H123" i="37"/>
  <c r="H124" i="37"/>
  <c r="H125" i="37"/>
  <c r="H126" i="37"/>
  <c r="H127" i="37"/>
  <c r="H128" i="37"/>
  <c r="H129" i="37"/>
  <c r="H130" i="37"/>
  <c r="H131" i="37"/>
  <c r="H132" i="37"/>
  <c r="H133" i="37"/>
  <c r="H134" i="37"/>
  <c r="H135" i="37"/>
  <c r="H136" i="37"/>
  <c r="H137" i="37"/>
  <c r="H138" i="37"/>
  <c r="H139" i="37"/>
  <c r="H140" i="37"/>
  <c r="H141" i="37"/>
  <c r="H142" i="37"/>
  <c r="H143" i="37"/>
  <c r="H144" i="37"/>
  <c r="H145" i="37"/>
  <c r="H146" i="37"/>
  <c r="H147" i="37"/>
  <c r="H148" i="37"/>
  <c r="H149" i="37"/>
  <c r="H150" i="37"/>
  <c r="H151" i="37"/>
  <c r="H152" i="37"/>
  <c r="H153" i="37"/>
  <c r="H154" i="37"/>
  <c r="H155" i="37"/>
  <c r="H156" i="37"/>
  <c r="H157" i="37"/>
  <c r="H158" i="37"/>
  <c r="H159" i="37"/>
  <c r="H160" i="37"/>
  <c r="H161" i="37"/>
  <c r="H162" i="37"/>
  <c r="H163" i="37"/>
  <c r="H164" i="37"/>
  <c r="H165" i="37"/>
  <c r="H166" i="37"/>
  <c r="H167" i="37"/>
  <c r="H168" i="37"/>
  <c r="H169" i="37"/>
  <c r="H170" i="37"/>
  <c r="H171" i="37"/>
  <c r="H172" i="37"/>
  <c r="H173" i="37"/>
  <c r="H174" i="37"/>
  <c r="H175" i="37"/>
  <c r="H176" i="37"/>
  <c r="H177" i="37"/>
  <c r="H178" i="37"/>
  <c r="H179" i="37"/>
  <c r="H180" i="37"/>
  <c r="H181" i="37"/>
  <c r="H182" i="37"/>
  <c r="H183" i="37"/>
  <c r="H184" i="37"/>
  <c r="H185" i="37"/>
  <c r="H186" i="37"/>
  <c r="H187" i="37"/>
  <c r="H188" i="37"/>
  <c r="H189" i="37"/>
  <c r="H190" i="37"/>
  <c r="H191" i="37"/>
  <c r="H192" i="37"/>
  <c r="H193" i="37"/>
  <c r="H194" i="37"/>
  <c r="H195" i="37"/>
  <c r="H196" i="37"/>
  <c r="H197" i="37"/>
  <c r="H198" i="37"/>
  <c r="H199" i="37"/>
  <c r="H200" i="37"/>
  <c r="H201" i="37"/>
  <c r="H202" i="37"/>
  <c r="H203" i="37"/>
  <c r="H204" i="37"/>
  <c r="H205" i="37"/>
  <c r="H206" i="37"/>
  <c r="H207" i="37"/>
  <c r="H208" i="37"/>
  <c r="H209" i="37"/>
  <c r="H210" i="37"/>
  <c r="H211" i="37"/>
  <c r="H212" i="37"/>
  <c r="H213" i="37"/>
  <c r="H214" i="37"/>
  <c r="H215" i="37"/>
  <c r="H216" i="37"/>
  <c r="H217" i="37"/>
  <c r="H218" i="37"/>
  <c r="H219" i="37"/>
  <c r="H220" i="37"/>
  <c r="H221" i="37"/>
  <c r="H222" i="37"/>
  <c r="B7" i="36"/>
  <c r="C7" i="36"/>
  <c r="D7" i="36"/>
  <c r="E7" i="36"/>
  <c r="F7" i="36"/>
  <c r="G8" i="36"/>
  <c r="G9" i="36"/>
  <c r="G10" i="36"/>
  <c r="G11" i="36"/>
  <c r="G12" i="36"/>
  <c r="G13" i="36"/>
  <c r="G14" i="36"/>
  <c r="G15" i="36"/>
  <c r="G16" i="36"/>
  <c r="G17" i="36"/>
  <c r="G18" i="36"/>
  <c r="G19" i="36"/>
  <c r="G20" i="36"/>
  <c r="G21" i="36"/>
  <c r="G22" i="36"/>
  <c r="G23" i="36"/>
  <c r="G24" i="36"/>
  <c r="G25" i="36"/>
  <c r="G26" i="36"/>
  <c r="G27" i="36"/>
  <c r="G28" i="36"/>
  <c r="B30" i="36"/>
  <c r="C30" i="36"/>
  <c r="D30" i="36"/>
  <c r="D6" i="36" s="1"/>
  <c r="E30" i="36"/>
  <c r="F30" i="36"/>
  <c r="G31" i="36"/>
  <c r="G32" i="36"/>
  <c r="G33" i="36"/>
  <c r="G34" i="36"/>
  <c r="L34" i="36"/>
  <c r="M40" i="36" s="1"/>
  <c r="G5" i="39" s="1"/>
  <c r="G35" i="36"/>
  <c r="G36" i="36"/>
  <c r="G37" i="36"/>
  <c r="G38" i="36"/>
  <c r="G39" i="36"/>
  <c r="G41" i="36"/>
  <c r="G42" i="36"/>
  <c r="G43" i="36"/>
  <c r="G44" i="36"/>
  <c r="G45" i="36"/>
  <c r="G46" i="36"/>
  <c r="G47" i="36"/>
  <c r="G48" i="36"/>
  <c r="G49" i="36"/>
  <c r="G50" i="36"/>
  <c r="G51" i="36"/>
  <c r="G52" i="36"/>
  <c r="G53" i="36"/>
  <c r="G54" i="36"/>
  <c r="G55" i="36"/>
  <c r="G56" i="36"/>
  <c r="G57" i="36"/>
  <c r="G58" i="36"/>
  <c r="G59" i="36"/>
  <c r="G60" i="36"/>
  <c r="G61" i="36"/>
  <c r="G62" i="36"/>
  <c r="G63" i="36"/>
  <c r="G64" i="36"/>
  <c r="G65" i="36"/>
  <c r="G66" i="36"/>
  <c r="G67" i="36"/>
  <c r="G68" i="36"/>
  <c r="G69" i="36"/>
  <c r="G70" i="36"/>
  <c r="G71" i="36"/>
  <c r="G72" i="36"/>
  <c r="G73" i="36"/>
  <c r="G74" i="36"/>
  <c r="G75" i="36"/>
  <c r="G76" i="36"/>
  <c r="G77" i="36"/>
  <c r="G78" i="36"/>
  <c r="G79" i="36"/>
  <c r="G80" i="36"/>
  <c r="G81" i="36"/>
  <c r="G82" i="36"/>
  <c r="G83" i="36"/>
  <c r="G84" i="36"/>
  <c r="G85" i="36"/>
  <c r="G86" i="36"/>
  <c r="G87" i="36"/>
  <c r="G88" i="36"/>
  <c r="G89" i="36"/>
  <c r="G90" i="36"/>
  <c r="G91" i="36"/>
  <c r="G92" i="36"/>
  <c r="G93" i="36"/>
  <c r="G94" i="36"/>
  <c r="G95" i="36"/>
  <c r="G96" i="36"/>
  <c r="G97" i="36"/>
  <c r="G98" i="36"/>
  <c r="G99" i="36"/>
  <c r="G100" i="36"/>
  <c r="G101" i="36"/>
  <c r="G102" i="36"/>
  <c r="G103" i="36"/>
  <c r="G104" i="36"/>
  <c r="G105" i="36"/>
  <c r="G106" i="36"/>
  <c r="G107" i="36"/>
  <c r="G108" i="36"/>
  <c r="G109" i="36"/>
  <c r="G110" i="36"/>
  <c r="G111" i="36"/>
  <c r="G112" i="36"/>
  <c r="G113" i="36"/>
  <c r="G114" i="36"/>
  <c r="G115" i="36"/>
  <c r="G116" i="36"/>
  <c r="G117" i="36"/>
  <c r="G118" i="36"/>
  <c r="G119" i="36"/>
  <c r="G120" i="36"/>
  <c r="G121" i="36"/>
  <c r="G122" i="36"/>
  <c r="G123" i="36"/>
  <c r="G124" i="36"/>
  <c r="G125" i="36"/>
  <c r="G126" i="36"/>
  <c r="G127" i="36"/>
  <c r="G128" i="36"/>
  <c r="G129" i="36"/>
  <c r="G130" i="36"/>
  <c r="G131" i="36"/>
  <c r="G132" i="36"/>
  <c r="G133" i="36"/>
  <c r="G134" i="36"/>
  <c r="G135" i="36"/>
  <c r="G136" i="36"/>
  <c r="G137" i="36"/>
  <c r="G138" i="36"/>
  <c r="G139" i="36"/>
  <c r="G140" i="36"/>
  <c r="G141" i="36"/>
  <c r="G142" i="36"/>
  <c r="G143" i="36"/>
  <c r="G144" i="36"/>
  <c r="G145" i="36"/>
  <c r="G146" i="36"/>
  <c r="G147" i="36"/>
  <c r="G148" i="36"/>
  <c r="G149" i="36"/>
  <c r="G150" i="36"/>
  <c r="G151" i="36"/>
  <c r="G152" i="36"/>
  <c r="G153" i="36"/>
  <c r="G154" i="36"/>
  <c r="G155" i="36"/>
  <c r="G156" i="36"/>
  <c r="G157" i="36"/>
  <c r="G158" i="36"/>
  <c r="G159" i="36"/>
  <c r="G160" i="36"/>
  <c r="G161" i="36"/>
  <c r="G162" i="36"/>
  <c r="G163" i="36"/>
  <c r="G164" i="36"/>
  <c r="G165" i="36"/>
  <c r="G166" i="36"/>
  <c r="G167" i="36"/>
  <c r="G168" i="36"/>
  <c r="G169" i="36"/>
  <c r="G170" i="36"/>
  <c r="G171" i="36"/>
  <c r="G172" i="36"/>
  <c r="G173" i="36"/>
  <c r="G174" i="36"/>
  <c r="G175" i="36"/>
  <c r="G176" i="36"/>
  <c r="G177" i="36"/>
  <c r="G178" i="36"/>
  <c r="G179" i="36"/>
  <c r="G180" i="36"/>
  <c r="G181" i="36"/>
  <c r="G182" i="36"/>
  <c r="G183" i="36"/>
  <c r="G184" i="36"/>
  <c r="G185" i="36"/>
  <c r="G186" i="36"/>
  <c r="G187" i="36"/>
  <c r="G188" i="36"/>
  <c r="G189" i="36"/>
  <c r="G190" i="36"/>
  <c r="G191" i="36"/>
  <c r="G192" i="36"/>
  <c r="G193" i="36"/>
  <c r="G194" i="36"/>
  <c r="G195" i="36"/>
  <c r="G196" i="36"/>
  <c r="G197" i="36"/>
  <c r="G198" i="36"/>
  <c r="G199" i="36"/>
  <c r="G200" i="36"/>
  <c r="G201" i="36"/>
  <c r="G202" i="36"/>
  <c r="G203" i="36"/>
  <c r="G204" i="36"/>
  <c r="G205" i="36"/>
  <c r="G206" i="36"/>
  <c r="G207" i="36"/>
  <c r="G208" i="36"/>
  <c r="G209" i="36"/>
  <c r="G210" i="36"/>
  <c r="G211" i="36"/>
  <c r="G212" i="36"/>
  <c r="G213" i="36"/>
  <c r="G214" i="36"/>
  <c r="G215" i="36"/>
  <c r="G216" i="36"/>
  <c r="G217" i="36"/>
  <c r="G218" i="36"/>
  <c r="G219" i="36"/>
  <c r="G220" i="36"/>
  <c r="G221" i="36"/>
  <c r="B7" i="35"/>
  <c r="C7" i="35"/>
  <c r="D7" i="35"/>
  <c r="E7" i="35"/>
  <c r="F7" i="35"/>
  <c r="G8" i="35"/>
  <c r="G9" i="35"/>
  <c r="G10" i="35"/>
  <c r="G11" i="35"/>
  <c r="G12" i="35"/>
  <c r="G13" i="35"/>
  <c r="G14" i="35"/>
  <c r="G15" i="35"/>
  <c r="G16" i="35"/>
  <c r="G17" i="35"/>
  <c r="G18" i="35"/>
  <c r="G19" i="35"/>
  <c r="G20" i="35"/>
  <c r="G21" i="35"/>
  <c r="G22" i="35"/>
  <c r="G23" i="35"/>
  <c r="G24" i="35"/>
  <c r="G25" i="35"/>
  <c r="G26" i="35"/>
  <c r="G27" i="35"/>
  <c r="G28" i="35"/>
  <c r="B30" i="35"/>
  <c r="C30" i="35"/>
  <c r="D30" i="35"/>
  <c r="E30" i="35"/>
  <c r="F30" i="35"/>
  <c r="G31" i="35"/>
  <c r="G32" i="35"/>
  <c r="G33" i="35"/>
  <c r="G34" i="35"/>
  <c r="G35" i="35"/>
  <c r="G36" i="35"/>
  <c r="G37" i="35"/>
  <c r="G38" i="35"/>
  <c r="G39" i="35"/>
  <c r="M40" i="35"/>
  <c r="H5" i="39" s="1"/>
  <c r="G41" i="35"/>
  <c r="G42" i="35"/>
  <c r="G43" i="35"/>
  <c r="G44" i="35"/>
  <c r="G45" i="35"/>
  <c r="G46" i="35"/>
  <c r="G47" i="35"/>
  <c r="G48" i="35"/>
  <c r="G49" i="35"/>
  <c r="G50" i="35"/>
  <c r="G51" i="35"/>
  <c r="G52" i="35"/>
  <c r="G53" i="35"/>
  <c r="G54" i="35"/>
  <c r="G55" i="35"/>
  <c r="G56" i="35"/>
  <c r="G57" i="35"/>
  <c r="G58" i="35"/>
  <c r="G59" i="35"/>
  <c r="G60" i="35"/>
  <c r="G61" i="35"/>
  <c r="G62" i="35"/>
  <c r="G63" i="35"/>
  <c r="G64" i="35"/>
  <c r="G65" i="35"/>
  <c r="G66" i="35"/>
  <c r="G67" i="35"/>
  <c r="G68" i="35"/>
  <c r="G69" i="35"/>
  <c r="G70" i="35"/>
  <c r="G71" i="35"/>
  <c r="G72" i="35"/>
  <c r="G73" i="35"/>
  <c r="G74" i="35"/>
  <c r="G75" i="35"/>
  <c r="G76" i="35"/>
  <c r="G77" i="35"/>
  <c r="G78" i="35"/>
  <c r="G79" i="35"/>
  <c r="G80" i="35"/>
  <c r="G81" i="35"/>
  <c r="G82" i="35"/>
  <c r="G83" i="35"/>
  <c r="G84" i="35"/>
  <c r="G85" i="35"/>
  <c r="G86" i="35"/>
  <c r="G87" i="35"/>
  <c r="G88" i="35"/>
  <c r="G89" i="35"/>
  <c r="G90" i="35"/>
  <c r="G91" i="35"/>
  <c r="G92" i="35"/>
  <c r="G93" i="35"/>
  <c r="G94" i="35"/>
  <c r="G95" i="35"/>
  <c r="G96" i="35"/>
  <c r="G97" i="35"/>
  <c r="G98" i="35"/>
  <c r="G99" i="35"/>
  <c r="G100" i="35"/>
  <c r="G101" i="35"/>
  <c r="G102" i="35"/>
  <c r="G103" i="35"/>
  <c r="G104" i="35"/>
  <c r="G105" i="35"/>
  <c r="G106" i="35"/>
  <c r="G107" i="35"/>
  <c r="G108" i="35"/>
  <c r="G109" i="35"/>
  <c r="G110" i="35"/>
  <c r="G111" i="35"/>
  <c r="G112" i="35"/>
  <c r="G113" i="35"/>
  <c r="G114" i="35"/>
  <c r="G115" i="35"/>
  <c r="G116" i="35"/>
  <c r="G117" i="35"/>
  <c r="G118" i="35"/>
  <c r="G119" i="35"/>
  <c r="G120" i="35"/>
  <c r="G121" i="35"/>
  <c r="G122" i="35"/>
  <c r="G123" i="35"/>
  <c r="G124" i="35"/>
  <c r="G125" i="35"/>
  <c r="G126" i="35"/>
  <c r="G127" i="35"/>
  <c r="G128" i="35"/>
  <c r="G129" i="35"/>
  <c r="G130" i="35"/>
  <c r="G131" i="35"/>
  <c r="G132" i="35"/>
  <c r="G133" i="35"/>
  <c r="G134" i="35"/>
  <c r="G135" i="35"/>
  <c r="G136" i="35"/>
  <c r="G137" i="35"/>
  <c r="G138" i="35"/>
  <c r="G139" i="35"/>
  <c r="G140" i="35"/>
  <c r="G141" i="35"/>
  <c r="G142" i="35"/>
  <c r="G143" i="35"/>
  <c r="G144" i="35"/>
  <c r="G145" i="35"/>
  <c r="G146" i="35"/>
  <c r="G147" i="35"/>
  <c r="G148" i="35"/>
  <c r="G149" i="35"/>
  <c r="G150" i="35"/>
  <c r="G151" i="35"/>
  <c r="G152" i="35"/>
  <c r="G153" i="35"/>
  <c r="G154" i="35"/>
  <c r="G155" i="35"/>
  <c r="G156" i="35"/>
  <c r="G157" i="35"/>
  <c r="G158" i="35"/>
  <c r="G159" i="35"/>
  <c r="G160" i="35"/>
  <c r="G161" i="35"/>
  <c r="G162" i="35"/>
  <c r="G163" i="35"/>
  <c r="G164" i="35"/>
  <c r="G165" i="35"/>
  <c r="G166" i="35"/>
  <c r="G167" i="35"/>
  <c r="G168" i="35"/>
  <c r="G169" i="35"/>
  <c r="G170" i="35"/>
  <c r="G171" i="35"/>
  <c r="G172" i="35"/>
  <c r="G173" i="35"/>
  <c r="G174" i="35"/>
  <c r="G175" i="35"/>
  <c r="G176" i="35"/>
  <c r="G177" i="35"/>
  <c r="G178" i="35"/>
  <c r="G179" i="35"/>
  <c r="G180" i="35"/>
  <c r="G181" i="35"/>
  <c r="G182" i="35"/>
  <c r="G183" i="35"/>
  <c r="G184" i="35"/>
  <c r="G185" i="35"/>
  <c r="G186" i="35"/>
  <c r="G187" i="35"/>
  <c r="G188" i="35"/>
  <c r="G189" i="35"/>
  <c r="G190" i="35"/>
  <c r="G191" i="35"/>
  <c r="G192" i="35"/>
  <c r="G193" i="35"/>
  <c r="G194" i="35"/>
  <c r="G195" i="35"/>
  <c r="G196" i="35"/>
  <c r="G197" i="35"/>
  <c r="G198" i="35"/>
  <c r="G199" i="35"/>
  <c r="G200" i="35"/>
  <c r="G201" i="35"/>
  <c r="G202" i="35"/>
  <c r="G203" i="35"/>
  <c r="G204" i="35"/>
  <c r="G205" i="35"/>
  <c r="G206" i="35"/>
  <c r="G207" i="35"/>
  <c r="G208" i="35"/>
  <c r="G209" i="35"/>
  <c r="G210" i="35"/>
  <c r="G211" i="35"/>
  <c r="G212" i="35"/>
  <c r="G213" i="35"/>
  <c r="G214" i="35"/>
  <c r="G215" i="35"/>
  <c r="L215" i="35"/>
  <c r="G216" i="35"/>
  <c r="G217" i="35"/>
  <c r="G218" i="35"/>
  <c r="G219" i="35"/>
  <c r="G220" i="35"/>
  <c r="B7" i="34"/>
  <c r="C7" i="34"/>
  <c r="D7" i="34"/>
  <c r="E7" i="34"/>
  <c r="F7" i="34"/>
  <c r="H8" i="34"/>
  <c r="H9" i="34"/>
  <c r="H10" i="34"/>
  <c r="H11" i="34"/>
  <c r="H12" i="34"/>
  <c r="H13" i="34"/>
  <c r="H14" i="34"/>
  <c r="H15" i="34"/>
  <c r="H16" i="34"/>
  <c r="H17" i="34"/>
  <c r="H18" i="34"/>
  <c r="H19" i="34"/>
  <c r="H20" i="34"/>
  <c r="H21" i="34"/>
  <c r="H22" i="34"/>
  <c r="H23" i="34"/>
  <c r="H24" i="34"/>
  <c r="H25" i="34"/>
  <c r="H26" i="34"/>
  <c r="H27" i="34"/>
  <c r="H28" i="34"/>
  <c r="B30" i="34"/>
  <c r="C30" i="34"/>
  <c r="D30" i="34"/>
  <c r="E30" i="34"/>
  <c r="F30" i="34"/>
  <c r="F6" i="34" s="1"/>
  <c r="H31" i="34"/>
  <c r="H33" i="34"/>
  <c r="H35" i="34"/>
  <c r="H36" i="34"/>
  <c r="H37" i="34"/>
  <c r="H38" i="34"/>
  <c r="M38" i="34"/>
  <c r="N40" i="34" s="1"/>
  <c r="I21" i="39" s="1"/>
  <c r="H39" i="34"/>
  <c r="H40" i="34"/>
  <c r="H41" i="34"/>
  <c r="H42" i="34"/>
  <c r="H43" i="34"/>
  <c r="H44" i="34"/>
  <c r="H45" i="34"/>
  <c r="H46" i="34"/>
  <c r="H47" i="34"/>
  <c r="H48" i="34"/>
  <c r="H49" i="34"/>
  <c r="H50" i="34"/>
  <c r="H51" i="34"/>
  <c r="H52" i="34"/>
  <c r="H53" i="34"/>
  <c r="H54" i="34"/>
  <c r="H55" i="34"/>
  <c r="H56" i="34"/>
  <c r="H57" i="34"/>
  <c r="H58" i="34"/>
  <c r="H59" i="34"/>
  <c r="H60" i="34"/>
  <c r="H61" i="34"/>
  <c r="H62" i="34"/>
  <c r="H63" i="34"/>
  <c r="H64" i="34"/>
  <c r="H65" i="34"/>
  <c r="H66" i="34"/>
  <c r="H67" i="34"/>
  <c r="H68" i="34"/>
  <c r="H69" i="34"/>
  <c r="H70" i="34"/>
  <c r="H71" i="34"/>
  <c r="H72" i="34"/>
  <c r="H73" i="34"/>
  <c r="H74" i="34"/>
  <c r="H75" i="34"/>
  <c r="H76" i="34"/>
  <c r="H77" i="34"/>
  <c r="H78" i="34"/>
  <c r="H79" i="34"/>
  <c r="H80" i="34"/>
  <c r="H81" i="34"/>
  <c r="H82" i="34"/>
  <c r="H83" i="34"/>
  <c r="H84" i="34"/>
  <c r="H85" i="34"/>
  <c r="H86" i="34"/>
  <c r="H87" i="34"/>
  <c r="H88" i="34"/>
  <c r="H89" i="34"/>
  <c r="H90" i="34"/>
  <c r="H91" i="34"/>
  <c r="H92" i="34"/>
  <c r="H93" i="34"/>
  <c r="H94" i="34"/>
  <c r="H95" i="34"/>
  <c r="H96" i="34"/>
  <c r="H97" i="34"/>
  <c r="H98" i="34"/>
  <c r="H99" i="34"/>
  <c r="H100" i="34"/>
  <c r="H101" i="34"/>
  <c r="H102" i="34"/>
  <c r="H103" i="34"/>
  <c r="H104" i="34"/>
  <c r="H105" i="34"/>
  <c r="H106" i="34"/>
  <c r="H107" i="34"/>
  <c r="H108" i="34"/>
  <c r="H109" i="34"/>
  <c r="H110" i="34"/>
  <c r="H111" i="34"/>
  <c r="H112" i="34"/>
  <c r="H113" i="34"/>
  <c r="H114" i="34"/>
  <c r="H115" i="34"/>
  <c r="H116" i="34"/>
  <c r="H117" i="34"/>
  <c r="H118" i="34"/>
  <c r="H119" i="34"/>
  <c r="H120" i="34"/>
  <c r="H121" i="34"/>
  <c r="H122" i="34"/>
  <c r="H123" i="34"/>
  <c r="H124" i="34"/>
  <c r="H125" i="34"/>
  <c r="H126" i="34"/>
  <c r="H127" i="34"/>
  <c r="H128" i="34"/>
  <c r="H129" i="34"/>
  <c r="H130" i="34"/>
  <c r="H131" i="34"/>
  <c r="H132" i="34"/>
  <c r="H133" i="34"/>
  <c r="H134" i="34"/>
  <c r="H135" i="34"/>
  <c r="H136" i="34"/>
  <c r="H137" i="34"/>
  <c r="H138" i="34"/>
  <c r="H139" i="34"/>
  <c r="H140" i="34"/>
  <c r="H141" i="34"/>
  <c r="H142" i="34"/>
  <c r="H143" i="34"/>
  <c r="H144" i="34"/>
  <c r="H145" i="34"/>
  <c r="H146" i="34"/>
  <c r="H147" i="34"/>
  <c r="H148" i="34"/>
  <c r="H149" i="34"/>
  <c r="H150" i="34"/>
  <c r="H151" i="34"/>
  <c r="H152" i="34"/>
  <c r="H153" i="34"/>
  <c r="H154" i="34"/>
  <c r="H155" i="34"/>
  <c r="H156" i="34"/>
  <c r="H157" i="34"/>
  <c r="H158" i="34"/>
  <c r="H159" i="34"/>
  <c r="H160" i="34"/>
  <c r="H161" i="34"/>
  <c r="H162" i="34"/>
  <c r="H163" i="34"/>
  <c r="H164" i="34"/>
  <c r="H165" i="34"/>
  <c r="H166" i="34"/>
  <c r="H167" i="34"/>
  <c r="H168" i="34"/>
  <c r="H169" i="34"/>
  <c r="H170" i="34"/>
  <c r="H171" i="34"/>
  <c r="H172" i="34"/>
  <c r="H173" i="34"/>
  <c r="H174" i="34"/>
  <c r="H175" i="34"/>
  <c r="H176" i="34"/>
  <c r="H177" i="34"/>
  <c r="H178" i="34"/>
  <c r="H179" i="34"/>
  <c r="H180" i="34"/>
  <c r="H181" i="34"/>
  <c r="H182" i="34"/>
  <c r="H183" i="34"/>
  <c r="H184" i="34"/>
  <c r="H185" i="34"/>
  <c r="H186" i="34"/>
  <c r="H187" i="34"/>
  <c r="H188" i="34"/>
  <c r="H189" i="34"/>
  <c r="H190" i="34"/>
  <c r="H191" i="34"/>
  <c r="H192" i="34"/>
  <c r="H193" i="34"/>
  <c r="H194" i="34"/>
  <c r="H195" i="34"/>
  <c r="H196" i="34"/>
  <c r="H197" i="34"/>
  <c r="H198" i="34"/>
  <c r="H199" i="34"/>
  <c r="H200" i="34"/>
  <c r="H201" i="34"/>
  <c r="H202" i="34"/>
  <c r="H203" i="34"/>
  <c r="H204" i="34"/>
  <c r="H205" i="34"/>
  <c r="H206" i="34"/>
  <c r="H207" i="34"/>
  <c r="H208" i="34"/>
  <c r="H209" i="34"/>
  <c r="H210" i="34"/>
  <c r="H211" i="34"/>
  <c r="H212" i="34"/>
  <c r="H213" i="34"/>
  <c r="H214" i="34"/>
  <c r="H215" i="34"/>
  <c r="H216" i="34"/>
  <c r="H217" i="34"/>
  <c r="H218" i="34"/>
  <c r="H219" i="34"/>
  <c r="H220" i="34"/>
  <c r="H221" i="34"/>
  <c r="B7" i="33"/>
  <c r="C7" i="33"/>
  <c r="D7" i="33"/>
  <c r="E7" i="33"/>
  <c r="F7" i="33"/>
  <c r="H8" i="33"/>
  <c r="H9" i="33"/>
  <c r="H10" i="33"/>
  <c r="H11" i="33"/>
  <c r="H12" i="33"/>
  <c r="H13" i="33"/>
  <c r="H14" i="33"/>
  <c r="H15" i="33"/>
  <c r="H16" i="33"/>
  <c r="H17" i="33"/>
  <c r="H18" i="33"/>
  <c r="H19" i="33"/>
  <c r="H20" i="33"/>
  <c r="H21" i="33"/>
  <c r="H22" i="33"/>
  <c r="H23" i="33"/>
  <c r="H24" i="33"/>
  <c r="H25" i="33"/>
  <c r="H26" i="33"/>
  <c r="H27" i="33"/>
  <c r="H28" i="33"/>
  <c r="B30" i="33"/>
  <c r="C30" i="33"/>
  <c r="D30" i="33"/>
  <c r="E30" i="33"/>
  <c r="E6" i="33" s="1"/>
  <c r="F30" i="33"/>
  <c r="H31" i="33"/>
  <c r="H33" i="33"/>
  <c r="M33" i="33"/>
  <c r="N40" i="33" s="1"/>
  <c r="J21" i="39" s="1"/>
  <c r="H35" i="33"/>
  <c r="H36" i="33"/>
  <c r="H37" i="33"/>
  <c r="H38" i="33"/>
  <c r="H39" i="33"/>
  <c r="H40" i="33"/>
  <c r="H41" i="33"/>
  <c r="H42" i="33"/>
  <c r="H43" i="33"/>
  <c r="H44" i="33"/>
  <c r="H45" i="33"/>
  <c r="H46" i="33"/>
  <c r="H47" i="33"/>
  <c r="H48" i="33"/>
  <c r="H49" i="33"/>
  <c r="H50" i="33"/>
  <c r="H51" i="33"/>
  <c r="H52" i="33"/>
  <c r="H53" i="33"/>
  <c r="H54" i="33"/>
  <c r="H55" i="33"/>
  <c r="H57" i="33"/>
  <c r="H58" i="33"/>
  <c r="H59" i="33"/>
  <c r="H60" i="33"/>
  <c r="H61" i="33"/>
  <c r="H62" i="33"/>
  <c r="H63" i="33"/>
  <c r="H64" i="33"/>
  <c r="H65" i="33"/>
  <c r="H66" i="33"/>
  <c r="H67" i="33"/>
  <c r="H68" i="33"/>
  <c r="H69" i="33"/>
  <c r="H70" i="33"/>
  <c r="H71" i="33"/>
  <c r="H72" i="33"/>
  <c r="H73" i="33"/>
  <c r="H74" i="33"/>
  <c r="H75" i="33"/>
  <c r="H76" i="33"/>
  <c r="H77" i="33"/>
  <c r="H78" i="33"/>
  <c r="H79" i="33"/>
  <c r="H80" i="33"/>
  <c r="H81" i="33"/>
  <c r="H82" i="33"/>
  <c r="H83" i="33"/>
  <c r="H84" i="33"/>
  <c r="H85" i="33"/>
  <c r="H86" i="33"/>
  <c r="H87" i="33"/>
  <c r="H88" i="33"/>
  <c r="H89" i="33"/>
  <c r="H90" i="33"/>
  <c r="H92" i="33"/>
  <c r="H93" i="33"/>
  <c r="H94" i="33"/>
  <c r="H95" i="33"/>
  <c r="H96" i="33"/>
  <c r="H97" i="33"/>
  <c r="H98" i="33"/>
  <c r="H99" i="33"/>
  <c r="H100" i="33"/>
  <c r="H101" i="33"/>
  <c r="H102" i="33"/>
  <c r="H103" i="33"/>
  <c r="H104" i="33"/>
  <c r="H105" i="33"/>
  <c r="H106" i="33"/>
  <c r="H107" i="33"/>
  <c r="H108" i="33"/>
  <c r="H110" i="33"/>
  <c r="H111" i="33"/>
  <c r="H112" i="33"/>
  <c r="H113" i="33"/>
  <c r="H114" i="33"/>
  <c r="H115" i="33"/>
  <c r="H116" i="33"/>
  <c r="H117" i="33"/>
  <c r="H118" i="33"/>
  <c r="H119" i="33"/>
  <c r="H120" i="33"/>
  <c r="H121" i="33"/>
  <c r="H122" i="33"/>
  <c r="H123" i="33"/>
  <c r="H124" i="33"/>
  <c r="H125" i="33"/>
  <c r="H126" i="33"/>
  <c r="H127" i="33"/>
  <c r="H128" i="33"/>
  <c r="H129" i="33"/>
  <c r="H130" i="33"/>
  <c r="H131" i="33"/>
  <c r="H132" i="33"/>
  <c r="H133" i="33"/>
  <c r="H134" i="33"/>
  <c r="H135" i="33"/>
  <c r="H136" i="33"/>
  <c r="H137" i="33"/>
  <c r="H138" i="33"/>
  <c r="H139" i="33"/>
  <c r="H140" i="33"/>
  <c r="H141" i="33"/>
  <c r="H142" i="33"/>
  <c r="H143" i="33"/>
  <c r="H144" i="33"/>
  <c r="H145" i="33"/>
  <c r="H146" i="33"/>
  <c r="H147" i="33"/>
  <c r="H148" i="33"/>
  <c r="H149" i="33"/>
  <c r="H150" i="33"/>
  <c r="H151" i="33"/>
  <c r="H152" i="33"/>
  <c r="H153" i="33"/>
  <c r="H154" i="33"/>
  <c r="H155" i="33"/>
  <c r="H156" i="33"/>
  <c r="H157" i="33"/>
  <c r="H158" i="33"/>
  <c r="H159" i="33"/>
  <c r="H160" i="33"/>
  <c r="H161" i="33"/>
  <c r="H162" i="33"/>
  <c r="H163" i="33"/>
  <c r="H164" i="33"/>
  <c r="H165" i="33"/>
  <c r="H166" i="33"/>
  <c r="H167" i="33"/>
  <c r="H168" i="33"/>
  <c r="H169" i="33"/>
  <c r="H170" i="33"/>
  <c r="H171" i="33"/>
  <c r="H172" i="33"/>
  <c r="H173" i="33"/>
  <c r="H174" i="33"/>
  <c r="H175" i="33"/>
  <c r="H176" i="33"/>
  <c r="H177" i="33"/>
  <c r="H178" i="33"/>
  <c r="H179" i="33"/>
  <c r="H180" i="33"/>
  <c r="H183" i="33"/>
  <c r="H184" i="33"/>
  <c r="H186" i="33"/>
  <c r="H187" i="33"/>
  <c r="H188" i="33"/>
  <c r="H189" i="33"/>
  <c r="H190" i="33"/>
  <c r="H191" i="33"/>
  <c r="H192" i="33"/>
  <c r="H193" i="33"/>
  <c r="H194" i="33"/>
  <c r="H195" i="33"/>
  <c r="H196" i="33"/>
  <c r="H197" i="33"/>
  <c r="H198" i="33"/>
  <c r="H199" i="33"/>
  <c r="H200" i="33"/>
  <c r="H201" i="33"/>
  <c r="H202" i="33"/>
  <c r="H203" i="33"/>
  <c r="H204" i="33"/>
  <c r="H205" i="33"/>
  <c r="H206" i="33"/>
  <c r="H207" i="33"/>
  <c r="H208" i="33"/>
  <c r="H209" i="33"/>
  <c r="B7" i="32"/>
  <c r="C7" i="32"/>
  <c r="D7" i="32"/>
  <c r="E7" i="32"/>
  <c r="F7" i="32"/>
  <c r="G8" i="32"/>
  <c r="G9" i="32"/>
  <c r="G10" i="32"/>
  <c r="G11" i="32"/>
  <c r="G12" i="32"/>
  <c r="G13" i="32"/>
  <c r="G14" i="32"/>
  <c r="G15" i="32"/>
  <c r="G16" i="32"/>
  <c r="G17" i="32"/>
  <c r="G18" i="32"/>
  <c r="G19" i="32"/>
  <c r="G20" i="32"/>
  <c r="G21" i="32"/>
  <c r="G22" i="32"/>
  <c r="G23" i="32"/>
  <c r="G24" i="32"/>
  <c r="G25" i="32"/>
  <c r="G26" i="32"/>
  <c r="G27" i="32"/>
  <c r="B29" i="32"/>
  <c r="C29" i="32"/>
  <c r="D29" i="32"/>
  <c r="E29" i="32"/>
  <c r="F29" i="32"/>
  <c r="G30" i="32"/>
  <c r="G31" i="32"/>
  <c r="G32" i="32"/>
  <c r="G33" i="32"/>
  <c r="G34" i="32"/>
  <c r="G35" i="32"/>
  <c r="G36" i="32"/>
  <c r="L36" i="32"/>
  <c r="M39" i="32" s="1"/>
  <c r="G21" i="39" s="1"/>
  <c r="G37" i="32"/>
  <c r="G38" i="32"/>
  <c r="G39" i="32"/>
  <c r="G40" i="32"/>
  <c r="G41" i="32"/>
  <c r="G42" i="32"/>
  <c r="G43" i="32"/>
  <c r="G44" i="32"/>
  <c r="G45" i="32"/>
  <c r="G46" i="32"/>
  <c r="G47" i="32"/>
  <c r="G48" i="32"/>
  <c r="G49" i="32"/>
  <c r="G50" i="32"/>
  <c r="G51" i="32"/>
  <c r="G52" i="32"/>
  <c r="G53" i="32"/>
  <c r="G54" i="32"/>
  <c r="G55" i="32"/>
  <c r="G56" i="32"/>
  <c r="G57" i="32"/>
  <c r="G58" i="32"/>
  <c r="G59" i="32"/>
  <c r="G60" i="32"/>
  <c r="G61" i="32"/>
  <c r="G62" i="32"/>
  <c r="G63" i="32"/>
  <c r="G64" i="32"/>
  <c r="G65" i="32"/>
  <c r="G66" i="32"/>
  <c r="G67" i="32"/>
  <c r="G68" i="32"/>
  <c r="G69" i="32"/>
  <c r="G70" i="32"/>
  <c r="G71" i="32"/>
  <c r="G72" i="32"/>
  <c r="G73" i="32"/>
  <c r="G74" i="32"/>
  <c r="G75" i="32"/>
  <c r="G76" i="32"/>
  <c r="G77" i="32"/>
  <c r="G78" i="32"/>
  <c r="G79" i="32"/>
  <c r="G80" i="32"/>
  <c r="G81" i="32"/>
  <c r="G82" i="32"/>
  <c r="G83" i="32"/>
  <c r="G84" i="32"/>
  <c r="G85" i="32"/>
  <c r="G86" i="32"/>
  <c r="G87" i="32"/>
  <c r="G88" i="32"/>
  <c r="G89" i="32"/>
  <c r="G90" i="32"/>
  <c r="G91" i="32"/>
  <c r="G92" i="32"/>
  <c r="G93" i="32"/>
  <c r="G94" i="32"/>
  <c r="G95" i="32"/>
  <c r="G96" i="32"/>
  <c r="G97" i="32"/>
  <c r="G98" i="32"/>
  <c r="G99" i="32"/>
  <c r="G100" i="32"/>
  <c r="G101" i="32"/>
  <c r="G102" i="32"/>
  <c r="G103" i="32"/>
  <c r="G104" i="32"/>
  <c r="G105" i="32"/>
  <c r="G106" i="32"/>
  <c r="G107" i="32"/>
  <c r="G108" i="32"/>
  <c r="G109" i="32"/>
  <c r="G110" i="32"/>
  <c r="G111" i="32"/>
  <c r="G112" i="32"/>
  <c r="G113" i="32"/>
  <c r="G114" i="32"/>
  <c r="G115" i="32"/>
  <c r="G116" i="32"/>
  <c r="G117" i="32"/>
  <c r="G118" i="32"/>
  <c r="G119" i="32"/>
  <c r="G120" i="32"/>
  <c r="G121" i="32"/>
  <c r="G122" i="32"/>
  <c r="G123" i="32"/>
  <c r="G124" i="32"/>
  <c r="G125" i="32"/>
  <c r="G126" i="32"/>
  <c r="G127" i="32"/>
  <c r="G128" i="32"/>
  <c r="G129" i="32"/>
  <c r="G130" i="32"/>
  <c r="G131" i="32"/>
  <c r="G132" i="32"/>
  <c r="G133" i="32"/>
  <c r="G134" i="32"/>
  <c r="G135" i="32"/>
  <c r="G136" i="32"/>
  <c r="G137" i="32"/>
  <c r="G138" i="32"/>
  <c r="G139" i="32"/>
  <c r="G140" i="32"/>
  <c r="G141" i="32"/>
  <c r="G142" i="32"/>
  <c r="G143" i="32"/>
  <c r="G144" i="32"/>
  <c r="G145" i="32"/>
  <c r="G146" i="32"/>
  <c r="G147" i="32"/>
  <c r="G148" i="32"/>
  <c r="G149" i="32"/>
  <c r="G150" i="32"/>
  <c r="G151" i="32"/>
  <c r="G152" i="32"/>
  <c r="G153" i="32"/>
  <c r="G154" i="32"/>
  <c r="G155" i="32"/>
  <c r="G156" i="32"/>
  <c r="G157" i="32"/>
  <c r="G158" i="32"/>
  <c r="G159" i="32"/>
  <c r="G160" i="32"/>
  <c r="G161" i="32"/>
  <c r="G162" i="32"/>
  <c r="G163" i="32"/>
  <c r="G164" i="32"/>
  <c r="G165" i="32"/>
  <c r="G166" i="32"/>
  <c r="G167" i="32"/>
  <c r="G168" i="32"/>
  <c r="G169" i="32"/>
  <c r="G170" i="32"/>
  <c r="G171" i="32"/>
  <c r="G172" i="32"/>
  <c r="G173" i="32"/>
  <c r="G174" i="32"/>
  <c r="G175" i="32"/>
  <c r="G176" i="32"/>
  <c r="G177" i="32"/>
  <c r="G178" i="32"/>
  <c r="G179" i="32"/>
  <c r="G180" i="32"/>
  <c r="G181" i="32"/>
  <c r="G182" i="32"/>
  <c r="G183" i="32"/>
  <c r="G184" i="32"/>
  <c r="G185" i="32"/>
  <c r="G186" i="32"/>
  <c r="G187" i="32"/>
  <c r="G188" i="32"/>
  <c r="G189" i="32"/>
  <c r="G190" i="32"/>
  <c r="G191" i="32"/>
  <c r="G192" i="32"/>
  <c r="G193" i="32"/>
  <c r="G194" i="32"/>
  <c r="G195" i="32"/>
  <c r="G196" i="32"/>
  <c r="G197" i="32"/>
  <c r="G198" i="32"/>
  <c r="G199" i="32"/>
  <c r="G200" i="32"/>
  <c r="G201" i="32"/>
  <c r="G202" i="32"/>
  <c r="G203" i="32"/>
  <c r="G204" i="32"/>
  <c r="G205" i="32"/>
  <c r="G206" i="32"/>
  <c r="G207" i="32"/>
  <c r="G208" i="32"/>
  <c r="G209" i="32"/>
  <c r="B7" i="31"/>
  <c r="C7" i="31"/>
  <c r="D7" i="31"/>
  <c r="E7" i="31"/>
  <c r="F7" i="31"/>
  <c r="G8" i="31"/>
  <c r="G9" i="31"/>
  <c r="G10" i="31"/>
  <c r="G11" i="31"/>
  <c r="G12" i="31"/>
  <c r="G13" i="31"/>
  <c r="G14" i="31"/>
  <c r="G15" i="31"/>
  <c r="G16" i="31"/>
  <c r="G17" i="31"/>
  <c r="G18" i="31"/>
  <c r="G19" i="31"/>
  <c r="G20" i="31"/>
  <c r="G21" i="31"/>
  <c r="G22" i="31"/>
  <c r="G23" i="31"/>
  <c r="G24" i="31"/>
  <c r="G25" i="31"/>
  <c r="G26" i="31"/>
  <c r="B28" i="31"/>
  <c r="C28" i="31"/>
  <c r="D28" i="31"/>
  <c r="D6" i="31" s="1"/>
  <c r="E28" i="31"/>
  <c r="E6" i="31" s="1"/>
  <c r="F28" i="31"/>
  <c r="G29" i="31"/>
  <c r="G30" i="31"/>
  <c r="L30" i="31"/>
  <c r="M38" i="31" s="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G124" i="31"/>
  <c r="G125" i="31"/>
  <c r="G126" i="31"/>
  <c r="G127" i="31"/>
  <c r="G128" i="31"/>
  <c r="G129" i="31"/>
  <c r="G130" i="31"/>
  <c r="G131" i="31"/>
  <c r="G132" i="31"/>
  <c r="G133" i="31"/>
  <c r="G134" i="31"/>
  <c r="G135" i="31"/>
  <c r="G136" i="31"/>
  <c r="G137" i="31"/>
  <c r="G138" i="31"/>
  <c r="G139" i="31"/>
  <c r="G140" i="31"/>
  <c r="G141" i="31"/>
  <c r="G142" i="31"/>
  <c r="G143" i="31"/>
  <c r="G144" i="31"/>
  <c r="G145" i="31"/>
  <c r="G146" i="31"/>
  <c r="G147" i="31"/>
  <c r="G148" i="31"/>
  <c r="G149" i="31"/>
  <c r="G150" i="31"/>
  <c r="G151" i="31"/>
  <c r="G152" i="31"/>
  <c r="G153" i="31"/>
  <c r="G154" i="31"/>
  <c r="G155" i="31"/>
  <c r="G156" i="31"/>
  <c r="G157" i="31"/>
  <c r="G158" i="31"/>
  <c r="G159" i="31"/>
  <c r="G160" i="31"/>
  <c r="G161" i="31"/>
  <c r="G162" i="31"/>
  <c r="G163" i="31"/>
  <c r="G164" i="31"/>
  <c r="G165" i="31"/>
  <c r="G166" i="31"/>
  <c r="G167" i="31"/>
  <c r="G168" i="31"/>
  <c r="G169" i="31"/>
  <c r="G170" i="31"/>
  <c r="G171" i="31"/>
  <c r="G172" i="31"/>
  <c r="G173" i="31"/>
  <c r="G174" i="31"/>
  <c r="G175" i="31"/>
  <c r="G176" i="31"/>
  <c r="G177" i="31"/>
  <c r="G178" i="31"/>
  <c r="G179" i="31"/>
  <c r="G180" i="31"/>
  <c r="G181" i="31"/>
  <c r="G182" i="31"/>
  <c r="G183" i="31"/>
  <c r="G184" i="31"/>
  <c r="G185" i="31"/>
  <c r="G186" i="31"/>
  <c r="G187" i="31"/>
  <c r="G188" i="31"/>
  <c r="G189" i="31"/>
  <c r="G190" i="31"/>
  <c r="G191" i="31"/>
  <c r="G192" i="31"/>
  <c r="G193" i="31"/>
  <c r="G194" i="31"/>
  <c r="G195" i="31"/>
  <c r="G196" i="31"/>
  <c r="G197" i="31"/>
  <c r="G198" i="31"/>
  <c r="G199" i="31"/>
  <c r="G200" i="31"/>
  <c r="G201" i="31"/>
  <c r="G202" i="31"/>
  <c r="G203" i="31"/>
  <c r="G204" i="31"/>
  <c r="G205" i="31"/>
  <c r="G206" i="31"/>
  <c r="G207" i="31"/>
  <c r="G208" i="31"/>
  <c r="G209" i="31"/>
  <c r="G210" i="31"/>
  <c r="G211" i="31"/>
  <c r="G212" i="31"/>
  <c r="G213" i="31"/>
  <c r="G214" i="31"/>
  <c r="G215" i="31"/>
  <c r="G216" i="31"/>
  <c r="G217" i="31"/>
  <c r="B6" i="30"/>
  <c r="D6" i="30"/>
  <c r="F6" i="30"/>
  <c r="H6" i="30"/>
  <c r="J6" i="30"/>
  <c r="L7" i="30"/>
  <c r="L8" i="30"/>
  <c r="L9" i="30"/>
  <c r="L10" i="30"/>
  <c r="L11" i="30"/>
  <c r="L12" i="30"/>
  <c r="L13" i="30"/>
  <c r="L14" i="30"/>
  <c r="L15" i="30"/>
  <c r="L16" i="30"/>
  <c r="L17" i="30"/>
  <c r="L18" i="30"/>
  <c r="L19" i="30"/>
  <c r="L20" i="30"/>
  <c r="L21" i="30"/>
  <c r="L22" i="30"/>
  <c r="L23" i="30"/>
  <c r="L24" i="30"/>
  <c r="L25" i="30"/>
  <c r="L26" i="30"/>
  <c r="L27" i="30"/>
  <c r="B30" i="30"/>
  <c r="D30" i="30"/>
  <c r="F30" i="30"/>
  <c r="H30" i="30"/>
  <c r="J30" i="30"/>
  <c r="Q30" i="30"/>
  <c r="Q40" i="30" s="1"/>
  <c r="E21" i="39" s="1"/>
  <c r="L31" i="30"/>
  <c r="L32" i="30"/>
  <c r="L33" i="30"/>
  <c r="L34" i="30"/>
  <c r="L35" i="30"/>
  <c r="L36" i="30"/>
  <c r="L37" i="30"/>
  <c r="L38" i="30"/>
  <c r="L39" i="30"/>
  <c r="L41" i="30"/>
  <c r="L42" i="30"/>
  <c r="B43" i="30"/>
  <c r="D43" i="30"/>
  <c r="F43" i="30"/>
  <c r="H43" i="30"/>
  <c r="J43" i="30"/>
  <c r="L44" i="30"/>
  <c r="L45" i="30"/>
  <c r="L46" i="30"/>
  <c r="L47" i="30"/>
  <c r="L48" i="30"/>
  <c r="L49" i="30"/>
  <c r="L50" i="30"/>
  <c r="L51" i="30"/>
  <c r="L52" i="30"/>
  <c r="L53" i="30"/>
  <c r="L55" i="30"/>
  <c r="L56" i="30"/>
  <c r="L57" i="30"/>
  <c r="L58" i="30"/>
  <c r="L59" i="30"/>
  <c r="L60" i="30"/>
  <c r="L61" i="30"/>
  <c r="L62" i="30"/>
  <c r="L63" i="30"/>
  <c r="L64" i="30"/>
  <c r="L65" i="30"/>
  <c r="L66" i="30"/>
  <c r="L67" i="30"/>
  <c r="L68" i="30"/>
  <c r="L69" i="30"/>
  <c r="L70" i="30"/>
  <c r="L71" i="30"/>
  <c r="L72" i="30"/>
  <c r="L73" i="30"/>
  <c r="L74" i="30"/>
  <c r="L75" i="30"/>
  <c r="L76" i="30"/>
  <c r="L78" i="30"/>
  <c r="L79" i="30"/>
  <c r="L80" i="30"/>
  <c r="L81" i="30"/>
  <c r="L83" i="30"/>
  <c r="L84" i="30"/>
  <c r="L85" i="30"/>
  <c r="L86" i="30"/>
  <c r="L87" i="30"/>
  <c r="L89" i="30"/>
  <c r="L90" i="30"/>
  <c r="L91" i="30"/>
  <c r="L92" i="30"/>
  <c r="L93" i="30"/>
  <c r="L94" i="30"/>
  <c r="L95" i="30"/>
  <c r="L96" i="30"/>
  <c r="L97" i="30"/>
  <c r="L98" i="30"/>
  <c r="B99" i="30"/>
  <c r="D99" i="30"/>
  <c r="F99" i="30"/>
  <c r="H99" i="30"/>
  <c r="J99" i="30"/>
  <c r="L100" i="30"/>
  <c r="L101" i="30"/>
  <c r="L102" i="30"/>
  <c r="L103" i="30"/>
  <c r="L104" i="30"/>
  <c r="L105" i="30"/>
  <c r="L107" i="30"/>
  <c r="L108" i="30"/>
  <c r="L109" i="30"/>
  <c r="L110" i="30"/>
  <c r="L111" i="30"/>
  <c r="L112" i="30"/>
  <c r="L114" i="30"/>
  <c r="L115" i="30"/>
  <c r="L116" i="30"/>
  <c r="L121" i="30"/>
  <c r="L122" i="30"/>
  <c r="L124" i="30"/>
  <c r="L125" i="30"/>
  <c r="L126" i="30"/>
  <c r="L127" i="30"/>
  <c r="L128" i="30"/>
  <c r="L129" i="30"/>
  <c r="L130" i="30"/>
  <c r="L131" i="30"/>
  <c r="L132" i="30"/>
  <c r="L133" i="30"/>
  <c r="L134" i="30"/>
  <c r="L135" i="30"/>
  <c r="L136" i="30"/>
  <c r="L137" i="30"/>
  <c r="L138" i="30"/>
  <c r="L139" i="30"/>
  <c r="L140" i="30"/>
  <c r="L141" i="30"/>
  <c r="L142" i="30"/>
  <c r="L143" i="30"/>
  <c r="L144" i="30"/>
  <c r="B145" i="30"/>
  <c r="D145" i="30"/>
  <c r="F145" i="30"/>
  <c r="H145" i="30"/>
  <c r="J145" i="30"/>
  <c r="L146" i="30"/>
  <c r="L147" i="30"/>
  <c r="L148" i="30"/>
  <c r="L149" i="30"/>
  <c r="L150" i="30"/>
  <c r="L151" i="30"/>
  <c r="L152" i="30"/>
  <c r="L153" i="30"/>
  <c r="L154" i="30"/>
  <c r="L155" i="30"/>
  <c r="L156" i="30"/>
  <c r="L157" i="30"/>
  <c r="L158" i="30"/>
  <c r="L159" i="30"/>
  <c r="L160" i="30"/>
  <c r="L162" i="30"/>
  <c r="L163" i="30"/>
  <c r="L164" i="30"/>
  <c r="L165" i="30"/>
  <c r="L166" i="30"/>
  <c r="L167" i="30"/>
  <c r="L168" i="30"/>
  <c r="L169" i="30"/>
  <c r="L170" i="30"/>
  <c r="L171" i="30"/>
  <c r="L172" i="30"/>
  <c r="L173" i="30"/>
  <c r="L174" i="30"/>
  <c r="L175" i="30"/>
  <c r="L176" i="30"/>
  <c r="L178" i="30"/>
  <c r="L179" i="30"/>
  <c r="L180" i="30"/>
  <c r="L181" i="30"/>
  <c r="L182" i="30"/>
  <c r="L183" i="30"/>
  <c r="L184" i="30"/>
  <c r="L185" i="30"/>
  <c r="L186" i="30"/>
  <c r="L187" i="30"/>
  <c r="L188" i="30"/>
  <c r="L189" i="30"/>
  <c r="L190" i="30"/>
  <c r="L191" i="30"/>
  <c r="L192" i="30"/>
  <c r="L193" i="30"/>
  <c r="B194" i="30"/>
  <c r="D194" i="30"/>
  <c r="F194" i="30"/>
  <c r="H194" i="30"/>
  <c r="J194" i="30"/>
  <c r="L195" i="30"/>
  <c r="L196" i="30"/>
  <c r="L197" i="30"/>
  <c r="L198" i="30"/>
  <c r="L199" i="30"/>
  <c r="L201" i="30"/>
  <c r="L202" i="30"/>
  <c r="L203" i="30"/>
  <c r="L204" i="30"/>
  <c r="L205" i="30"/>
  <c r="L206" i="30"/>
  <c r="L207" i="30"/>
  <c r="L208" i="30"/>
  <c r="L209" i="30"/>
  <c r="L210" i="30"/>
  <c r="L212" i="30"/>
  <c r="L213" i="30"/>
  <c r="L214" i="30"/>
  <c r="L215" i="30"/>
  <c r="L216" i="30"/>
  <c r="L217" i="30"/>
  <c r="L218" i="30"/>
  <c r="L219" i="30"/>
  <c r="L220" i="30"/>
  <c r="L221" i="30"/>
  <c r="L222" i="30"/>
  <c r="L223" i="30"/>
  <c r="L224" i="30"/>
  <c r="L225" i="30"/>
  <c r="B6" i="29"/>
  <c r="D6" i="29"/>
  <c r="F6" i="29"/>
  <c r="H6" i="29"/>
  <c r="J6" i="29"/>
  <c r="L7" i="29"/>
  <c r="L8" i="29"/>
  <c r="L9" i="29"/>
  <c r="L10" i="29"/>
  <c r="L11" i="29"/>
  <c r="L12" i="29"/>
  <c r="L13" i="29"/>
  <c r="L14" i="29"/>
  <c r="L15" i="29"/>
  <c r="L16" i="29"/>
  <c r="L17" i="29"/>
  <c r="L18" i="29"/>
  <c r="L19" i="29"/>
  <c r="L21" i="29"/>
  <c r="L22" i="29"/>
  <c r="L23" i="29"/>
  <c r="L24" i="29"/>
  <c r="L25" i="29"/>
  <c r="L26" i="29"/>
  <c r="L27" i="29"/>
  <c r="B30" i="29"/>
  <c r="D30" i="29"/>
  <c r="F30" i="29"/>
  <c r="H30" i="29"/>
  <c r="J30" i="29"/>
  <c r="L31" i="29"/>
  <c r="L32" i="29"/>
  <c r="L33" i="29"/>
  <c r="L34" i="29"/>
  <c r="L35" i="29"/>
  <c r="L36" i="29"/>
  <c r="Q36" i="29"/>
  <c r="Q40" i="29" s="1"/>
  <c r="D21" i="39" s="1"/>
  <c r="L37" i="29"/>
  <c r="L38" i="29"/>
  <c r="L39" i="29"/>
  <c r="L40" i="29"/>
  <c r="L41" i="29"/>
  <c r="L42" i="29"/>
  <c r="B43" i="29"/>
  <c r="D43" i="29"/>
  <c r="F43" i="29"/>
  <c r="H43" i="29"/>
  <c r="J43" i="29"/>
  <c r="L44" i="29"/>
  <c r="L45" i="29"/>
  <c r="L46" i="29"/>
  <c r="L47" i="29"/>
  <c r="L48" i="29"/>
  <c r="L49" i="29"/>
  <c r="L50" i="29"/>
  <c r="L51" i="29"/>
  <c r="L52" i="29"/>
  <c r="L53" i="29"/>
  <c r="L54" i="29"/>
  <c r="L55" i="29"/>
  <c r="L56" i="29"/>
  <c r="L57" i="29"/>
  <c r="L58" i="29"/>
  <c r="L59" i="29"/>
  <c r="L60" i="29"/>
  <c r="L61" i="29"/>
  <c r="L62" i="29"/>
  <c r="L63" i="29"/>
  <c r="L64" i="29"/>
  <c r="L65" i="29"/>
  <c r="L66" i="29"/>
  <c r="L67" i="29"/>
  <c r="L68" i="29"/>
  <c r="L69" i="29"/>
  <c r="L70" i="29"/>
  <c r="L71" i="29"/>
  <c r="L72" i="29"/>
  <c r="L73" i="29"/>
  <c r="L74" i="29"/>
  <c r="L75" i="29"/>
  <c r="L76" i="29"/>
  <c r="L77" i="29"/>
  <c r="L78" i="29"/>
  <c r="L79" i="29"/>
  <c r="L80" i="29"/>
  <c r="L81" i="29"/>
  <c r="L82" i="29"/>
  <c r="L83" i="29"/>
  <c r="L84" i="29"/>
  <c r="L85" i="29"/>
  <c r="L86" i="29"/>
  <c r="L87" i="29"/>
  <c r="L88" i="29"/>
  <c r="L89" i="29"/>
  <c r="L90" i="29"/>
  <c r="L91" i="29"/>
  <c r="L92" i="29"/>
  <c r="L93" i="29"/>
  <c r="L94" i="29"/>
  <c r="L95" i="29"/>
  <c r="L96" i="29"/>
  <c r="L97" i="29"/>
  <c r="L98" i="29"/>
  <c r="B99" i="29"/>
  <c r="D99" i="29"/>
  <c r="F99" i="29"/>
  <c r="H99" i="29"/>
  <c r="J99" i="29"/>
  <c r="L100" i="29"/>
  <c r="L101" i="29"/>
  <c r="L102" i="29"/>
  <c r="L103" i="29"/>
  <c r="L104" i="29"/>
  <c r="L105" i="29"/>
  <c r="L106" i="29"/>
  <c r="L107" i="29"/>
  <c r="L108" i="29"/>
  <c r="L109" i="29"/>
  <c r="L110" i="29"/>
  <c r="L111" i="29"/>
  <c r="L112" i="29"/>
  <c r="L113" i="29"/>
  <c r="L114" i="29"/>
  <c r="L115" i="29"/>
  <c r="L116" i="29"/>
  <c r="L117" i="29"/>
  <c r="L118" i="29"/>
  <c r="L119" i="29"/>
  <c r="L120" i="29"/>
  <c r="L121" i="29"/>
  <c r="L122" i="29"/>
  <c r="L123" i="29"/>
  <c r="L124" i="29"/>
  <c r="L125" i="29"/>
  <c r="L126" i="29"/>
  <c r="L127" i="29"/>
  <c r="L128" i="29"/>
  <c r="L129" i="29"/>
  <c r="L130" i="29"/>
  <c r="L131" i="29"/>
  <c r="L132" i="29"/>
  <c r="L133" i="29"/>
  <c r="L134" i="29"/>
  <c r="L135" i="29"/>
  <c r="L136" i="29"/>
  <c r="L137" i="29"/>
  <c r="L138" i="29"/>
  <c r="L139" i="29"/>
  <c r="L140" i="29"/>
  <c r="L141" i="29"/>
  <c r="L142" i="29"/>
  <c r="L143" i="29"/>
  <c r="L144" i="29"/>
  <c r="B145" i="29"/>
  <c r="D145" i="29"/>
  <c r="F145" i="29"/>
  <c r="H145" i="29"/>
  <c r="J145" i="29"/>
  <c r="L146" i="29"/>
  <c r="L147" i="29"/>
  <c r="L148" i="29"/>
  <c r="L149" i="29"/>
  <c r="L150" i="29"/>
  <c r="L151" i="29"/>
  <c r="L152" i="29"/>
  <c r="L153" i="29"/>
  <c r="L154" i="29"/>
  <c r="L155" i="29"/>
  <c r="L156" i="29"/>
  <c r="L157" i="29"/>
  <c r="L158" i="29"/>
  <c r="L159" i="29"/>
  <c r="L160" i="29"/>
  <c r="L161" i="29"/>
  <c r="L162" i="29"/>
  <c r="L163" i="29"/>
  <c r="L164" i="29"/>
  <c r="L165" i="29"/>
  <c r="L166" i="29"/>
  <c r="L167" i="29"/>
  <c r="L168" i="29"/>
  <c r="L169" i="29"/>
  <c r="L170" i="29"/>
  <c r="L171" i="29"/>
  <c r="L172" i="29"/>
  <c r="L173" i="29"/>
  <c r="L174" i="29"/>
  <c r="L175" i="29"/>
  <c r="L176" i="29"/>
  <c r="L177" i="29"/>
  <c r="L178" i="29"/>
  <c r="L179" i="29"/>
  <c r="L180" i="29"/>
  <c r="L181" i="29"/>
  <c r="L182" i="29"/>
  <c r="L183" i="29"/>
  <c r="L184" i="29"/>
  <c r="L185" i="29"/>
  <c r="L186" i="29"/>
  <c r="L187" i="29"/>
  <c r="L188" i="29"/>
  <c r="L189" i="29"/>
  <c r="L190" i="29"/>
  <c r="L191" i="29"/>
  <c r="L192" i="29"/>
  <c r="L193" i="29"/>
  <c r="B194" i="29"/>
  <c r="D194" i="29"/>
  <c r="F194" i="29"/>
  <c r="H194" i="29"/>
  <c r="J194" i="29"/>
  <c r="L195" i="29"/>
  <c r="L196" i="29"/>
  <c r="L197" i="29"/>
  <c r="L198" i="29"/>
  <c r="L199" i="29"/>
  <c r="L200" i="29"/>
  <c r="L201" i="29"/>
  <c r="L202" i="29"/>
  <c r="L203" i="29"/>
  <c r="L204" i="29"/>
  <c r="L205" i="29"/>
  <c r="L206" i="29"/>
  <c r="L207" i="29"/>
  <c r="L208" i="29"/>
  <c r="L209" i="29"/>
  <c r="L210" i="29"/>
  <c r="L211" i="29"/>
  <c r="L212" i="29"/>
  <c r="L213" i="29"/>
  <c r="L214" i="29"/>
  <c r="L215" i="29"/>
  <c r="L216" i="29"/>
  <c r="L217" i="29"/>
  <c r="L218" i="29"/>
  <c r="L219" i="29"/>
  <c r="L220" i="29"/>
  <c r="L221" i="29"/>
  <c r="L222" i="29"/>
  <c r="L223" i="29"/>
  <c r="L224" i="29"/>
  <c r="L225" i="29"/>
  <c r="B7" i="28"/>
  <c r="C7" i="28"/>
  <c r="D7" i="28"/>
  <c r="E7" i="28"/>
  <c r="F7" i="28"/>
  <c r="G7" i="28"/>
  <c r="H8" i="28"/>
  <c r="H9" i="28"/>
  <c r="H10" i="28"/>
  <c r="H11" i="28"/>
  <c r="H12" i="28"/>
  <c r="H13" i="28"/>
  <c r="H14" i="28"/>
  <c r="H15" i="28"/>
  <c r="H16" i="28"/>
  <c r="H17" i="28"/>
  <c r="H18" i="28"/>
  <c r="H19" i="28"/>
  <c r="H20" i="28"/>
  <c r="H21" i="28"/>
  <c r="H22" i="28"/>
  <c r="H23" i="28"/>
  <c r="B25" i="28"/>
  <c r="C25" i="28"/>
  <c r="D25" i="28"/>
  <c r="E25" i="28"/>
  <c r="E6" i="28" s="1"/>
  <c r="F25" i="28"/>
  <c r="G25" i="28"/>
  <c r="H26" i="28"/>
  <c r="H27" i="28"/>
  <c r="H28" i="28"/>
  <c r="H29" i="28"/>
  <c r="H30" i="28"/>
  <c r="H31" i="28"/>
  <c r="H32" i="28"/>
  <c r="H33" i="28"/>
  <c r="H34" i="28"/>
  <c r="H35" i="28"/>
  <c r="N35" i="28"/>
  <c r="C21" i="39" s="1"/>
  <c r="H36" i="28"/>
  <c r="H37" i="28"/>
  <c r="H38" i="28"/>
  <c r="H39" i="28"/>
  <c r="H40" i="28"/>
  <c r="H41" i="28"/>
  <c r="H42" i="28"/>
  <c r="H43" i="28"/>
  <c r="H44" i="28"/>
  <c r="H45" i="28"/>
  <c r="H46" i="28"/>
  <c r="H47" i="28"/>
  <c r="H48" i="28"/>
  <c r="H49" i="28"/>
  <c r="H50" i="28"/>
  <c r="H51" i="28"/>
  <c r="H52" i="28"/>
  <c r="H53" i="28"/>
  <c r="H54" i="28"/>
  <c r="H55" i="28"/>
  <c r="H56" i="28"/>
  <c r="H57" i="28"/>
  <c r="H58" i="28"/>
  <c r="H59" i="28"/>
  <c r="H60" i="28"/>
  <c r="H61" i="28"/>
  <c r="H62" i="28"/>
  <c r="H63" i="28"/>
  <c r="H64" i="28"/>
  <c r="H65" i="28"/>
  <c r="H66" i="28"/>
  <c r="H67" i="28"/>
  <c r="H68" i="28"/>
  <c r="H69" i="28"/>
  <c r="H70" i="28"/>
  <c r="H71" i="28"/>
  <c r="H72" i="28"/>
  <c r="H73" i="28"/>
  <c r="H74" i="28"/>
  <c r="H75" i="28"/>
  <c r="H76" i="28"/>
  <c r="H77" i="28"/>
  <c r="H78" i="28"/>
  <c r="H79" i="28"/>
  <c r="H80" i="28"/>
  <c r="H81" i="28"/>
  <c r="H82" i="28"/>
  <c r="H83" i="28"/>
  <c r="H84" i="28"/>
  <c r="H85" i="28"/>
  <c r="H86" i="28"/>
  <c r="H87" i="28"/>
  <c r="H88" i="28"/>
  <c r="H89" i="28"/>
  <c r="H90" i="28"/>
  <c r="H91" i="28"/>
  <c r="H92" i="28"/>
  <c r="H93" i="28"/>
  <c r="H94" i="28"/>
  <c r="H95" i="28"/>
  <c r="H96" i="28"/>
  <c r="H97" i="28"/>
  <c r="H98" i="28"/>
  <c r="H99" i="28"/>
  <c r="H100" i="28"/>
  <c r="H101" i="28"/>
  <c r="H102" i="28"/>
  <c r="H103" i="28"/>
  <c r="H104" i="28"/>
  <c r="H105" i="28"/>
  <c r="H106" i="28"/>
  <c r="H107" i="28"/>
  <c r="H108" i="28"/>
  <c r="H109" i="28"/>
  <c r="H110" i="28"/>
  <c r="H111" i="28"/>
  <c r="H112" i="28"/>
  <c r="H113" i="28"/>
  <c r="H114" i="28"/>
  <c r="H115" i="28"/>
  <c r="H116" i="28"/>
  <c r="H117" i="28"/>
  <c r="H118" i="28"/>
  <c r="H119" i="28"/>
  <c r="H120" i="28"/>
  <c r="H121" i="28"/>
  <c r="H122" i="28"/>
  <c r="H123" i="28"/>
  <c r="H124" i="28"/>
  <c r="H125" i="28"/>
  <c r="H126" i="28"/>
  <c r="H127" i="28"/>
  <c r="H128" i="28"/>
  <c r="H129" i="28"/>
  <c r="H130" i="28"/>
  <c r="H131" i="28"/>
  <c r="H132" i="28"/>
  <c r="H133" i="28"/>
  <c r="H134" i="28"/>
  <c r="H135" i="28"/>
  <c r="H136" i="28"/>
  <c r="H137" i="28"/>
  <c r="H138" i="28"/>
  <c r="H139" i="28"/>
  <c r="H140" i="28"/>
  <c r="H141" i="28"/>
  <c r="H142" i="28"/>
  <c r="H143" i="28"/>
  <c r="H144" i="28"/>
  <c r="H145" i="28"/>
  <c r="H146" i="28"/>
  <c r="H147" i="28"/>
  <c r="H148" i="28"/>
  <c r="H149" i="28"/>
  <c r="H150" i="28"/>
  <c r="H151" i="28"/>
  <c r="H152" i="28"/>
  <c r="H153" i="28"/>
  <c r="H154" i="28"/>
  <c r="H155" i="28"/>
  <c r="H156" i="28"/>
  <c r="H157" i="28"/>
  <c r="H158" i="28"/>
  <c r="H159" i="28"/>
  <c r="H160" i="28"/>
  <c r="H161" i="28"/>
  <c r="H162" i="28"/>
  <c r="H163" i="28"/>
  <c r="H164" i="28"/>
  <c r="H165" i="28"/>
  <c r="H166" i="28"/>
  <c r="H167" i="28"/>
  <c r="H168" i="28"/>
  <c r="H169" i="28"/>
  <c r="H170" i="28"/>
  <c r="H171" i="28"/>
  <c r="H172" i="28"/>
  <c r="H173" i="28"/>
  <c r="H174" i="28"/>
  <c r="H175" i="28"/>
  <c r="H176" i="28"/>
  <c r="H177" i="28"/>
  <c r="H178" i="28"/>
  <c r="H179" i="28"/>
  <c r="H180" i="28"/>
  <c r="H181" i="28"/>
  <c r="H182" i="28"/>
  <c r="H183" i="28"/>
  <c r="H184" i="28"/>
  <c r="H185" i="28"/>
  <c r="H186" i="28"/>
  <c r="H187" i="28"/>
  <c r="H188" i="28"/>
  <c r="H189" i="28"/>
  <c r="H190" i="28"/>
  <c r="H191" i="28"/>
  <c r="H192" i="28"/>
  <c r="H193" i="28"/>
  <c r="H194" i="28"/>
  <c r="H195" i="28"/>
  <c r="H196" i="28"/>
  <c r="H197" i="28"/>
  <c r="H198" i="28"/>
  <c r="H199" i="28"/>
  <c r="H200" i="28"/>
  <c r="H201" i="28"/>
  <c r="H202" i="28"/>
  <c r="H203" i="28"/>
  <c r="H204" i="28"/>
  <c r="H205" i="28"/>
  <c r="H206" i="28"/>
  <c r="H207" i="28"/>
  <c r="H208" i="28"/>
  <c r="H209" i="28"/>
  <c r="H210" i="28"/>
  <c r="H211" i="28"/>
  <c r="H212" i="28"/>
  <c r="H213" i="28"/>
  <c r="H214" i="28"/>
  <c r="H215" i="28"/>
  <c r="H216" i="28"/>
  <c r="H217" i="28"/>
  <c r="H218" i="28"/>
  <c r="H219" i="28"/>
  <c r="H220" i="28"/>
  <c r="H221" i="28"/>
  <c r="H222" i="28"/>
  <c r="H223" i="28"/>
  <c r="G6" i="27"/>
  <c r="G7" i="27"/>
  <c r="B10" i="27"/>
  <c r="C10" i="27"/>
  <c r="D10" i="27"/>
  <c r="E10" i="27"/>
  <c r="F10" i="27"/>
  <c r="G11" i="27"/>
  <c r="G12" i="27"/>
  <c r="G13" i="27"/>
  <c r="G14" i="27"/>
  <c r="G15" i="27"/>
  <c r="G16" i="27"/>
  <c r="G17" i="27"/>
  <c r="G18" i="27"/>
  <c r="G19" i="27"/>
  <c r="G20" i="27"/>
  <c r="G21" i="27"/>
  <c r="G22" i="27"/>
  <c r="G23" i="27"/>
  <c r="G24" i="27"/>
  <c r="G25" i="27"/>
  <c r="G26" i="27"/>
  <c r="B28" i="27"/>
  <c r="C28" i="27"/>
  <c r="D28" i="27"/>
  <c r="E28" i="27"/>
  <c r="F28" i="27"/>
  <c r="G29" i="27"/>
  <c r="G30" i="27"/>
  <c r="G31" i="27"/>
  <c r="G32" i="27"/>
  <c r="G33" i="27"/>
  <c r="G34" i="27"/>
  <c r="G36" i="27"/>
  <c r="G37" i="27"/>
  <c r="G38" i="27"/>
  <c r="M38" i="27"/>
  <c r="B21" i="39" s="1"/>
  <c r="G39" i="27"/>
  <c r="G40" i="27"/>
  <c r="G41" i="27"/>
  <c r="G42" i="27"/>
  <c r="G43" i="27"/>
  <c r="G44" i="27"/>
  <c r="G45" i="27"/>
  <c r="G46" i="27"/>
  <c r="G47" i="27"/>
  <c r="G48" i="27"/>
  <c r="G49" i="27"/>
  <c r="G50" i="27"/>
  <c r="G51" i="27"/>
  <c r="G52" i="27"/>
  <c r="G53" i="27"/>
  <c r="G54" i="27"/>
  <c r="G55" i="27"/>
  <c r="G56" i="27"/>
  <c r="G57" i="27"/>
  <c r="G58" i="27"/>
  <c r="G59" i="27"/>
  <c r="G60" i="27"/>
  <c r="G61" i="27"/>
  <c r="G62" i="27"/>
  <c r="G63" i="27"/>
  <c r="G64" i="27"/>
  <c r="G65" i="27"/>
  <c r="G66" i="27"/>
  <c r="G67" i="27"/>
  <c r="G68" i="27"/>
  <c r="G69" i="27"/>
  <c r="G70" i="27"/>
  <c r="G71" i="27"/>
  <c r="G72" i="27"/>
  <c r="G73" i="27"/>
  <c r="G74" i="27"/>
  <c r="G75" i="27"/>
  <c r="G76" i="27"/>
  <c r="G77" i="27"/>
  <c r="G78" i="27"/>
  <c r="G79" i="27"/>
  <c r="G80" i="27"/>
  <c r="G81" i="27"/>
  <c r="G82" i="27"/>
  <c r="G83" i="27"/>
  <c r="G84" i="27"/>
  <c r="G85" i="27"/>
  <c r="G86" i="27"/>
  <c r="G87" i="27"/>
  <c r="G88" i="27"/>
  <c r="G89" i="27"/>
  <c r="G90" i="27"/>
  <c r="G91" i="27"/>
  <c r="G92" i="27"/>
  <c r="G93" i="27"/>
  <c r="G94" i="27"/>
  <c r="G95" i="27"/>
  <c r="G96" i="27"/>
  <c r="G97" i="27"/>
  <c r="G98" i="27"/>
  <c r="G99" i="27"/>
  <c r="G100" i="27"/>
  <c r="G101" i="27"/>
  <c r="G102" i="27"/>
  <c r="G103" i="27"/>
  <c r="G104" i="27"/>
  <c r="G105" i="27"/>
  <c r="G106" i="27"/>
  <c r="G107" i="27"/>
  <c r="G108" i="27"/>
  <c r="G109" i="27"/>
  <c r="G110" i="27"/>
  <c r="G111" i="27"/>
  <c r="G112" i="27"/>
  <c r="G113" i="27"/>
  <c r="G114" i="27"/>
  <c r="G115" i="27"/>
  <c r="G116" i="27"/>
  <c r="G117" i="27"/>
  <c r="G118" i="27"/>
  <c r="G119" i="27"/>
  <c r="G120" i="27"/>
  <c r="G121" i="27"/>
  <c r="G122" i="27"/>
  <c r="G123" i="27"/>
  <c r="G124" i="27"/>
  <c r="G125" i="27"/>
  <c r="G126" i="27"/>
  <c r="G127" i="27"/>
  <c r="G128" i="27"/>
  <c r="G129" i="27"/>
  <c r="G130" i="27"/>
  <c r="G131" i="27"/>
  <c r="G132" i="27"/>
  <c r="G133" i="27"/>
  <c r="G134" i="27"/>
  <c r="G135" i="27"/>
  <c r="G136" i="27"/>
  <c r="G137" i="27"/>
  <c r="G138" i="27"/>
  <c r="G139" i="27"/>
  <c r="G140" i="27"/>
  <c r="G141" i="27"/>
  <c r="G142" i="27"/>
  <c r="G143" i="27"/>
  <c r="G144" i="27"/>
  <c r="G145" i="27"/>
  <c r="G146" i="27"/>
  <c r="G147" i="27"/>
  <c r="G148" i="27"/>
  <c r="G149" i="27"/>
  <c r="G150" i="27"/>
  <c r="G151" i="27"/>
  <c r="G152" i="27"/>
  <c r="G153" i="27"/>
  <c r="G154" i="27"/>
  <c r="G155" i="27"/>
  <c r="G156" i="27"/>
  <c r="G157" i="27"/>
  <c r="G158" i="27"/>
  <c r="G159" i="27"/>
  <c r="G160" i="27"/>
  <c r="G161" i="27"/>
  <c r="G162" i="27"/>
  <c r="G163" i="27"/>
  <c r="G164" i="27"/>
  <c r="G165" i="27"/>
  <c r="G166" i="27"/>
  <c r="G167" i="27"/>
  <c r="G168" i="27"/>
  <c r="G169" i="27"/>
  <c r="G170" i="27"/>
  <c r="G171" i="27"/>
  <c r="G172" i="27"/>
  <c r="G173" i="27"/>
  <c r="G174" i="27"/>
  <c r="G175" i="27"/>
  <c r="G176" i="27"/>
  <c r="G177" i="27"/>
  <c r="G178" i="27"/>
  <c r="G179" i="27"/>
  <c r="G180" i="27"/>
  <c r="G181" i="27"/>
  <c r="G182" i="27"/>
  <c r="G183" i="27"/>
  <c r="G184" i="27"/>
  <c r="G185" i="27"/>
  <c r="G186" i="27"/>
  <c r="G187" i="27"/>
  <c r="G188" i="27"/>
  <c r="G189" i="27"/>
  <c r="G190" i="27"/>
  <c r="G191" i="27"/>
  <c r="G192" i="27"/>
  <c r="G193" i="27"/>
  <c r="G194" i="27"/>
  <c r="G195" i="27"/>
  <c r="G196" i="27"/>
  <c r="G197" i="27"/>
  <c r="G198" i="27"/>
  <c r="G199" i="27"/>
  <c r="G200" i="27"/>
  <c r="G202" i="27"/>
  <c r="G203" i="27"/>
  <c r="G204" i="27"/>
  <c r="G205" i="27"/>
  <c r="G206" i="27"/>
  <c r="G207" i="27"/>
  <c r="G208" i="27"/>
  <c r="G209" i="27"/>
  <c r="G210" i="27"/>
  <c r="G211" i="27"/>
  <c r="G212" i="27"/>
  <c r="G213" i="27"/>
  <c r="G214" i="27"/>
  <c r="G215" i="27"/>
  <c r="G216" i="27"/>
  <c r="G217" i="27"/>
  <c r="G218" i="27"/>
  <c r="G219" i="27"/>
  <c r="G221" i="27"/>
  <c r="G222" i="27"/>
  <c r="G223" i="27"/>
  <c r="G224" i="27"/>
  <c r="G225" i="27"/>
  <c r="B7" i="26"/>
  <c r="C7" i="26"/>
  <c r="D7" i="26"/>
  <c r="E7" i="26"/>
  <c r="F7" i="26"/>
  <c r="G8" i="26"/>
  <c r="G9" i="26"/>
  <c r="G10" i="26"/>
  <c r="G11" i="26"/>
  <c r="G12" i="26"/>
  <c r="G13" i="26"/>
  <c r="G14" i="26"/>
  <c r="G15" i="26"/>
  <c r="G16" i="26"/>
  <c r="G17" i="26"/>
  <c r="G18" i="26"/>
  <c r="G19" i="26"/>
  <c r="G20" i="26"/>
  <c r="G21" i="26"/>
  <c r="G22" i="26"/>
  <c r="G23" i="26"/>
  <c r="G24" i="26"/>
  <c r="G25" i="26"/>
  <c r="G26" i="26"/>
  <c r="G27" i="26"/>
  <c r="G28" i="26"/>
  <c r="B31" i="26"/>
  <c r="C31" i="26"/>
  <c r="D31" i="26"/>
  <c r="E31" i="26"/>
  <c r="F31" i="26"/>
  <c r="L31" i="26"/>
  <c r="L41" i="26" s="1"/>
  <c r="E5" i="39" s="1"/>
  <c r="G32" i="26"/>
  <c r="G33" i="26"/>
  <c r="G34" i="26"/>
  <c r="G35" i="26"/>
  <c r="G36" i="26"/>
  <c r="G37" i="26"/>
  <c r="G38" i="26"/>
  <c r="G39" i="26"/>
  <c r="G40" i="26"/>
  <c r="G41" i="26"/>
  <c r="G42" i="26"/>
  <c r="B43" i="26"/>
  <c r="C43" i="26"/>
  <c r="D43" i="26"/>
  <c r="E43" i="26"/>
  <c r="F43" i="26"/>
  <c r="G44" i="26"/>
  <c r="G45" i="26"/>
  <c r="G46" i="26"/>
  <c r="G47" i="26"/>
  <c r="G48" i="26"/>
  <c r="G49" i="26"/>
  <c r="G50" i="26"/>
  <c r="G51" i="26"/>
  <c r="G52" i="26"/>
  <c r="G53" i="26"/>
  <c r="G54" i="26"/>
  <c r="G55" i="26"/>
  <c r="G56" i="26"/>
  <c r="G57" i="26"/>
  <c r="G58" i="26"/>
  <c r="G59" i="26"/>
  <c r="G60" i="26"/>
  <c r="G61" i="26"/>
  <c r="G62" i="26"/>
  <c r="G63" i="26"/>
  <c r="G64" i="26"/>
  <c r="G65" i="26"/>
  <c r="G66" i="26"/>
  <c r="G67" i="26"/>
  <c r="G68" i="26"/>
  <c r="G69" i="26"/>
  <c r="G70" i="26"/>
  <c r="G71" i="26"/>
  <c r="G72" i="26"/>
  <c r="G73" i="26"/>
  <c r="G74" i="26"/>
  <c r="G75" i="26"/>
  <c r="G76" i="26"/>
  <c r="G77" i="26"/>
  <c r="G78" i="26"/>
  <c r="G79" i="26"/>
  <c r="G80" i="26"/>
  <c r="G81" i="26"/>
  <c r="G82" i="26"/>
  <c r="G83" i="26"/>
  <c r="G84" i="26"/>
  <c r="G85" i="26"/>
  <c r="G86" i="26"/>
  <c r="G87" i="26"/>
  <c r="G88" i="26"/>
  <c r="G89" i="26"/>
  <c r="G90" i="26"/>
  <c r="G91" i="26"/>
  <c r="G92" i="26"/>
  <c r="G93" i="26"/>
  <c r="G94" i="26"/>
  <c r="G95" i="26"/>
  <c r="G96" i="26"/>
  <c r="G97" i="26"/>
  <c r="G98" i="26"/>
  <c r="B99" i="26"/>
  <c r="C99" i="26"/>
  <c r="D99" i="26"/>
  <c r="E99" i="26"/>
  <c r="F99" i="26"/>
  <c r="G100" i="26"/>
  <c r="G101" i="26"/>
  <c r="G102" i="26"/>
  <c r="G103" i="26"/>
  <c r="G104" i="26"/>
  <c r="G105" i="26"/>
  <c r="G106" i="26"/>
  <c r="G107" i="26"/>
  <c r="G108" i="26"/>
  <c r="G109" i="26"/>
  <c r="G110" i="26"/>
  <c r="G111" i="26"/>
  <c r="G112" i="26"/>
  <c r="G113" i="26"/>
  <c r="G114" i="26"/>
  <c r="G115" i="26"/>
  <c r="G116" i="26"/>
  <c r="G117" i="26"/>
  <c r="G118" i="26"/>
  <c r="G119" i="26"/>
  <c r="G120" i="26"/>
  <c r="G121" i="26"/>
  <c r="G122" i="26"/>
  <c r="G123" i="26"/>
  <c r="G124" i="26"/>
  <c r="G125" i="26"/>
  <c r="G126" i="26"/>
  <c r="G127" i="26"/>
  <c r="G128" i="26"/>
  <c r="G129" i="26"/>
  <c r="G130" i="26"/>
  <c r="G131" i="26"/>
  <c r="G132" i="26"/>
  <c r="G133" i="26"/>
  <c r="G134" i="26"/>
  <c r="G135" i="26"/>
  <c r="G136" i="26"/>
  <c r="G137" i="26"/>
  <c r="G138" i="26"/>
  <c r="G139" i="26"/>
  <c r="G140" i="26"/>
  <c r="G141" i="26"/>
  <c r="G142" i="26"/>
  <c r="G143" i="26"/>
  <c r="G144" i="26"/>
  <c r="B145" i="26"/>
  <c r="C145" i="26"/>
  <c r="D145" i="26"/>
  <c r="E145" i="26"/>
  <c r="F145" i="26"/>
  <c r="G146" i="26"/>
  <c r="G147" i="26"/>
  <c r="G148" i="26"/>
  <c r="G149" i="26"/>
  <c r="G150" i="26"/>
  <c r="G151" i="26"/>
  <c r="G152" i="26"/>
  <c r="G153" i="26"/>
  <c r="G154" i="26"/>
  <c r="G155" i="26"/>
  <c r="G156" i="26"/>
  <c r="G157" i="26"/>
  <c r="G158" i="26"/>
  <c r="G159" i="26"/>
  <c r="G160" i="26"/>
  <c r="G161" i="26"/>
  <c r="G162" i="26"/>
  <c r="G163" i="26"/>
  <c r="G164" i="26"/>
  <c r="G165" i="26"/>
  <c r="G166" i="26"/>
  <c r="G167" i="26"/>
  <c r="G168" i="26"/>
  <c r="G169" i="26"/>
  <c r="G170" i="26"/>
  <c r="G171" i="26"/>
  <c r="G172" i="26"/>
  <c r="G173" i="26"/>
  <c r="G174" i="26"/>
  <c r="G175" i="26"/>
  <c r="G176" i="26"/>
  <c r="G177" i="26"/>
  <c r="G178" i="26"/>
  <c r="G179" i="26"/>
  <c r="G180" i="26"/>
  <c r="G181" i="26"/>
  <c r="G182" i="26"/>
  <c r="G183" i="26"/>
  <c r="G184" i="26"/>
  <c r="G185" i="26"/>
  <c r="G186" i="26"/>
  <c r="G187" i="26"/>
  <c r="G188" i="26"/>
  <c r="G189" i="26"/>
  <c r="G190" i="26"/>
  <c r="G191" i="26"/>
  <c r="G192" i="26"/>
  <c r="G193" i="26"/>
  <c r="G194" i="26"/>
  <c r="B195" i="26"/>
  <c r="C195" i="26"/>
  <c r="D195" i="26"/>
  <c r="E195" i="26"/>
  <c r="F195" i="26"/>
  <c r="G196" i="26"/>
  <c r="G197" i="26"/>
  <c r="G198" i="26"/>
  <c r="G199" i="26"/>
  <c r="G200" i="26"/>
  <c r="G201" i="26"/>
  <c r="G202" i="26"/>
  <c r="G203" i="26"/>
  <c r="G204" i="26"/>
  <c r="G205" i="26"/>
  <c r="G206" i="26"/>
  <c r="G207" i="26"/>
  <c r="G208" i="26"/>
  <c r="G209" i="26"/>
  <c r="G210" i="26"/>
  <c r="G211" i="26"/>
  <c r="G212" i="26"/>
  <c r="G213" i="26"/>
  <c r="G214" i="26"/>
  <c r="G215" i="26"/>
  <c r="G216" i="26"/>
  <c r="G217" i="26"/>
  <c r="G218" i="26"/>
  <c r="G219" i="26"/>
  <c r="G220" i="26"/>
  <c r="G221" i="26"/>
  <c r="G222" i="26"/>
  <c r="G223" i="26"/>
  <c r="G224" i="26"/>
  <c r="G225" i="26"/>
  <c r="G226" i="26"/>
  <c r="G227" i="26"/>
  <c r="B7" i="25"/>
  <c r="C7" i="25"/>
  <c r="D7" i="25"/>
  <c r="E7" i="25"/>
  <c r="F7" i="25"/>
  <c r="G8" i="25"/>
  <c r="G9" i="25"/>
  <c r="G10" i="25"/>
  <c r="G11" i="25"/>
  <c r="G12" i="25"/>
  <c r="G13" i="25"/>
  <c r="G14" i="25"/>
  <c r="G15" i="25"/>
  <c r="G16" i="25"/>
  <c r="G17" i="25"/>
  <c r="G18" i="25"/>
  <c r="G19" i="25"/>
  <c r="G20" i="25"/>
  <c r="G21" i="25"/>
  <c r="G22" i="25"/>
  <c r="G23" i="25"/>
  <c r="G24" i="25"/>
  <c r="G25" i="25"/>
  <c r="G26" i="25"/>
  <c r="G27" i="25"/>
  <c r="G28" i="25"/>
  <c r="B32" i="25"/>
  <c r="C32" i="25"/>
  <c r="D32" i="25"/>
  <c r="E32" i="25"/>
  <c r="F32" i="25"/>
  <c r="G33" i="25"/>
  <c r="L33" i="25"/>
  <c r="L43" i="25" s="1"/>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B100" i="25"/>
  <c r="C100" i="25"/>
  <c r="D100" i="25"/>
  <c r="E100" i="25"/>
  <c r="F100" i="25"/>
  <c r="G101" i="25"/>
  <c r="G102" i="25"/>
  <c r="G103" i="25"/>
  <c r="G104" i="25"/>
  <c r="G105" i="25"/>
  <c r="G106" i="25"/>
  <c r="G107" i="25"/>
  <c r="G108" i="25"/>
  <c r="G109" i="25"/>
  <c r="G110" i="25"/>
  <c r="G111" i="25"/>
  <c r="G112" i="25"/>
  <c r="G113" i="25"/>
  <c r="G114" i="25"/>
  <c r="G115" i="25"/>
  <c r="G116" i="25"/>
  <c r="G117" i="25"/>
  <c r="G118" i="25"/>
  <c r="G119" i="25"/>
  <c r="G120" i="25"/>
  <c r="G121" i="25"/>
  <c r="G122" i="25"/>
  <c r="G123" i="25"/>
  <c r="G124" i="25"/>
  <c r="G125" i="25"/>
  <c r="G126" i="25"/>
  <c r="G127" i="25"/>
  <c r="G128" i="25"/>
  <c r="G129" i="25"/>
  <c r="G130" i="25"/>
  <c r="G131" i="25"/>
  <c r="G132" i="25"/>
  <c r="G133" i="25"/>
  <c r="G134" i="25"/>
  <c r="G135" i="25"/>
  <c r="G136" i="25"/>
  <c r="G137" i="25"/>
  <c r="G138" i="25"/>
  <c r="G139" i="25"/>
  <c r="G140" i="25"/>
  <c r="G141" i="25"/>
  <c r="G142" i="25"/>
  <c r="G143" i="25"/>
  <c r="G144" i="25"/>
  <c r="G145" i="25"/>
  <c r="G147" i="25"/>
  <c r="G148" i="25"/>
  <c r="G149" i="25"/>
  <c r="G150" i="25"/>
  <c r="G151" i="25"/>
  <c r="G152" i="25"/>
  <c r="G153" i="25"/>
  <c r="G154" i="25"/>
  <c r="G155" i="25"/>
  <c r="G156" i="25"/>
  <c r="G157" i="25"/>
  <c r="G158" i="25"/>
  <c r="G159" i="25"/>
  <c r="G160" i="25"/>
  <c r="G161" i="25"/>
  <c r="G162" i="25"/>
  <c r="G163" i="25"/>
  <c r="G164" i="25"/>
  <c r="G165" i="25"/>
  <c r="G166" i="25"/>
  <c r="G167" i="25"/>
  <c r="G168" i="25"/>
  <c r="G169" i="25"/>
  <c r="G170" i="25"/>
  <c r="G171" i="25"/>
  <c r="G172" i="25"/>
  <c r="G173" i="25"/>
  <c r="G174" i="25"/>
  <c r="G175" i="25"/>
  <c r="G176" i="25"/>
  <c r="G177" i="25"/>
  <c r="G178" i="25"/>
  <c r="G179" i="25"/>
  <c r="G180" i="25"/>
  <c r="G181" i="25"/>
  <c r="G182" i="25"/>
  <c r="G183" i="25"/>
  <c r="G184" i="25"/>
  <c r="G185" i="25"/>
  <c r="G186" i="25"/>
  <c r="G187" i="25"/>
  <c r="G188" i="25"/>
  <c r="G189" i="25"/>
  <c r="G190" i="25"/>
  <c r="G191" i="25"/>
  <c r="G192" i="25"/>
  <c r="G193" i="25"/>
  <c r="G194" i="25"/>
  <c r="B195" i="25"/>
  <c r="C195" i="25"/>
  <c r="C146" i="25" s="1"/>
  <c r="D195" i="25"/>
  <c r="D146" i="25" s="1"/>
  <c r="E195" i="25"/>
  <c r="E146" i="25" s="1"/>
  <c r="F195" i="25"/>
  <c r="F146" i="25" s="1"/>
  <c r="G196" i="25"/>
  <c r="G197" i="25"/>
  <c r="G198" i="25"/>
  <c r="G199" i="25"/>
  <c r="G200" i="25"/>
  <c r="G201" i="25"/>
  <c r="G202" i="25"/>
  <c r="G203" i="25"/>
  <c r="G204" i="25"/>
  <c r="G205" i="25"/>
  <c r="G206" i="25"/>
  <c r="G207" i="25"/>
  <c r="G208" i="25"/>
  <c r="G209" i="25"/>
  <c r="G210" i="25"/>
  <c r="G211" i="25"/>
  <c r="G212" i="25"/>
  <c r="G213" i="25"/>
  <c r="G214" i="25"/>
  <c r="G215" i="25"/>
  <c r="G216" i="25"/>
  <c r="G217" i="25"/>
  <c r="G218" i="25"/>
  <c r="G219" i="25"/>
  <c r="G220" i="25"/>
  <c r="G221" i="25"/>
  <c r="G222" i="25"/>
  <c r="G223" i="25"/>
  <c r="G224" i="25"/>
  <c r="G225" i="25"/>
  <c r="G226" i="25"/>
  <c r="H7" i="24"/>
  <c r="H8" i="24"/>
  <c r="H9" i="24"/>
  <c r="H10" i="24"/>
  <c r="H11" i="24"/>
  <c r="H12" i="24"/>
  <c r="H13" i="24"/>
  <c r="H14" i="24"/>
  <c r="H15" i="24"/>
  <c r="H16" i="24"/>
  <c r="B17" i="24"/>
  <c r="C17" i="24"/>
  <c r="D17" i="24"/>
  <c r="E17" i="24"/>
  <c r="F17" i="24"/>
  <c r="H19" i="24"/>
  <c r="L19" i="24"/>
  <c r="H20" i="24"/>
  <c r="H21" i="24"/>
  <c r="H22" i="24"/>
  <c r="H23" i="24"/>
  <c r="H24" i="24"/>
  <c r="H25" i="24"/>
  <c r="H26" i="24"/>
  <c r="H27" i="24"/>
  <c r="H28" i="24"/>
  <c r="H29" i="24"/>
  <c r="H30" i="24"/>
  <c r="H31" i="24"/>
  <c r="H32" i="24"/>
  <c r="H33" i="24"/>
  <c r="H34" i="24"/>
  <c r="H35" i="24"/>
  <c r="H36" i="24"/>
  <c r="H37" i="24"/>
  <c r="H38" i="24"/>
  <c r="H39" i="24"/>
  <c r="H40" i="24"/>
  <c r="H41" i="24"/>
  <c r="H42" i="24"/>
  <c r="H43" i="24"/>
  <c r="H44" i="24"/>
  <c r="H45" i="24"/>
  <c r="H46" i="24"/>
  <c r="H47" i="24"/>
  <c r="H48" i="24"/>
  <c r="H49" i="24"/>
  <c r="H50" i="24"/>
  <c r="H51" i="24"/>
  <c r="H52" i="24"/>
  <c r="H53" i="24"/>
  <c r="H54" i="24"/>
  <c r="H55" i="24"/>
  <c r="H56" i="24"/>
  <c r="H57" i="24"/>
  <c r="H58" i="24"/>
  <c r="H59" i="24"/>
  <c r="H60" i="24"/>
  <c r="H61" i="24"/>
  <c r="H62" i="24"/>
  <c r="H63" i="24"/>
  <c r="H64" i="24"/>
  <c r="H65" i="24"/>
  <c r="H66" i="24"/>
  <c r="H67" i="24"/>
  <c r="H68" i="24"/>
  <c r="H69" i="24"/>
  <c r="H70" i="24"/>
  <c r="H71" i="24"/>
  <c r="H72" i="24"/>
  <c r="H73" i="24"/>
  <c r="H74" i="24"/>
  <c r="H75" i="24"/>
  <c r="H76" i="24"/>
  <c r="H77" i="24"/>
  <c r="H78" i="24"/>
  <c r="H79" i="24"/>
  <c r="H80" i="24"/>
  <c r="H81" i="24"/>
  <c r="H82" i="24"/>
  <c r="H83" i="24"/>
  <c r="H84" i="24"/>
  <c r="H85" i="24"/>
  <c r="H86" i="24"/>
  <c r="H87" i="24"/>
  <c r="H88" i="24"/>
  <c r="H89" i="24"/>
  <c r="H90" i="24"/>
  <c r="H91" i="24"/>
  <c r="H92" i="24"/>
  <c r="H93" i="24"/>
  <c r="H94" i="24"/>
  <c r="H95" i="24"/>
  <c r="H96" i="24"/>
  <c r="H97" i="24"/>
  <c r="H98" i="24"/>
  <c r="H99" i="24"/>
  <c r="H100" i="24"/>
  <c r="H101" i="24"/>
  <c r="H102" i="24"/>
  <c r="H103" i="24"/>
  <c r="H104" i="24"/>
  <c r="H105" i="24"/>
  <c r="B106" i="24"/>
  <c r="C106" i="24"/>
  <c r="D106" i="24"/>
  <c r="E106" i="24"/>
  <c r="F106" i="24"/>
  <c r="K6" i="23"/>
  <c r="G8" i="23"/>
  <c r="G9" i="23"/>
  <c r="G10" i="23"/>
  <c r="G11" i="23"/>
  <c r="G12" i="23"/>
  <c r="G13" i="23"/>
  <c r="G14" i="23"/>
  <c r="G15" i="23"/>
  <c r="G16" i="23"/>
  <c r="G17" i="23"/>
  <c r="G18" i="23"/>
  <c r="G19" i="23"/>
  <c r="B20" i="23"/>
  <c r="C20" i="23"/>
  <c r="D20" i="23"/>
  <c r="E20" i="23"/>
  <c r="F20" i="23"/>
  <c r="G22" i="23"/>
  <c r="G23" i="23"/>
  <c r="G24" i="23"/>
  <c r="G25" i="23"/>
  <c r="G26" i="23"/>
  <c r="G27" i="23"/>
  <c r="G28" i="23"/>
  <c r="G29" i="23"/>
  <c r="G102" i="23" s="1"/>
  <c r="G30" i="23"/>
  <c r="G31" i="23"/>
  <c r="G32" i="23"/>
  <c r="G33" i="23"/>
  <c r="G34" i="23"/>
  <c r="G35" i="23"/>
  <c r="G36" i="23"/>
  <c r="G37" i="23"/>
  <c r="G38" i="23"/>
  <c r="G39" i="23"/>
  <c r="G40" i="23"/>
  <c r="G41" i="23"/>
  <c r="G42" i="23"/>
  <c r="G43" i="23"/>
  <c r="G44" i="23"/>
  <c r="G45" i="23"/>
  <c r="G46" i="23"/>
  <c r="G47" i="23"/>
  <c r="G48" i="23"/>
  <c r="G49" i="23"/>
  <c r="G50" i="23"/>
  <c r="G51" i="23"/>
  <c r="G52" i="23"/>
  <c r="G53" i="23"/>
  <c r="G54" i="23"/>
  <c r="G55" i="23"/>
  <c r="G56" i="23"/>
  <c r="G57" i="23"/>
  <c r="G58" i="23"/>
  <c r="G59" i="23"/>
  <c r="G60" i="23"/>
  <c r="G61" i="23"/>
  <c r="G62" i="23"/>
  <c r="G63" i="23"/>
  <c r="G64" i="23"/>
  <c r="G65" i="23"/>
  <c r="G66" i="23"/>
  <c r="G67" i="23"/>
  <c r="G68" i="23"/>
  <c r="G69" i="23"/>
  <c r="G70" i="23"/>
  <c r="G71" i="23"/>
  <c r="G72" i="23"/>
  <c r="G73" i="23"/>
  <c r="G74" i="23"/>
  <c r="G75" i="23"/>
  <c r="G76" i="23"/>
  <c r="G77" i="23"/>
  <c r="G78" i="23"/>
  <c r="G79" i="23"/>
  <c r="G80" i="23"/>
  <c r="G81" i="23"/>
  <c r="G82" i="23"/>
  <c r="G83" i="23"/>
  <c r="G84" i="23"/>
  <c r="G85" i="23"/>
  <c r="G86" i="23"/>
  <c r="G87" i="23"/>
  <c r="G88" i="23"/>
  <c r="G89" i="23"/>
  <c r="G90" i="23"/>
  <c r="G91" i="23"/>
  <c r="G92" i="23"/>
  <c r="G93" i="23"/>
  <c r="G94" i="23"/>
  <c r="G95" i="23"/>
  <c r="G96" i="23"/>
  <c r="G97" i="23"/>
  <c r="G98" i="23"/>
  <c r="G99" i="23"/>
  <c r="G100" i="23"/>
  <c r="B101" i="23"/>
  <c r="C101" i="23"/>
  <c r="D101" i="23"/>
  <c r="E101" i="23"/>
  <c r="F101" i="23"/>
  <c r="B120" i="20"/>
  <c r="B121" i="20" s="1"/>
  <c r="C120" i="20"/>
  <c r="C121" i="20" s="1"/>
  <c r="B178" i="19"/>
  <c r="B179" i="19" s="1"/>
  <c r="C178" i="19"/>
  <c r="D178" i="19"/>
  <c r="E178" i="19"/>
  <c r="E179" i="19" s="1"/>
  <c r="F178" i="19"/>
  <c r="F179" i="19" s="1"/>
  <c r="H178" i="19"/>
  <c r="H179" i="19" s="1"/>
  <c r="I178" i="19"/>
  <c r="I179" i="19" s="1"/>
  <c r="J178" i="19"/>
  <c r="J179" i="19" s="1"/>
  <c r="K178" i="19"/>
  <c r="K179" i="19" s="1"/>
  <c r="C179" i="19"/>
  <c r="D179" i="19"/>
  <c r="B178" i="18"/>
  <c r="C178" i="18"/>
  <c r="C179" i="18" s="1"/>
  <c r="D178" i="18"/>
  <c r="E178" i="18"/>
  <c r="E179" i="18" s="1"/>
  <c r="F178" i="18"/>
  <c r="H178" i="18"/>
  <c r="H179" i="18" s="1"/>
  <c r="I178" i="18"/>
  <c r="I179" i="18" s="1"/>
  <c r="J178" i="18"/>
  <c r="J179" i="18" s="1"/>
  <c r="K178" i="18"/>
  <c r="B179" i="18"/>
  <c r="D179" i="18"/>
  <c r="F179" i="18"/>
  <c r="K179" i="18"/>
  <c r="B178" i="17"/>
  <c r="C178" i="17"/>
  <c r="C179" i="17" s="1"/>
  <c r="D178" i="17"/>
  <c r="D179" i="17" s="1"/>
  <c r="E178" i="17"/>
  <c r="E179" i="17" s="1"/>
  <c r="F178" i="17"/>
  <c r="F179" i="17" s="1"/>
  <c r="H178" i="17"/>
  <c r="H179" i="17" s="1"/>
  <c r="I178" i="17"/>
  <c r="I179" i="17" s="1"/>
  <c r="J178" i="17"/>
  <c r="J179" i="17" s="1"/>
  <c r="K178" i="17"/>
  <c r="K179" i="17" s="1"/>
  <c r="B179" i="17"/>
  <c r="B178" i="16"/>
  <c r="B179" i="16" s="1"/>
  <c r="C178" i="16"/>
  <c r="D178" i="16"/>
  <c r="E178" i="16"/>
  <c r="F178" i="16"/>
  <c r="G178" i="16"/>
  <c r="B180" i="16"/>
  <c r="C180" i="16"/>
  <c r="D180" i="16"/>
  <c r="E180" i="16"/>
  <c r="F180" i="16"/>
  <c r="G180" i="16"/>
  <c r="B178" i="15"/>
  <c r="B179" i="15" s="1"/>
  <c r="C178" i="15"/>
  <c r="D178" i="15"/>
  <c r="D179" i="15" s="1"/>
  <c r="E178" i="15"/>
  <c r="E179" i="15" s="1"/>
  <c r="F178" i="15"/>
  <c r="F179" i="15" s="1"/>
  <c r="H178" i="15"/>
  <c r="H179" i="15" s="1"/>
  <c r="I178" i="15"/>
  <c r="I179" i="15" s="1"/>
  <c r="J178" i="15"/>
  <c r="J179" i="15" s="1"/>
  <c r="K178" i="15"/>
  <c r="K179" i="15" s="1"/>
  <c r="C179" i="15"/>
  <c r="B178" i="14"/>
  <c r="C178" i="14"/>
  <c r="C179" i="14" s="1"/>
  <c r="D178" i="14"/>
  <c r="D179" i="14" s="1"/>
  <c r="E178" i="14"/>
  <c r="E179" i="14" s="1"/>
  <c r="F178" i="14"/>
  <c r="F179" i="14" s="1"/>
  <c r="H178" i="14"/>
  <c r="H179" i="14" s="1"/>
  <c r="I178" i="14"/>
  <c r="I179" i="14" s="1"/>
  <c r="J178" i="14"/>
  <c r="J179" i="14" s="1"/>
  <c r="K178" i="14"/>
  <c r="K179" i="14" s="1"/>
  <c r="B179" i="14"/>
  <c r="G178" i="13"/>
  <c r="G179" i="13" s="1"/>
  <c r="B6" i="36" l="1"/>
  <c r="C6" i="36"/>
  <c r="D6" i="35"/>
  <c r="E6" i="35"/>
  <c r="B6" i="35"/>
  <c r="H30" i="33"/>
  <c r="E6" i="32"/>
  <c r="C6" i="32"/>
  <c r="G6" i="28"/>
  <c r="C6" i="28"/>
  <c r="D6" i="28"/>
  <c r="F6" i="28"/>
  <c r="B6" i="28"/>
  <c r="H6" i="28" s="1"/>
  <c r="N38" i="31"/>
  <c r="F6" i="31"/>
  <c r="L6" i="30"/>
  <c r="L43" i="30"/>
  <c r="F30" i="26"/>
  <c r="F228" i="26" s="1"/>
  <c r="L6" i="29"/>
  <c r="G7" i="25"/>
  <c r="G7" i="26"/>
  <c r="D8" i="27"/>
  <c r="F29" i="30"/>
  <c r="F226" i="30" s="1"/>
  <c r="G29" i="32"/>
  <c r="D6" i="33"/>
  <c r="E6" i="34"/>
  <c r="C6" i="35"/>
  <c r="F6" i="36"/>
  <c r="H30" i="37"/>
  <c r="F6" i="38"/>
  <c r="D65" i="44"/>
  <c r="D55" i="44"/>
  <c r="D40" i="44"/>
  <c r="D25" i="44"/>
  <c r="G31" i="26"/>
  <c r="F8" i="27"/>
  <c r="C8" i="27"/>
  <c r="H25" i="28"/>
  <c r="F6" i="32"/>
  <c r="D6" i="34"/>
  <c r="F6" i="35"/>
  <c r="E6" i="36"/>
  <c r="G6" i="36" s="1"/>
  <c r="H43" i="36" s="1"/>
  <c r="E6" i="38"/>
  <c r="D64" i="44"/>
  <c r="D48" i="44"/>
  <c r="D38" i="44"/>
  <c r="D24" i="44"/>
  <c r="D63" i="44"/>
  <c r="D42" i="44"/>
  <c r="D35" i="44"/>
  <c r="D18" i="44"/>
  <c r="L30" i="30"/>
  <c r="D6" i="32"/>
  <c r="G30" i="36"/>
  <c r="D62" i="44"/>
  <c r="D41" i="44"/>
  <c r="D26" i="44"/>
  <c r="D16" i="44"/>
  <c r="D51" i="44"/>
  <c r="D31" i="44"/>
  <c r="D14" i="44"/>
  <c r="D54" i="44"/>
  <c r="D15" i="44"/>
  <c r="D9" i="44"/>
  <c r="D50" i="44"/>
  <c r="D30" i="44"/>
  <c r="D11" i="44"/>
  <c r="D80" i="44"/>
  <c r="D58" i="44"/>
  <c r="D47" i="44"/>
  <c r="D34" i="44"/>
  <c r="D23" i="44"/>
  <c r="D10" i="44"/>
  <c r="D110" i="44"/>
  <c r="D94" i="44"/>
  <c r="D79" i="44"/>
  <c r="D113" i="44"/>
  <c r="D57" i="44"/>
  <c r="D46" i="44"/>
  <c r="D33" i="44"/>
  <c r="D22" i="44"/>
  <c r="D67" i="44"/>
  <c r="D106" i="44"/>
  <c r="D90" i="44"/>
  <c r="D78" i="44"/>
  <c r="D95" i="44"/>
  <c r="D8" i="44"/>
  <c r="D56" i="44"/>
  <c r="D43" i="44"/>
  <c r="D32" i="44"/>
  <c r="D19" i="44"/>
  <c r="D121" i="44"/>
  <c r="D105" i="44"/>
  <c r="D89" i="44"/>
  <c r="D73" i="44"/>
  <c r="D120" i="44"/>
  <c r="D104" i="44"/>
  <c r="D88" i="44"/>
  <c r="D72" i="44"/>
  <c r="D119" i="44"/>
  <c r="D103" i="44"/>
  <c r="D85" i="44"/>
  <c r="D71" i="44"/>
  <c r="D118" i="44"/>
  <c r="D102" i="44"/>
  <c r="D82" i="44"/>
  <c r="D70" i="44"/>
  <c r="D114" i="44"/>
  <c r="D96" i="44"/>
  <c r="D81" i="44"/>
  <c r="D147" i="44"/>
  <c r="C6" i="38"/>
  <c r="G30" i="38"/>
  <c r="L43" i="29"/>
  <c r="G10" i="27"/>
  <c r="E8" i="27"/>
  <c r="D151" i="44"/>
  <c r="D142" i="44"/>
  <c r="D133" i="44"/>
  <c r="D145" i="44"/>
  <c r="D150" i="44"/>
  <c r="D141" i="44"/>
  <c r="D132" i="44"/>
  <c r="D138" i="44"/>
  <c r="D137" i="44"/>
  <c r="D135" i="44"/>
  <c r="D134" i="44"/>
  <c r="D126" i="44"/>
  <c r="D112" i="44"/>
  <c r="D98" i="44"/>
  <c r="D87" i="44"/>
  <c r="D77" i="44"/>
  <c r="D149" i="44"/>
  <c r="D140" i="44"/>
  <c r="D131" i="44"/>
  <c r="D146" i="44"/>
  <c r="D143" i="44"/>
  <c r="D59" i="44"/>
  <c r="D49" i="44"/>
  <c r="D39" i="44"/>
  <c r="D27" i="44"/>
  <c r="D17" i="44"/>
  <c r="D122" i="44"/>
  <c r="D111" i="44"/>
  <c r="D97" i="44"/>
  <c r="D86" i="44"/>
  <c r="D74" i="44"/>
  <c r="D148" i="44"/>
  <c r="D139" i="44"/>
  <c r="D130" i="44"/>
  <c r="D125" i="44"/>
  <c r="D117" i="44"/>
  <c r="D109" i="44"/>
  <c r="D101" i="44"/>
  <c r="D93" i="44"/>
  <c r="D69" i="44"/>
  <c r="D61" i="44"/>
  <c r="D53" i="44"/>
  <c r="D45" i="44"/>
  <c r="D37" i="44"/>
  <c r="D29" i="44"/>
  <c r="D21" i="44"/>
  <c r="D13" i="44"/>
  <c r="D124" i="44"/>
  <c r="D116" i="44"/>
  <c r="D108" i="44"/>
  <c r="D100" i="44"/>
  <c r="D92" i="44"/>
  <c r="D84" i="44"/>
  <c r="D76" i="44"/>
  <c r="D68" i="44"/>
  <c r="D129" i="44"/>
  <c r="D60" i="44"/>
  <c r="D52" i="44"/>
  <c r="D44" i="44"/>
  <c r="D36" i="44"/>
  <c r="D28" i="44"/>
  <c r="D20" i="44"/>
  <c r="D123" i="44"/>
  <c r="D115" i="44"/>
  <c r="D107" i="44"/>
  <c r="D99" i="44"/>
  <c r="D91" i="44"/>
  <c r="D83" i="44"/>
  <c r="D127" i="44"/>
  <c r="D144" i="44"/>
  <c r="D136" i="44"/>
  <c r="F6" i="37"/>
  <c r="E6" i="37"/>
  <c r="G7" i="36"/>
  <c r="C6" i="34"/>
  <c r="H6" i="34" s="1"/>
  <c r="H30" i="34"/>
  <c r="B6" i="34"/>
  <c r="C6" i="33"/>
  <c r="B6" i="33"/>
  <c r="F6" i="33"/>
  <c r="B6" i="32"/>
  <c r="C6" i="31"/>
  <c r="L99" i="30"/>
  <c r="D29" i="30"/>
  <c r="D226" i="30" s="1"/>
  <c r="L145" i="30"/>
  <c r="J29" i="30"/>
  <c r="J226" i="30" s="1"/>
  <c r="B29" i="30"/>
  <c r="L194" i="30"/>
  <c r="H29" i="30"/>
  <c r="H226" i="30" s="1"/>
  <c r="L30" i="29"/>
  <c r="L99" i="29"/>
  <c r="J29" i="29"/>
  <c r="J226" i="29" s="1"/>
  <c r="B29" i="29"/>
  <c r="B226" i="29" s="1"/>
  <c r="L194" i="29"/>
  <c r="H29" i="29"/>
  <c r="H226" i="29" s="1"/>
  <c r="F29" i="29"/>
  <c r="F226" i="29" s="1"/>
  <c r="L145" i="29"/>
  <c r="D29" i="29"/>
  <c r="D226" i="29" s="1"/>
  <c r="B8" i="27"/>
  <c r="G8" i="27" s="1"/>
  <c r="H138" i="27" s="1"/>
  <c r="E30" i="26"/>
  <c r="E228" i="26" s="1"/>
  <c r="D30" i="26"/>
  <c r="D228" i="26" s="1"/>
  <c r="F31" i="25"/>
  <c r="F227" i="25" s="1"/>
  <c r="E31" i="25"/>
  <c r="E227" i="25" s="1"/>
  <c r="C31" i="25"/>
  <c r="C227" i="25" s="1"/>
  <c r="G32" i="25"/>
  <c r="H17" i="24"/>
  <c r="C3" i="39" s="1"/>
  <c r="C5" i="39"/>
  <c r="H106" i="24"/>
  <c r="C4" i="39" s="1"/>
  <c r="C179" i="16"/>
  <c r="C6" i="37"/>
  <c r="G30" i="35"/>
  <c r="G7" i="35"/>
  <c r="D31" i="25"/>
  <c r="D227" i="25" s="1"/>
  <c r="G20" i="23"/>
  <c r="B3" i="39" s="1"/>
  <c r="G101" i="23"/>
  <c r="B4" i="39" s="1"/>
  <c r="B5" i="39"/>
  <c r="D179" i="16"/>
  <c r="G179" i="16"/>
  <c r="F179" i="16"/>
  <c r="E179" i="16"/>
  <c r="B6" i="38"/>
  <c r="G7" i="38"/>
  <c r="B6" i="37"/>
  <c r="H7" i="37"/>
  <c r="H207" i="36"/>
  <c r="H7" i="34"/>
  <c r="H7" i="33"/>
  <c r="G7" i="32"/>
  <c r="H21" i="39"/>
  <c r="G28" i="31"/>
  <c r="B6" i="31"/>
  <c r="G7" i="31"/>
  <c r="H7" i="28"/>
  <c r="H202" i="27"/>
  <c r="H91" i="27"/>
  <c r="H107" i="27"/>
  <c r="H56" i="27"/>
  <c r="H72" i="27"/>
  <c r="H216" i="27"/>
  <c r="H26" i="27"/>
  <c r="H193" i="27"/>
  <c r="H209" i="27"/>
  <c r="G28" i="27"/>
  <c r="C30" i="26"/>
  <c r="C228" i="26" s="1"/>
  <c r="B30" i="26"/>
  <c r="G43" i="26"/>
  <c r="G145" i="26"/>
  <c r="G195" i="26"/>
  <c r="G99" i="26"/>
  <c r="B146" i="25"/>
  <c r="G146" i="25" s="1"/>
  <c r="G195" i="25"/>
  <c r="G100" i="25"/>
  <c r="H160" i="36" l="1"/>
  <c r="H214" i="36"/>
  <c r="H170" i="36"/>
  <c r="H149" i="36"/>
  <c r="H171" i="36"/>
  <c r="H124" i="36"/>
  <c r="H46" i="36"/>
  <c r="H34" i="36"/>
  <c r="H115" i="36"/>
  <c r="H114" i="36"/>
  <c r="H77" i="36"/>
  <c r="G6" i="35"/>
  <c r="H202" i="35" s="1"/>
  <c r="H86" i="35"/>
  <c r="H16" i="35"/>
  <c r="H73" i="35"/>
  <c r="H93" i="35"/>
  <c r="H145" i="35"/>
  <c r="H161" i="35"/>
  <c r="H36" i="35"/>
  <c r="H56" i="35"/>
  <c r="H104" i="35"/>
  <c r="H120" i="35"/>
  <c r="H168" i="35"/>
  <c r="H184" i="35"/>
  <c r="H26" i="35"/>
  <c r="H6" i="35"/>
  <c r="H217" i="35"/>
  <c r="H58" i="35"/>
  <c r="H206" i="35"/>
  <c r="H213" i="35"/>
  <c r="H158" i="35"/>
  <c r="H198" i="35"/>
  <c r="H119" i="35"/>
  <c r="H131" i="35"/>
  <c r="H167" i="35"/>
  <c r="H39" i="35"/>
  <c r="H159" i="35"/>
  <c r="H31" i="35"/>
  <c r="H123" i="35"/>
  <c r="H135" i="35"/>
  <c r="H199" i="35"/>
  <c r="H111" i="35"/>
  <c r="H37" i="35"/>
  <c r="H61" i="35"/>
  <c r="H117" i="35"/>
  <c r="H133" i="35"/>
  <c r="H13" i="35"/>
  <c r="H40" i="35"/>
  <c r="H76" i="35"/>
  <c r="H92" i="35"/>
  <c r="H140" i="35"/>
  <c r="H156" i="35"/>
  <c r="H204" i="35"/>
  <c r="H14" i="35"/>
  <c r="H166" i="35"/>
  <c r="H205" i="35"/>
  <c r="H46" i="35"/>
  <c r="H185" i="35"/>
  <c r="H62" i="35"/>
  <c r="H177" i="35"/>
  <c r="H87" i="35"/>
  <c r="H99" i="35"/>
  <c r="H215" i="35"/>
  <c r="H83" i="35"/>
  <c r="H65" i="35"/>
  <c r="H85" i="35"/>
  <c r="H137" i="35"/>
  <c r="H153" i="35"/>
  <c r="H219" i="35"/>
  <c r="H48" i="35"/>
  <c r="H96" i="35"/>
  <c r="H112" i="35"/>
  <c r="H160" i="35"/>
  <c r="H176" i="35"/>
  <c r="H18" i="35"/>
  <c r="H220" i="35"/>
  <c r="H210" i="35"/>
  <c r="H19" i="35"/>
  <c r="H190" i="35"/>
  <c r="H181" i="35"/>
  <c r="H94" i="35"/>
  <c r="H182" i="35"/>
  <c r="H187" i="35"/>
  <c r="H55" i="35"/>
  <c r="H195" i="35"/>
  <c r="H103" i="35"/>
  <c r="H95" i="35"/>
  <c r="H63" i="35"/>
  <c r="H150" i="35"/>
  <c r="H45" i="35"/>
  <c r="H105" i="35"/>
  <c r="H125" i="35"/>
  <c r="H173" i="35"/>
  <c r="H21" i="35"/>
  <c r="H68" i="35"/>
  <c r="H84" i="35"/>
  <c r="H132" i="35"/>
  <c r="H148" i="35"/>
  <c r="H196" i="35"/>
  <c r="H212" i="35"/>
  <c r="H102" i="35"/>
  <c r="H189" i="35"/>
  <c r="H154" i="35"/>
  <c r="H110" i="35"/>
  <c r="H34" i="35"/>
  <c r="H162" i="35"/>
  <c r="H139" i="35"/>
  <c r="H175" i="35"/>
  <c r="H35" i="35"/>
  <c r="H59" i="35"/>
  <c r="H183" i="35"/>
  <c r="H7" i="35"/>
  <c r="H3" i="39" s="1"/>
  <c r="G6" i="32"/>
  <c r="H130" i="32" s="1"/>
  <c r="I42" i="28"/>
  <c r="I170" i="28"/>
  <c r="I32" i="28"/>
  <c r="I105" i="28"/>
  <c r="I74" i="28"/>
  <c r="I202" i="28"/>
  <c r="I127" i="28"/>
  <c r="I76" i="28"/>
  <c r="I204" i="28"/>
  <c r="I137" i="28"/>
  <c r="I106" i="28"/>
  <c r="I171" i="28"/>
  <c r="I159" i="28"/>
  <c r="I108" i="28"/>
  <c r="I41" i="28"/>
  <c r="I169" i="28"/>
  <c r="I138" i="28"/>
  <c r="I63" i="28"/>
  <c r="I199" i="28"/>
  <c r="I140" i="28"/>
  <c r="I73" i="28"/>
  <c r="I197" i="28"/>
  <c r="I95" i="28"/>
  <c r="I172" i="28"/>
  <c r="I221" i="28"/>
  <c r="G6" i="31"/>
  <c r="H73" i="31" s="1"/>
  <c r="I44" i="28"/>
  <c r="I50" i="28"/>
  <c r="I66" i="28"/>
  <c r="I82" i="28"/>
  <c r="I98" i="28"/>
  <c r="I114" i="28"/>
  <c r="I130" i="28"/>
  <c r="I146" i="28"/>
  <c r="I162" i="28"/>
  <c r="I178" i="28"/>
  <c r="I194" i="28"/>
  <c r="I210" i="28"/>
  <c r="I36" i="28"/>
  <c r="I39" i="28"/>
  <c r="I55" i="28"/>
  <c r="I71" i="28"/>
  <c r="I87" i="28"/>
  <c r="I103" i="28"/>
  <c r="I119" i="28"/>
  <c r="I135" i="28"/>
  <c r="I151" i="28"/>
  <c r="I167" i="28"/>
  <c r="I191" i="28"/>
  <c r="I207" i="28"/>
  <c r="I223" i="28"/>
  <c r="I52" i="28"/>
  <c r="I68" i="28"/>
  <c r="I84" i="28"/>
  <c r="I100" i="28"/>
  <c r="I116" i="28"/>
  <c r="I132" i="28"/>
  <c r="I148" i="28"/>
  <c r="I164" i="28"/>
  <c r="I180" i="28"/>
  <c r="I196" i="28"/>
  <c r="I212" i="28"/>
  <c r="I33" i="28"/>
  <c r="I49" i="28"/>
  <c r="I65" i="28"/>
  <c r="I81" i="28"/>
  <c r="I97" i="28"/>
  <c r="I113" i="28"/>
  <c r="I129" i="28"/>
  <c r="I145" i="28"/>
  <c r="I161" i="28"/>
  <c r="I177" i="28"/>
  <c r="I193" i="28"/>
  <c r="I209" i="28"/>
  <c r="I34" i="28"/>
  <c r="I38" i="28"/>
  <c r="I54" i="28"/>
  <c r="I70" i="28"/>
  <c r="I86" i="28"/>
  <c r="I102" i="28"/>
  <c r="I118" i="28"/>
  <c r="I134" i="28"/>
  <c r="I150" i="28"/>
  <c r="I166" i="28"/>
  <c r="I182" i="28"/>
  <c r="I198" i="28"/>
  <c r="I27" i="28"/>
  <c r="I43" i="28"/>
  <c r="I59" i="28"/>
  <c r="I75" i="28"/>
  <c r="I91" i="28"/>
  <c r="I107" i="28"/>
  <c r="I123" i="28"/>
  <c r="I155" i="28"/>
  <c r="I175" i="28"/>
  <c r="I195" i="28"/>
  <c r="I211" i="28"/>
  <c r="I56" i="28"/>
  <c r="I72" i="28"/>
  <c r="I88" i="28"/>
  <c r="I120" i="28"/>
  <c r="I136" i="28"/>
  <c r="I168" i="28"/>
  <c r="I184" i="28"/>
  <c r="I216" i="28"/>
  <c r="I53" i="28"/>
  <c r="I85" i="28"/>
  <c r="I101" i="28"/>
  <c r="I133" i="28"/>
  <c r="I165" i="28"/>
  <c r="I31" i="28"/>
  <c r="I214" i="28"/>
  <c r="I139" i="28"/>
  <c r="I28" i="28"/>
  <c r="I104" i="28"/>
  <c r="I152" i="28"/>
  <c r="I200" i="28"/>
  <c r="I37" i="28"/>
  <c r="I69" i="28"/>
  <c r="I117" i="28"/>
  <c r="I149" i="28"/>
  <c r="I181" i="28"/>
  <c r="I213" i="28"/>
  <c r="I217" i="28"/>
  <c r="I125" i="28"/>
  <c r="I61" i="28"/>
  <c r="I29" i="28"/>
  <c r="I160" i="28"/>
  <c r="I128" i="28"/>
  <c r="I64" i="28"/>
  <c r="I187" i="28"/>
  <c r="I115" i="28"/>
  <c r="I51" i="28"/>
  <c r="I190" i="28"/>
  <c r="I126" i="28"/>
  <c r="I62" i="28"/>
  <c r="I7" i="28"/>
  <c r="C19" i="39" s="1"/>
  <c r="I205" i="28"/>
  <c r="I185" i="28"/>
  <c r="I153" i="28"/>
  <c r="I121" i="28"/>
  <c r="I89" i="28"/>
  <c r="I57" i="28"/>
  <c r="I220" i="28"/>
  <c r="I188" i="28"/>
  <c r="I156" i="28"/>
  <c r="I124" i="28"/>
  <c r="I92" i="28"/>
  <c r="I60" i="28"/>
  <c r="I215" i="28"/>
  <c r="I183" i="28"/>
  <c r="I143" i="28"/>
  <c r="I111" i="28"/>
  <c r="I79" i="28"/>
  <c r="I47" i="28"/>
  <c r="I218" i="28"/>
  <c r="I186" i="28"/>
  <c r="I154" i="28"/>
  <c r="I122" i="28"/>
  <c r="I90" i="28"/>
  <c r="I58" i="28"/>
  <c r="I35" i="28"/>
  <c r="I189" i="28"/>
  <c r="I157" i="28"/>
  <c r="I93" i="28"/>
  <c r="I192" i="28"/>
  <c r="I96" i="28"/>
  <c r="I219" i="28"/>
  <c r="I147" i="28"/>
  <c r="I83" i="28"/>
  <c r="I222" i="28"/>
  <c r="I158" i="28"/>
  <c r="I94" i="28"/>
  <c r="I179" i="28"/>
  <c r="I30" i="28"/>
  <c r="I26" i="28"/>
  <c r="I201" i="28"/>
  <c r="I173" i="28"/>
  <c r="I141" i="28"/>
  <c r="I109" i="28"/>
  <c r="I77" i="28"/>
  <c r="I45" i="28"/>
  <c r="I208" i="28"/>
  <c r="I176" i="28"/>
  <c r="I144" i="28"/>
  <c r="I112" i="28"/>
  <c r="I80" i="28"/>
  <c r="I48" i="28"/>
  <c r="I203" i="28"/>
  <c r="I163" i="28"/>
  <c r="I131" i="28"/>
  <c r="I99" i="28"/>
  <c r="I67" i="28"/>
  <c r="I40" i="28"/>
  <c r="I206" i="28"/>
  <c r="I174" i="28"/>
  <c r="I142" i="28"/>
  <c r="I110" i="28"/>
  <c r="I78" i="28"/>
  <c r="I46" i="28"/>
  <c r="I25" i="28"/>
  <c r="C20" i="39" s="1"/>
  <c r="H93" i="27"/>
  <c r="H200" i="27"/>
  <c r="H75" i="27"/>
  <c r="H70" i="27"/>
  <c r="H184" i="27"/>
  <c r="H43" i="27"/>
  <c r="H129" i="27"/>
  <c r="H16" i="27"/>
  <c r="H166" i="27"/>
  <c r="H136" i="27"/>
  <c r="H171" i="27"/>
  <c r="H34" i="27"/>
  <c r="H69" i="27"/>
  <c r="H74" i="27"/>
  <c r="H177" i="27"/>
  <c r="H220" i="27"/>
  <c r="H145" i="27"/>
  <c r="H219" i="27"/>
  <c r="H102" i="27"/>
  <c r="H152" i="27"/>
  <c r="H203" i="27"/>
  <c r="H113" i="27"/>
  <c r="H198" i="27"/>
  <c r="H120" i="27"/>
  <c r="H155" i="27"/>
  <c r="H11" i="27"/>
  <c r="H53" i="27"/>
  <c r="H88" i="27"/>
  <c r="H139" i="27"/>
  <c r="H106" i="27"/>
  <c r="H194" i="27"/>
  <c r="H162" i="27"/>
  <c r="H130" i="27"/>
  <c r="H98" i="27"/>
  <c r="H66" i="27"/>
  <c r="H97" i="27"/>
  <c r="H223" i="27"/>
  <c r="H20" i="27"/>
  <c r="H47" i="27"/>
  <c r="H63" i="27"/>
  <c r="H79" i="27"/>
  <c r="H95" i="27"/>
  <c r="H111" i="27"/>
  <c r="H127" i="27"/>
  <c r="H143" i="27"/>
  <c r="H159" i="27"/>
  <c r="H175" i="27"/>
  <c r="H191" i="27"/>
  <c r="H207" i="27"/>
  <c r="H13" i="27"/>
  <c r="H224" i="27"/>
  <c r="H44" i="27"/>
  <c r="H60" i="27"/>
  <c r="H76" i="27"/>
  <c r="H92" i="27"/>
  <c r="H108" i="27"/>
  <c r="H124" i="27"/>
  <c r="H140" i="27"/>
  <c r="H156" i="27"/>
  <c r="H172" i="27"/>
  <c r="H188" i="27"/>
  <c r="H204" i="27"/>
  <c r="H221" i="27"/>
  <c r="H10" i="27"/>
  <c r="B19" i="39" s="1"/>
  <c r="H41" i="27"/>
  <c r="H57" i="27"/>
  <c r="H73" i="27"/>
  <c r="H101" i="27"/>
  <c r="H117" i="27"/>
  <c r="H133" i="27"/>
  <c r="H149" i="27"/>
  <c r="H165" i="27"/>
  <c r="H181" i="27"/>
  <c r="H197" i="27"/>
  <c r="H213" i="27"/>
  <c r="H38" i="27"/>
  <c r="H18" i="27"/>
  <c r="H190" i="27"/>
  <c r="H158" i="27"/>
  <c r="H126" i="27"/>
  <c r="H94" i="27"/>
  <c r="H62" i="27"/>
  <c r="H23" i="27"/>
  <c r="H160" i="27"/>
  <c r="H121" i="27"/>
  <c r="H169" i="27"/>
  <c r="H222" i="27"/>
  <c r="H182" i="27"/>
  <c r="H118" i="27"/>
  <c r="H54" i="27"/>
  <c r="H218" i="27"/>
  <c r="H186" i="27"/>
  <c r="H154" i="27"/>
  <c r="H122" i="27"/>
  <c r="H90" i="27"/>
  <c r="H58" i="27"/>
  <c r="H81" i="27"/>
  <c r="H17" i="27"/>
  <c r="H24" i="27"/>
  <c r="H51" i="27"/>
  <c r="H67" i="27"/>
  <c r="H83" i="27"/>
  <c r="H99" i="27"/>
  <c r="H115" i="27"/>
  <c r="H131" i="27"/>
  <c r="H147" i="27"/>
  <c r="H163" i="27"/>
  <c r="H179" i="27"/>
  <c r="H195" i="27"/>
  <c r="H211" i="27"/>
  <c r="H31" i="27"/>
  <c r="H21" i="27"/>
  <c r="H48" i="27"/>
  <c r="H64" i="27"/>
  <c r="H80" i="27"/>
  <c r="H96" i="27"/>
  <c r="H112" i="27"/>
  <c r="H128" i="27"/>
  <c r="H144" i="27"/>
  <c r="H176" i="27"/>
  <c r="H192" i="27"/>
  <c r="H208" i="27"/>
  <c r="H225" i="27"/>
  <c r="H14" i="27"/>
  <c r="H45" i="27"/>
  <c r="H61" i="27"/>
  <c r="H77" i="27"/>
  <c r="H105" i="27"/>
  <c r="H137" i="27"/>
  <c r="H153" i="27"/>
  <c r="H185" i="27"/>
  <c r="H217" i="27"/>
  <c r="H214" i="27"/>
  <c r="H150" i="27"/>
  <c r="H86" i="27"/>
  <c r="H15" i="27"/>
  <c r="H210" i="27"/>
  <c r="H178" i="27"/>
  <c r="H146" i="27"/>
  <c r="H114" i="27"/>
  <c r="H82" i="27"/>
  <c r="H50" i="27"/>
  <c r="H30" i="27"/>
  <c r="H12" i="27"/>
  <c r="H39" i="27"/>
  <c r="H55" i="27"/>
  <c r="H71" i="27"/>
  <c r="H87" i="27"/>
  <c r="H103" i="27"/>
  <c r="H119" i="27"/>
  <c r="H135" i="27"/>
  <c r="H151" i="27"/>
  <c r="H167" i="27"/>
  <c r="H183" i="27"/>
  <c r="H199" i="27"/>
  <c r="H215" i="27"/>
  <c r="H36" i="27"/>
  <c r="H25" i="27"/>
  <c r="H52" i="27"/>
  <c r="H68" i="27"/>
  <c r="H84" i="27"/>
  <c r="H100" i="27"/>
  <c r="H116" i="27"/>
  <c r="H132" i="27"/>
  <c r="H148" i="27"/>
  <c r="H164" i="27"/>
  <c r="H180" i="27"/>
  <c r="H196" i="27"/>
  <c r="H212" i="27"/>
  <c r="H32" i="27"/>
  <c r="H22" i="27"/>
  <c r="H49" i="27"/>
  <c r="H65" i="27"/>
  <c r="H85" i="27"/>
  <c r="H109" i="27"/>
  <c r="H125" i="27"/>
  <c r="H141" i="27"/>
  <c r="H157" i="27"/>
  <c r="H173" i="27"/>
  <c r="H189" i="27"/>
  <c r="H205" i="27"/>
  <c r="H29" i="27"/>
  <c r="H19" i="27"/>
  <c r="H206" i="27"/>
  <c r="H174" i="27"/>
  <c r="H142" i="27"/>
  <c r="H110" i="27"/>
  <c r="H78" i="27"/>
  <c r="H46" i="27"/>
  <c r="B226" i="30"/>
  <c r="L226" i="30" s="1"/>
  <c r="L29" i="30"/>
  <c r="I219" i="34"/>
  <c r="I55" i="34"/>
  <c r="H157" i="36"/>
  <c r="H81" i="36"/>
  <c r="H56" i="36"/>
  <c r="H92" i="36"/>
  <c r="H128" i="36"/>
  <c r="H9" i="36"/>
  <c r="H47" i="36"/>
  <c r="H83" i="36"/>
  <c r="H139" i="36"/>
  <c r="H175" i="36"/>
  <c r="H211" i="36"/>
  <c r="H20" i="36"/>
  <c r="H109" i="36"/>
  <c r="H65" i="36"/>
  <c r="H8" i="36"/>
  <c r="H189" i="36"/>
  <c r="H198" i="36"/>
  <c r="H66" i="36"/>
  <c r="H154" i="36"/>
  <c r="H70" i="36"/>
  <c r="H73" i="36"/>
  <c r="H60" i="36"/>
  <c r="H96" i="36"/>
  <c r="H152" i="36"/>
  <c r="H13" i="36"/>
  <c r="H51" i="36"/>
  <c r="H107" i="36"/>
  <c r="H143" i="36"/>
  <c r="H179" i="36"/>
  <c r="H22" i="36"/>
  <c r="H6" i="36"/>
  <c r="H141" i="36"/>
  <c r="H85" i="36"/>
  <c r="H19" i="36"/>
  <c r="H200" i="36"/>
  <c r="H178" i="36"/>
  <c r="H218" i="36"/>
  <c r="H122" i="36"/>
  <c r="H94" i="36"/>
  <c r="H49" i="36"/>
  <c r="H64" i="36"/>
  <c r="H120" i="36"/>
  <c r="H156" i="36"/>
  <c r="H17" i="36"/>
  <c r="H75" i="36"/>
  <c r="H111" i="36"/>
  <c r="H147" i="36"/>
  <c r="H203" i="36"/>
  <c r="H26" i="36"/>
  <c r="H33" i="36"/>
  <c r="H217" i="36"/>
  <c r="H117" i="36"/>
  <c r="H24" i="36"/>
  <c r="H16" i="36"/>
  <c r="H146" i="36"/>
  <c r="H202" i="36"/>
  <c r="H134" i="36"/>
  <c r="H62" i="36"/>
  <c r="H134" i="27"/>
  <c r="H33" i="27"/>
  <c r="H161" i="27"/>
  <c r="H89" i="27"/>
  <c r="H37" i="27"/>
  <c r="H168" i="27"/>
  <c r="H104" i="27"/>
  <c r="H40" i="27"/>
  <c r="H187" i="27"/>
  <c r="H123" i="27"/>
  <c r="H59" i="27"/>
  <c r="H42" i="27"/>
  <c r="H170" i="27"/>
  <c r="H102" i="36"/>
  <c r="H184" i="36"/>
  <c r="H32" i="36"/>
  <c r="H79" i="36"/>
  <c r="H88" i="36"/>
  <c r="H193" i="36"/>
  <c r="H34" i="31"/>
  <c r="H105" i="31"/>
  <c r="H28" i="27"/>
  <c r="B20" i="39" s="1"/>
  <c r="H206" i="32"/>
  <c r="H11" i="35"/>
  <c r="H106" i="35"/>
  <c r="H7" i="36"/>
  <c r="G3" i="39" s="1"/>
  <c r="H66" i="32"/>
  <c r="G6" i="38"/>
  <c r="H150" i="38" s="1"/>
  <c r="H6" i="33"/>
  <c r="I59" i="33" s="1"/>
  <c r="D66" i="44"/>
  <c r="L226" i="29"/>
  <c r="M194" i="29" s="1"/>
  <c r="I7" i="37"/>
  <c r="J3" i="39" s="1"/>
  <c r="H6" i="37"/>
  <c r="I158" i="37" s="1"/>
  <c r="H126" i="36"/>
  <c r="H166" i="36"/>
  <c r="H78" i="36"/>
  <c r="H98" i="36"/>
  <c r="H54" i="36"/>
  <c r="H15" i="36"/>
  <c r="H165" i="36"/>
  <c r="H213" i="36"/>
  <c r="H53" i="36"/>
  <c r="H212" i="36"/>
  <c r="H45" i="36"/>
  <c r="H220" i="36"/>
  <c r="H18" i="36"/>
  <c r="H199" i="36"/>
  <c r="H167" i="36"/>
  <c r="H135" i="36"/>
  <c r="H103" i="36"/>
  <c r="H71" i="36"/>
  <c r="H39" i="36"/>
  <c r="H180" i="36"/>
  <c r="H148" i="36"/>
  <c r="H116" i="36"/>
  <c r="H84" i="36"/>
  <c r="H52" i="36"/>
  <c r="H12" i="36"/>
  <c r="H105" i="36"/>
  <c r="H30" i="36"/>
  <c r="G4" i="39" s="1"/>
  <c r="H42" i="36"/>
  <c r="H190" i="36"/>
  <c r="H86" i="36"/>
  <c r="H11" i="36"/>
  <c r="H133" i="36"/>
  <c r="H208" i="36"/>
  <c r="H27" i="36"/>
  <c r="H201" i="36"/>
  <c r="H153" i="36"/>
  <c r="H204" i="36"/>
  <c r="H14" i="36"/>
  <c r="H195" i="36"/>
  <c r="H163" i="36"/>
  <c r="H131" i="36"/>
  <c r="H99" i="36"/>
  <c r="H67" i="36"/>
  <c r="H35" i="36"/>
  <c r="H176" i="36"/>
  <c r="H144" i="36"/>
  <c r="H112" i="36"/>
  <c r="H80" i="36"/>
  <c r="H48" i="36"/>
  <c r="H28" i="36"/>
  <c r="H113" i="36"/>
  <c r="H61" i="36"/>
  <c r="H158" i="36"/>
  <c r="H74" i="36"/>
  <c r="H194" i="36"/>
  <c r="H206" i="36"/>
  <c r="H142" i="36"/>
  <c r="H162" i="36"/>
  <c r="H118" i="36"/>
  <c r="H221" i="36"/>
  <c r="H101" i="36"/>
  <c r="H197" i="36"/>
  <c r="H161" i="36"/>
  <c r="H196" i="36"/>
  <c r="H121" i="36"/>
  <c r="H188" i="36"/>
  <c r="H10" i="36"/>
  <c r="H191" i="36"/>
  <c r="H159" i="36"/>
  <c r="H127" i="36"/>
  <c r="H95" i="36"/>
  <c r="H63" i="36"/>
  <c r="H31" i="36"/>
  <c r="H172" i="36"/>
  <c r="H140" i="36"/>
  <c r="H108" i="36"/>
  <c r="H76" i="36"/>
  <c r="H44" i="36"/>
  <c r="H177" i="36"/>
  <c r="H137" i="36"/>
  <c r="H93" i="36"/>
  <c r="H130" i="36"/>
  <c r="H106" i="36"/>
  <c r="H210" i="36"/>
  <c r="H58" i="36"/>
  <c r="H174" i="36"/>
  <c r="H50" i="36"/>
  <c r="H150" i="36"/>
  <c r="H216" i="36"/>
  <c r="H69" i="36"/>
  <c r="H192" i="36"/>
  <c r="H129" i="36"/>
  <c r="H185" i="36"/>
  <c r="H89" i="36"/>
  <c r="H23" i="36"/>
  <c r="H219" i="36"/>
  <c r="H187" i="36"/>
  <c r="H155" i="36"/>
  <c r="H123" i="36"/>
  <c r="H91" i="36"/>
  <c r="H59" i="36"/>
  <c r="H25" i="36"/>
  <c r="H168" i="36"/>
  <c r="H136" i="36"/>
  <c r="H104" i="36"/>
  <c r="H72" i="36"/>
  <c r="H36" i="36"/>
  <c r="H209" i="36"/>
  <c r="H145" i="36"/>
  <c r="H125" i="36"/>
  <c r="H110" i="36"/>
  <c r="H138" i="36"/>
  <c r="H38" i="36"/>
  <c r="H90" i="36"/>
  <c r="H186" i="36"/>
  <c r="H82" i="36"/>
  <c r="H182" i="36"/>
  <c r="H205" i="36"/>
  <c r="H37" i="36"/>
  <c r="H181" i="36"/>
  <c r="H97" i="36"/>
  <c r="H173" i="36"/>
  <c r="H57" i="36"/>
  <c r="H40" i="36"/>
  <c r="H215" i="36"/>
  <c r="H183" i="36"/>
  <c r="H151" i="36"/>
  <c r="H119" i="36"/>
  <c r="H87" i="36"/>
  <c r="H55" i="36"/>
  <c r="H21" i="36"/>
  <c r="H164" i="36"/>
  <c r="H132" i="36"/>
  <c r="H100" i="36"/>
  <c r="H68" i="36"/>
  <c r="H29" i="36"/>
  <c r="H41" i="36"/>
  <c r="H169" i="36"/>
  <c r="I167" i="34"/>
  <c r="I111" i="34"/>
  <c r="I103" i="34"/>
  <c r="I75" i="34"/>
  <c r="I203" i="34"/>
  <c r="I83" i="34"/>
  <c r="I91" i="34"/>
  <c r="I139" i="34"/>
  <c r="I47" i="34"/>
  <c r="I147" i="34"/>
  <c r="I175" i="34"/>
  <c r="I31" i="34"/>
  <c r="I155" i="34"/>
  <c r="I211" i="34"/>
  <c r="I147" i="33"/>
  <c r="I143" i="33"/>
  <c r="I55" i="33"/>
  <c r="I139" i="33"/>
  <c r="I135" i="33"/>
  <c r="I131" i="33"/>
  <c r="I13" i="33"/>
  <c r="I9" i="33"/>
  <c r="I123" i="33"/>
  <c r="I119" i="33"/>
  <c r="I115" i="33"/>
  <c r="I199" i="33"/>
  <c r="I87" i="33"/>
  <c r="I83" i="33"/>
  <c r="I75" i="33"/>
  <c r="I67" i="33"/>
  <c r="I79" i="33"/>
  <c r="I187" i="33"/>
  <c r="I179" i="33"/>
  <c r="I191" i="33"/>
  <c r="I151" i="33"/>
  <c r="I71" i="33"/>
  <c r="I7" i="33"/>
  <c r="J19" i="39" s="1"/>
  <c r="H202" i="32"/>
  <c r="H150" i="32"/>
  <c r="H58" i="32"/>
  <c r="H86" i="32"/>
  <c r="H90" i="32"/>
  <c r="H138" i="32"/>
  <c r="H7" i="32"/>
  <c r="G19" i="39" s="1"/>
  <c r="H94" i="32"/>
  <c r="H114" i="32"/>
  <c r="H158" i="32"/>
  <c r="H186" i="32"/>
  <c r="H198" i="32"/>
  <c r="H137" i="31"/>
  <c r="H209" i="31"/>
  <c r="H12" i="31"/>
  <c r="H41" i="31"/>
  <c r="H53" i="31"/>
  <c r="M200" i="30"/>
  <c r="M216" i="30"/>
  <c r="M121" i="30"/>
  <c r="M11" i="30"/>
  <c r="M99" i="30"/>
  <c r="M133" i="30"/>
  <c r="M204" i="30"/>
  <c r="M224" i="30"/>
  <c r="M7" i="30"/>
  <c r="M42" i="30"/>
  <c r="M15" i="30"/>
  <c r="M105" i="30"/>
  <c r="L29" i="29"/>
  <c r="I162" i="37"/>
  <c r="I194" i="37"/>
  <c r="I94" i="37"/>
  <c r="I166" i="37"/>
  <c r="I190" i="37"/>
  <c r="I182" i="37"/>
  <c r="I102" i="37"/>
  <c r="I222" i="37"/>
  <c r="I42" i="37"/>
  <c r="I114" i="37"/>
  <c r="I118" i="37"/>
  <c r="I202" i="37"/>
  <c r="I122" i="37"/>
  <c r="I130" i="37"/>
  <c r="I54" i="37"/>
  <c r="I126" i="37"/>
  <c r="I198" i="37"/>
  <c r="I138" i="37"/>
  <c r="I58" i="37"/>
  <c r="I62" i="37"/>
  <c r="I142" i="37"/>
  <c r="I98" i="37"/>
  <c r="I146" i="37"/>
  <c r="I66" i="37"/>
  <c r="I218" i="37"/>
  <c r="I150" i="37"/>
  <c r="I210" i="37"/>
  <c r="I106" i="37"/>
  <c r="I74" i="37"/>
  <c r="I206" i="37"/>
  <c r="I86" i="37"/>
  <c r="H28" i="35"/>
  <c r="H146" i="35"/>
  <c r="H138" i="35"/>
  <c r="H170" i="35"/>
  <c r="H53" i="35"/>
  <c r="H42" i="35"/>
  <c r="H186" i="35"/>
  <c r="H113" i="35"/>
  <c r="H81" i="35"/>
  <c r="H49" i="35"/>
  <c r="H54" i="35"/>
  <c r="H50" i="35"/>
  <c r="B31" i="25"/>
  <c r="B227" i="25" s="1"/>
  <c r="G227" i="25" s="1"/>
  <c r="H35" i="38"/>
  <c r="H47" i="38"/>
  <c r="H79" i="38"/>
  <c r="H95" i="38"/>
  <c r="H111" i="38"/>
  <c r="H143" i="38"/>
  <c r="H159" i="38"/>
  <c r="H175" i="38"/>
  <c r="H207" i="38"/>
  <c r="H10" i="38"/>
  <c r="H26" i="38"/>
  <c r="H60" i="38"/>
  <c r="H76" i="38"/>
  <c r="H92" i="38"/>
  <c r="H124" i="38"/>
  <c r="H140" i="38"/>
  <c r="H156" i="38"/>
  <c r="H188" i="38"/>
  <c r="H204" i="38"/>
  <c r="H220" i="38"/>
  <c r="H41" i="38"/>
  <c r="H57" i="38"/>
  <c r="H73" i="38"/>
  <c r="H105" i="38"/>
  <c r="H121" i="38"/>
  <c r="H189" i="38"/>
  <c r="H209" i="38"/>
  <c r="H129" i="38"/>
  <c r="H181" i="38"/>
  <c r="H28" i="38"/>
  <c r="H20" i="38"/>
  <c r="H122" i="38"/>
  <c r="I10" i="37"/>
  <c r="I85" i="37"/>
  <c r="I113" i="37"/>
  <c r="I129" i="37"/>
  <c r="I141" i="37"/>
  <c r="I153" i="37"/>
  <c r="I169" i="37"/>
  <c r="I181" i="37"/>
  <c r="I9" i="37"/>
  <c r="I13" i="37"/>
  <c r="I17" i="37"/>
  <c r="I21" i="37"/>
  <c r="I25" i="37"/>
  <c r="I35" i="37"/>
  <c r="I39" i="37"/>
  <c r="I33" i="37"/>
  <c r="I44" i="37"/>
  <c r="I48" i="37"/>
  <c r="I52" i="37"/>
  <c r="I56" i="37"/>
  <c r="I60" i="37"/>
  <c r="I64" i="37"/>
  <c r="I68" i="37"/>
  <c r="I72" i="37"/>
  <c r="I76" i="37"/>
  <c r="I80" i="37"/>
  <c r="I84" i="37"/>
  <c r="I88" i="37"/>
  <c r="I92" i="37"/>
  <c r="I96" i="37"/>
  <c r="I100" i="37"/>
  <c r="I104" i="37"/>
  <c r="I108" i="37"/>
  <c r="I112" i="37"/>
  <c r="I116" i="37"/>
  <c r="I120" i="37"/>
  <c r="I124" i="37"/>
  <c r="I128" i="37"/>
  <c r="I132" i="37"/>
  <c r="I136" i="37"/>
  <c r="I140" i="37"/>
  <c r="I144" i="37"/>
  <c r="I148" i="37"/>
  <c r="I152" i="37"/>
  <c r="I156" i="37"/>
  <c r="I160" i="37"/>
  <c r="I164" i="37"/>
  <c r="I168" i="37"/>
  <c r="I172" i="37"/>
  <c r="I176" i="37"/>
  <c r="I180" i="37"/>
  <c r="I184" i="37"/>
  <c r="I188" i="37"/>
  <c r="I192" i="37"/>
  <c r="I196" i="37"/>
  <c r="I200" i="37"/>
  <c r="I204" i="37"/>
  <c r="I208" i="37"/>
  <c r="I212" i="37"/>
  <c r="I216" i="37"/>
  <c r="I220" i="37"/>
  <c r="I15" i="37"/>
  <c r="I19" i="37"/>
  <c r="I23" i="37"/>
  <c r="I27" i="37"/>
  <c r="I37" i="37"/>
  <c r="I6" i="37"/>
  <c r="I30" i="37"/>
  <c r="J4" i="39" s="1"/>
  <c r="I34" i="37"/>
  <c r="I41" i="37"/>
  <c r="I45" i="37"/>
  <c r="I49" i="37"/>
  <c r="I53" i="37"/>
  <c r="I57" i="37"/>
  <c r="I61" i="37"/>
  <c r="I65" i="37"/>
  <c r="I73" i="37"/>
  <c r="I77" i="37"/>
  <c r="I81" i="37"/>
  <c r="I89" i="37"/>
  <c r="I97" i="37"/>
  <c r="I101" i="37"/>
  <c r="I109" i="37"/>
  <c r="I117" i="37"/>
  <c r="I125" i="37"/>
  <c r="I133" i="37"/>
  <c r="I145" i="37"/>
  <c r="I161" i="37"/>
  <c r="I173" i="37"/>
  <c r="I32" i="37"/>
  <c r="I43" i="37"/>
  <c r="I47" i="37"/>
  <c r="I51" i="37"/>
  <c r="I55" i="37"/>
  <c r="I59" i="37"/>
  <c r="I63" i="37"/>
  <c r="I67" i="37"/>
  <c r="I71" i="37"/>
  <c r="I75" i="37"/>
  <c r="I79" i="37"/>
  <c r="I83" i="37"/>
  <c r="I87" i="37"/>
  <c r="I91" i="37"/>
  <c r="I95" i="37"/>
  <c r="I99" i="37"/>
  <c r="I103" i="37"/>
  <c r="I107" i="37"/>
  <c r="I111" i="37"/>
  <c r="I115" i="37"/>
  <c r="I119" i="37"/>
  <c r="I123" i="37"/>
  <c r="I127" i="37"/>
  <c r="I131" i="37"/>
  <c r="I135" i="37"/>
  <c r="I139" i="37"/>
  <c r="I143" i="37"/>
  <c r="I147" i="37"/>
  <c r="I151" i="37"/>
  <c r="I155" i="37"/>
  <c r="I159" i="37"/>
  <c r="I163" i="37"/>
  <c r="I167" i="37"/>
  <c r="I171" i="37"/>
  <c r="I175" i="37"/>
  <c r="I179" i="37"/>
  <c r="I183" i="37"/>
  <c r="I187" i="37"/>
  <c r="I191" i="37"/>
  <c r="I195" i="37"/>
  <c r="I199" i="37"/>
  <c r="I203" i="37"/>
  <c r="I207" i="37"/>
  <c r="I211" i="37"/>
  <c r="I215" i="37"/>
  <c r="I219" i="37"/>
  <c r="I14" i="37"/>
  <c r="I18" i="37"/>
  <c r="I22" i="37"/>
  <c r="I26" i="37"/>
  <c r="I36" i="37"/>
  <c r="I40" i="37"/>
  <c r="I11" i="37"/>
  <c r="I69" i="37"/>
  <c r="I93" i="37"/>
  <c r="I105" i="37"/>
  <c r="I121" i="37"/>
  <c r="I137" i="37"/>
  <c r="I149" i="37"/>
  <c r="I157" i="37"/>
  <c r="I165" i="37"/>
  <c r="I177" i="37"/>
  <c r="I189" i="37"/>
  <c r="I209" i="37"/>
  <c r="I12" i="37"/>
  <c r="I205" i="37"/>
  <c r="I20" i="37"/>
  <c r="I197" i="37"/>
  <c r="I217" i="37"/>
  <c r="I185" i="37"/>
  <c r="I193" i="37"/>
  <c r="I213" i="37"/>
  <c r="I24" i="37"/>
  <c r="I8" i="37"/>
  <c r="I201" i="37"/>
  <c r="I28" i="37"/>
  <c r="I38" i="37"/>
  <c r="I221" i="37"/>
  <c r="I178" i="37"/>
  <c r="I82" i="37"/>
  <c r="I186" i="37"/>
  <c r="I70" i="37"/>
  <c r="I134" i="37"/>
  <c r="I16" i="37"/>
  <c r="I15" i="34"/>
  <c r="I9" i="34"/>
  <c r="I13" i="34"/>
  <c r="I17" i="34"/>
  <c r="I21" i="34"/>
  <c r="I25" i="34"/>
  <c r="I32" i="34"/>
  <c r="I40" i="34"/>
  <c r="I11" i="34"/>
  <c r="I37" i="34"/>
  <c r="I44" i="34"/>
  <c r="I48" i="34"/>
  <c r="I52" i="34"/>
  <c r="I56" i="34"/>
  <c r="I60" i="34"/>
  <c r="I64" i="34"/>
  <c r="I68" i="34"/>
  <c r="I72" i="34"/>
  <c r="I76" i="34"/>
  <c r="I80" i="34"/>
  <c r="I84" i="34"/>
  <c r="I88" i="34"/>
  <c r="I92" i="34"/>
  <c r="I96" i="34"/>
  <c r="I100" i="34"/>
  <c r="I104" i="34"/>
  <c r="I108" i="34"/>
  <c r="I112" i="34"/>
  <c r="I116" i="34"/>
  <c r="I120" i="34"/>
  <c r="I124" i="34"/>
  <c r="I128" i="34"/>
  <c r="I132" i="34"/>
  <c r="I136" i="34"/>
  <c r="I140" i="34"/>
  <c r="I144" i="34"/>
  <c r="I148" i="34"/>
  <c r="I152" i="34"/>
  <c r="I156" i="34"/>
  <c r="I160" i="34"/>
  <c r="I164" i="34"/>
  <c r="I168" i="34"/>
  <c r="I172" i="34"/>
  <c r="I176" i="34"/>
  <c r="I180" i="34"/>
  <c r="I184" i="34"/>
  <c r="I188" i="34"/>
  <c r="I192" i="34"/>
  <c r="I196" i="34"/>
  <c r="I200" i="34"/>
  <c r="I204" i="34"/>
  <c r="I208" i="34"/>
  <c r="I212" i="34"/>
  <c r="I216" i="34"/>
  <c r="I220" i="34"/>
  <c r="I33" i="34"/>
  <c r="I19" i="34"/>
  <c r="I10" i="34"/>
  <c r="I14" i="34"/>
  <c r="I18" i="34"/>
  <c r="I22" i="34"/>
  <c r="I26" i="34"/>
  <c r="I38" i="34"/>
  <c r="I41" i="34"/>
  <c r="I45" i="34"/>
  <c r="I49" i="34"/>
  <c r="I53" i="34"/>
  <c r="I57" i="34"/>
  <c r="I61" i="34"/>
  <c r="I65" i="34"/>
  <c r="I69" i="34"/>
  <c r="I73" i="34"/>
  <c r="I77" i="34"/>
  <c r="I81" i="34"/>
  <c r="I85" i="34"/>
  <c r="I89" i="34"/>
  <c r="I93" i="34"/>
  <c r="I97" i="34"/>
  <c r="I101" i="34"/>
  <c r="I105" i="34"/>
  <c r="I109" i="34"/>
  <c r="I113" i="34"/>
  <c r="I117" i="34"/>
  <c r="I121" i="34"/>
  <c r="I125" i="34"/>
  <c r="I129" i="34"/>
  <c r="I133" i="34"/>
  <c r="I137" i="34"/>
  <c r="I141" i="34"/>
  <c r="I145" i="34"/>
  <c r="I149" i="34"/>
  <c r="I153" i="34"/>
  <c r="I157" i="34"/>
  <c r="I161" i="34"/>
  <c r="I165" i="34"/>
  <c r="I169" i="34"/>
  <c r="I173" i="34"/>
  <c r="I177" i="34"/>
  <c r="I181" i="34"/>
  <c r="I185" i="34"/>
  <c r="I189" i="34"/>
  <c r="I193" i="34"/>
  <c r="I197" i="34"/>
  <c r="I201" i="34"/>
  <c r="I205" i="34"/>
  <c r="I209" i="34"/>
  <c r="I213" i="34"/>
  <c r="I217" i="34"/>
  <c r="I221" i="34"/>
  <c r="I34" i="34"/>
  <c r="I23" i="34"/>
  <c r="I27" i="34"/>
  <c r="I6" i="34"/>
  <c r="I30" i="34"/>
  <c r="I20" i="39" s="1"/>
  <c r="I35" i="34"/>
  <c r="I42" i="34"/>
  <c r="I46" i="34"/>
  <c r="I50" i="34"/>
  <c r="I54" i="34"/>
  <c r="I58" i="34"/>
  <c r="I62" i="34"/>
  <c r="I66" i="34"/>
  <c r="I70" i="34"/>
  <c r="I74" i="34"/>
  <c r="I78" i="34"/>
  <c r="I82" i="34"/>
  <c r="I86" i="34"/>
  <c r="I90" i="34"/>
  <c r="I94" i="34"/>
  <c r="I98" i="34"/>
  <c r="I102" i="34"/>
  <c r="I106" i="34"/>
  <c r="I110" i="34"/>
  <c r="I114" i="34"/>
  <c r="I118" i="34"/>
  <c r="I122" i="34"/>
  <c r="I126" i="34"/>
  <c r="I130" i="34"/>
  <c r="I134" i="34"/>
  <c r="I138" i="34"/>
  <c r="I142" i="34"/>
  <c r="I146" i="34"/>
  <c r="I150" i="34"/>
  <c r="I154" i="34"/>
  <c r="I158" i="34"/>
  <c r="I162" i="34"/>
  <c r="I166" i="34"/>
  <c r="I170" i="34"/>
  <c r="I174" i="34"/>
  <c r="I178" i="34"/>
  <c r="I182" i="34"/>
  <c r="I186" i="34"/>
  <c r="I190" i="34"/>
  <c r="I194" i="34"/>
  <c r="I198" i="34"/>
  <c r="I202" i="34"/>
  <c r="I206" i="34"/>
  <c r="I210" i="34"/>
  <c r="I214" i="34"/>
  <c r="I218" i="34"/>
  <c r="I8" i="34"/>
  <c r="I12" i="34"/>
  <c r="I16" i="34"/>
  <c r="I20" i="34"/>
  <c r="I24" i="34"/>
  <c r="I28" i="34"/>
  <c r="I39" i="34"/>
  <c r="I67" i="34"/>
  <c r="I131" i="34"/>
  <c r="I195" i="34"/>
  <c r="I95" i="34"/>
  <c r="I159" i="34"/>
  <c r="I119" i="34"/>
  <c r="I183" i="34"/>
  <c r="I36" i="34"/>
  <c r="I163" i="34"/>
  <c r="I191" i="34"/>
  <c r="I99" i="34"/>
  <c r="I43" i="34"/>
  <c r="I107" i="34"/>
  <c r="I171" i="34"/>
  <c r="I71" i="34"/>
  <c r="I135" i="34"/>
  <c r="I199" i="34"/>
  <c r="I63" i="34"/>
  <c r="I51" i="34"/>
  <c r="I115" i="34"/>
  <c r="I179" i="34"/>
  <c r="I79" i="34"/>
  <c r="I143" i="34"/>
  <c r="I207" i="34"/>
  <c r="I127" i="34"/>
  <c r="I7" i="34"/>
  <c r="I19" i="39" s="1"/>
  <c r="I59" i="34"/>
  <c r="I123" i="34"/>
  <c r="I187" i="34"/>
  <c r="I87" i="34"/>
  <c r="I151" i="34"/>
  <c r="I215" i="34"/>
  <c r="I11" i="33"/>
  <c r="I174" i="33"/>
  <c r="I12" i="33"/>
  <c r="I15" i="33"/>
  <c r="I142" i="33"/>
  <c r="I166" i="33"/>
  <c r="I186" i="33"/>
  <c r="I202" i="33"/>
  <c r="I44" i="33"/>
  <c r="I48" i="33"/>
  <c r="I52" i="33"/>
  <c r="I56" i="33"/>
  <c r="I60" i="33"/>
  <c r="I64" i="33"/>
  <c r="I68" i="33"/>
  <c r="I72" i="33"/>
  <c r="I76" i="33"/>
  <c r="I80" i="33"/>
  <c r="I84" i="33"/>
  <c r="I88" i="33"/>
  <c r="I92" i="33"/>
  <c r="I96" i="33"/>
  <c r="I100" i="33"/>
  <c r="I104" i="33"/>
  <c r="I108" i="33"/>
  <c r="I112" i="33"/>
  <c r="I116" i="33"/>
  <c r="I120" i="33"/>
  <c r="I124" i="33"/>
  <c r="I128" i="33"/>
  <c r="I132" i="33"/>
  <c r="I136" i="33"/>
  <c r="I140" i="33"/>
  <c r="I144" i="33"/>
  <c r="I148" i="33"/>
  <c r="I152" i="33"/>
  <c r="I156" i="33"/>
  <c r="I160" i="33"/>
  <c r="I164" i="33"/>
  <c r="I168" i="33"/>
  <c r="I172" i="33"/>
  <c r="I176" i="33"/>
  <c r="I180" i="33"/>
  <c r="I184" i="33"/>
  <c r="I188" i="33"/>
  <c r="I192" i="33"/>
  <c r="I196" i="33"/>
  <c r="I200" i="33"/>
  <c r="I204" i="33"/>
  <c r="I208" i="33"/>
  <c r="I6" i="33"/>
  <c r="I30" i="33"/>
  <c r="J20" i="39" s="1"/>
  <c r="I42" i="33"/>
  <c r="I46" i="33"/>
  <c r="I50" i="33"/>
  <c r="I54" i="33"/>
  <c r="I58" i="33"/>
  <c r="I62" i="33"/>
  <c r="I66" i="33"/>
  <c r="I70" i="33"/>
  <c r="I74" i="33"/>
  <c r="I78" i="33"/>
  <c r="I82" i="33"/>
  <c r="I86" i="33"/>
  <c r="I90" i="33"/>
  <c r="I94" i="33"/>
  <c r="I98" i="33"/>
  <c r="I102" i="33"/>
  <c r="I106" i="33"/>
  <c r="I110" i="33"/>
  <c r="I118" i="33"/>
  <c r="I122" i="33"/>
  <c r="I126" i="33"/>
  <c r="I130" i="33"/>
  <c r="I134" i="33"/>
  <c r="I146" i="33"/>
  <c r="I154" i="33"/>
  <c r="I162" i="33"/>
  <c r="I170" i="33"/>
  <c r="I182" i="33"/>
  <c r="I190" i="33"/>
  <c r="I198" i="33"/>
  <c r="I20" i="33"/>
  <c r="I10" i="33"/>
  <c r="I14" i="33"/>
  <c r="I18" i="33"/>
  <c r="I22" i="33"/>
  <c r="I26" i="33"/>
  <c r="I33" i="33"/>
  <c r="I37" i="33"/>
  <c r="I41" i="33"/>
  <c r="I45" i="33"/>
  <c r="I49" i="33"/>
  <c r="I53" i="33"/>
  <c r="I57" i="33"/>
  <c r="I61" i="33"/>
  <c r="I65" i="33"/>
  <c r="I69" i="33"/>
  <c r="I73" i="33"/>
  <c r="I77" i="33"/>
  <c r="I81" i="33"/>
  <c r="I85" i="33"/>
  <c r="I89" i="33"/>
  <c r="I93" i="33"/>
  <c r="I97" i="33"/>
  <c r="I101" i="33"/>
  <c r="I105" i="33"/>
  <c r="I109" i="33"/>
  <c r="I113" i="33"/>
  <c r="I117" i="33"/>
  <c r="I121" i="33"/>
  <c r="I125" i="33"/>
  <c r="I129" i="33"/>
  <c r="I133" i="33"/>
  <c r="I137" i="33"/>
  <c r="I141" i="33"/>
  <c r="I145" i="33"/>
  <c r="I149" i="33"/>
  <c r="I153" i="33"/>
  <c r="I157" i="33"/>
  <c r="I161" i="33"/>
  <c r="I165" i="33"/>
  <c r="I169" i="33"/>
  <c r="I173" i="33"/>
  <c r="I177" i="33"/>
  <c r="I181" i="33"/>
  <c r="I185" i="33"/>
  <c r="I189" i="33"/>
  <c r="I193" i="33"/>
  <c r="I197" i="33"/>
  <c r="I201" i="33"/>
  <c r="I205" i="33"/>
  <c r="I209" i="33"/>
  <c r="I19" i="33"/>
  <c r="I23" i="33"/>
  <c r="I27" i="33"/>
  <c r="I38" i="33"/>
  <c r="I114" i="33"/>
  <c r="I138" i="33"/>
  <c r="I150" i="33"/>
  <c r="I158" i="33"/>
  <c r="I178" i="33"/>
  <c r="I194" i="33"/>
  <c r="I206" i="33"/>
  <c r="I8" i="33"/>
  <c r="I28" i="33"/>
  <c r="I35" i="33"/>
  <c r="I39" i="33"/>
  <c r="I24" i="33"/>
  <c r="I16" i="33"/>
  <c r="I95" i="33"/>
  <c r="I159" i="33"/>
  <c r="I21" i="33"/>
  <c r="I91" i="33"/>
  <c r="I155" i="33"/>
  <c r="I17" i="33"/>
  <c r="I31" i="33"/>
  <c r="I103" i="33"/>
  <c r="I167" i="33"/>
  <c r="I40" i="33"/>
  <c r="I99" i="33"/>
  <c r="I163" i="33"/>
  <c r="I25" i="33"/>
  <c r="I47" i="33"/>
  <c r="I111" i="33"/>
  <c r="I175" i="33"/>
  <c r="I43" i="33"/>
  <c r="I107" i="33"/>
  <c r="I171" i="33"/>
  <c r="I36" i="33"/>
  <c r="H10" i="32"/>
  <c r="H18" i="32"/>
  <c r="H26" i="32"/>
  <c r="H27" i="32"/>
  <c r="H9" i="32"/>
  <c r="H17" i="32"/>
  <c r="H25" i="32"/>
  <c r="H33" i="32"/>
  <c r="H44" i="32"/>
  <c r="H52" i="32"/>
  <c r="H60" i="32"/>
  <c r="H68" i="32"/>
  <c r="H76" i="32"/>
  <c r="H84" i="32"/>
  <c r="H92" i="32"/>
  <c r="H100" i="32"/>
  <c r="H108" i="32"/>
  <c r="H116" i="32"/>
  <c r="H124" i="32"/>
  <c r="H132" i="32"/>
  <c r="H140" i="32"/>
  <c r="H148" i="32"/>
  <c r="H156" i="32"/>
  <c r="H164" i="32"/>
  <c r="H172" i="32"/>
  <c r="H184" i="32"/>
  <c r="H192" i="32"/>
  <c r="H200" i="32"/>
  <c r="H208" i="32"/>
  <c r="H36" i="32"/>
  <c r="H47" i="32"/>
  <c r="H55" i="32"/>
  <c r="H63" i="32"/>
  <c r="H71" i="32"/>
  <c r="H79" i="32"/>
  <c r="H87" i="32"/>
  <c r="H95" i="32"/>
  <c r="H103" i="32"/>
  <c r="H111" i="32"/>
  <c r="H119" i="32"/>
  <c r="H127" i="32"/>
  <c r="H135" i="32"/>
  <c r="H143" i="32"/>
  <c r="H151" i="32"/>
  <c r="H159" i="32"/>
  <c r="H167" i="32"/>
  <c r="H175" i="32"/>
  <c r="H183" i="32"/>
  <c r="H191" i="32"/>
  <c r="H199" i="32"/>
  <c r="H207" i="32"/>
  <c r="H15" i="32"/>
  <c r="H11" i="32"/>
  <c r="H19" i="32"/>
  <c r="H6" i="32"/>
  <c r="H49" i="32"/>
  <c r="H57" i="32"/>
  <c r="H65" i="32"/>
  <c r="H73" i="32"/>
  <c r="H81" i="32"/>
  <c r="H89" i="32"/>
  <c r="H97" i="32"/>
  <c r="H105" i="32"/>
  <c r="H113" i="32"/>
  <c r="H121" i="32"/>
  <c r="H129" i="32"/>
  <c r="H137" i="32"/>
  <c r="H145" i="32"/>
  <c r="H153" i="32"/>
  <c r="H161" i="32"/>
  <c r="H169" i="32"/>
  <c r="H177" i="32"/>
  <c r="H185" i="32"/>
  <c r="H193" i="32"/>
  <c r="H201" i="32"/>
  <c r="H205" i="32"/>
  <c r="H209" i="32"/>
  <c r="H12" i="32"/>
  <c r="H16" i="32"/>
  <c r="H20" i="32"/>
  <c r="H38" i="32"/>
  <c r="H146" i="32"/>
  <c r="H98" i="32"/>
  <c r="H102" i="32"/>
  <c r="H166" i="32"/>
  <c r="H35" i="32"/>
  <c r="H106" i="32"/>
  <c r="H46" i="32"/>
  <c r="H110" i="32"/>
  <c r="H29" i="32"/>
  <c r="G20" i="39" s="1"/>
  <c r="H178" i="32"/>
  <c r="H14" i="31"/>
  <c r="H9" i="31"/>
  <c r="H13" i="31"/>
  <c r="H17" i="31"/>
  <c r="H21" i="31"/>
  <c r="H25" i="31"/>
  <c r="H31" i="31"/>
  <c r="H35" i="31"/>
  <c r="H42" i="31"/>
  <c r="H46" i="31"/>
  <c r="H50" i="31"/>
  <c r="H54" i="31"/>
  <c r="H58" i="31"/>
  <c r="H62" i="31"/>
  <c r="H66" i="31"/>
  <c r="H70" i="31"/>
  <c r="H74" i="31"/>
  <c r="H78" i="31"/>
  <c r="H82" i="31"/>
  <c r="H86" i="31"/>
  <c r="H90" i="31"/>
  <c r="H94" i="31"/>
  <c r="H98" i="31"/>
  <c r="H102" i="31"/>
  <c r="H106" i="31"/>
  <c r="H110" i="31"/>
  <c r="H114" i="31"/>
  <c r="H118" i="31"/>
  <c r="H122" i="31"/>
  <c r="H126" i="31"/>
  <c r="H130" i="31"/>
  <c r="H134" i="31"/>
  <c r="H138" i="31"/>
  <c r="H142" i="31"/>
  <c r="H146" i="31"/>
  <c r="H150" i="31"/>
  <c r="H154" i="31"/>
  <c r="H158" i="31"/>
  <c r="H162" i="31"/>
  <c r="H166" i="31"/>
  <c r="H170" i="31"/>
  <c r="H174" i="31"/>
  <c r="H178" i="31"/>
  <c r="H182" i="31"/>
  <c r="H186" i="31"/>
  <c r="H190" i="31"/>
  <c r="H194" i="31"/>
  <c r="H198" i="31"/>
  <c r="H202" i="31"/>
  <c r="H206" i="31"/>
  <c r="H210" i="31"/>
  <c r="H214" i="31"/>
  <c r="H18" i="31"/>
  <c r="H10" i="31"/>
  <c r="H22" i="31"/>
  <c r="H26" i="31"/>
  <c r="H32" i="31"/>
  <c r="H36" i="31"/>
  <c r="H39" i="31"/>
  <c r="H43" i="31"/>
  <c r="H47" i="31"/>
  <c r="H51" i="31"/>
  <c r="H55" i="31"/>
  <c r="H59" i="31"/>
  <c r="H63" i="31"/>
  <c r="H67" i="31"/>
  <c r="H71" i="31"/>
  <c r="H75" i="31"/>
  <c r="H79" i="31"/>
  <c r="H83" i="31"/>
  <c r="H87" i="31"/>
  <c r="H91" i="31"/>
  <c r="H95" i="31"/>
  <c r="H99" i="31"/>
  <c r="H103" i="31"/>
  <c r="H107" i="31"/>
  <c r="H111" i="31"/>
  <c r="H115" i="31"/>
  <c r="H119" i="31"/>
  <c r="H123" i="31"/>
  <c r="H127" i="31"/>
  <c r="H131" i="31"/>
  <c r="H135" i="31"/>
  <c r="H139" i="31"/>
  <c r="H143" i="31"/>
  <c r="H147" i="31"/>
  <c r="H151" i="31"/>
  <c r="H155" i="31"/>
  <c r="H159" i="31"/>
  <c r="H163" i="31"/>
  <c r="H167" i="31"/>
  <c r="H171" i="31"/>
  <c r="H175" i="31"/>
  <c r="H179" i="31"/>
  <c r="H183" i="31"/>
  <c r="H187" i="31"/>
  <c r="H191" i="31"/>
  <c r="H195" i="31"/>
  <c r="H199" i="31"/>
  <c r="H203" i="31"/>
  <c r="H207" i="31"/>
  <c r="H211" i="31"/>
  <c r="H215" i="31"/>
  <c r="H29" i="31"/>
  <c r="H19" i="31"/>
  <c r="H23" i="31"/>
  <c r="H33" i="31"/>
  <c r="H37" i="31"/>
  <c r="H40" i="31"/>
  <c r="H44" i="31"/>
  <c r="H48" i="31"/>
  <c r="H52" i="31"/>
  <c r="H56" i="31"/>
  <c r="H60" i="31"/>
  <c r="H64" i="31"/>
  <c r="H68" i="31"/>
  <c r="H72" i="31"/>
  <c r="H76" i="31"/>
  <c r="H80" i="31"/>
  <c r="H84" i="31"/>
  <c r="H88" i="31"/>
  <c r="H92" i="31"/>
  <c r="H96" i="31"/>
  <c r="H100" i="31"/>
  <c r="H104" i="31"/>
  <c r="H108" i="31"/>
  <c r="H112" i="31"/>
  <c r="H116" i="31"/>
  <c r="H120" i="31"/>
  <c r="H124" i="31"/>
  <c r="H128" i="31"/>
  <c r="H132" i="31"/>
  <c r="H136" i="31"/>
  <c r="H140" i="31"/>
  <c r="H144" i="31"/>
  <c r="H148" i="31"/>
  <c r="H152" i="31"/>
  <c r="H156" i="31"/>
  <c r="H172" i="31"/>
  <c r="H188" i="31"/>
  <c r="H204" i="31"/>
  <c r="H16" i="31"/>
  <c r="H197" i="31"/>
  <c r="H213" i="31"/>
  <c r="H6" i="31"/>
  <c r="H8" i="31"/>
  <c r="H30" i="31"/>
  <c r="H61" i="31"/>
  <c r="H93" i="31"/>
  <c r="H125" i="31"/>
  <c r="H69" i="31"/>
  <c r="H101" i="31"/>
  <c r="H133" i="31"/>
  <c r="H38" i="31"/>
  <c r="H57" i="31"/>
  <c r="H89" i="31"/>
  <c r="H121" i="31"/>
  <c r="H164" i="31"/>
  <c r="H180" i="31"/>
  <c r="H196" i="31"/>
  <c r="H212" i="31"/>
  <c r="H77" i="31"/>
  <c r="H109" i="31"/>
  <c r="H141" i="31"/>
  <c r="H65" i="31"/>
  <c r="H97" i="31"/>
  <c r="H129" i="31"/>
  <c r="H160" i="31"/>
  <c r="H165" i="31"/>
  <c r="H176" i="31"/>
  <c r="H181" i="31"/>
  <c r="H192" i="31"/>
  <c r="H208" i="31"/>
  <c r="H20" i="31"/>
  <c r="H49" i="31"/>
  <c r="H81" i="31"/>
  <c r="H113" i="31"/>
  <c r="H145" i="31"/>
  <c r="H157" i="31"/>
  <c r="H168" i="31"/>
  <c r="H173" i="31"/>
  <c r="H184" i="31"/>
  <c r="H189" i="31"/>
  <c r="H200" i="31"/>
  <c r="H205" i="31"/>
  <c r="H216" i="31"/>
  <c r="H15" i="31"/>
  <c r="H153" i="31"/>
  <c r="H169" i="31"/>
  <c r="H185" i="31"/>
  <c r="H201" i="31"/>
  <c r="H217" i="31"/>
  <c r="H11" i="31"/>
  <c r="H45" i="31"/>
  <c r="H161" i="31"/>
  <c r="H85" i="31"/>
  <c r="H177" i="31"/>
  <c r="H117" i="31"/>
  <c r="H193" i="31"/>
  <c r="H149" i="31"/>
  <c r="M13" i="30"/>
  <c r="M199" i="30"/>
  <c r="M166" i="30"/>
  <c r="M182" i="30"/>
  <c r="M39" i="30"/>
  <c r="M44" i="30"/>
  <c r="M56" i="30"/>
  <c r="M60" i="30"/>
  <c r="M72" i="30"/>
  <c r="M76" i="30"/>
  <c r="M88" i="30"/>
  <c r="M92" i="30"/>
  <c r="M151" i="30"/>
  <c r="M155" i="30"/>
  <c r="M167" i="30"/>
  <c r="M171" i="30"/>
  <c r="M183" i="30"/>
  <c r="M187" i="30"/>
  <c r="M9" i="30"/>
  <c r="M149" i="30"/>
  <c r="M165" i="30"/>
  <c r="M173" i="30"/>
  <c r="M211" i="30"/>
  <c r="M51" i="30"/>
  <c r="M75" i="30"/>
  <c r="M83" i="30"/>
  <c r="M170" i="30"/>
  <c r="M186" i="30"/>
  <c r="M16" i="30"/>
  <c r="M20" i="30"/>
  <c r="M106" i="30"/>
  <c r="M110" i="30"/>
  <c r="M122" i="30"/>
  <c r="M126" i="30"/>
  <c r="M138" i="30"/>
  <c r="M142" i="30"/>
  <c r="M205" i="30"/>
  <c r="M209" i="30"/>
  <c r="M221" i="30"/>
  <c r="M225" i="30"/>
  <c r="M153" i="30"/>
  <c r="M177" i="30"/>
  <c r="M34" i="30"/>
  <c r="M38" i="30"/>
  <c r="M55" i="30"/>
  <c r="M63" i="30"/>
  <c r="M87" i="30"/>
  <c r="M95" i="30"/>
  <c r="M36" i="30"/>
  <c r="M40" i="30"/>
  <c r="M53" i="30"/>
  <c r="M57" i="30"/>
  <c r="M69" i="30"/>
  <c r="M73" i="30"/>
  <c r="M85" i="30"/>
  <c r="M89" i="30"/>
  <c r="M148" i="30"/>
  <c r="M152" i="30"/>
  <c r="M164" i="30"/>
  <c r="M168" i="30"/>
  <c r="M180" i="30"/>
  <c r="M184" i="30"/>
  <c r="M25" i="30"/>
  <c r="M103" i="30"/>
  <c r="M115" i="30"/>
  <c r="M119" i="30"/>
  <c r="M131" i="30"/>
  <c r="M135" i="30"/>
  <c r="M198" i="30"/>
  <c r="M202" i="30"/>
  <c r="M214" i="30"/>
  <c r="M218" i="30"/>
  <c r="M189" i="30"/>
  <c r="M158" i="30"/>
  <c r="M17" i="30"/>
  <c r="M78" i="30"/>
  <c r="M50" i="30"/>
  <c r="M54" i="30"/>
  <c r="M66" i="30"/>
  <c r="M70" i="30"/>
  <c r="M86" i="30"/>
  <c r="M90" i="30"/>
  <c r="M169" i="30"/>
  <c r="M6" i="30"/>
  <c r="E19" i="39" s="1"/>
  <c r="M18" i="30"/>
  <c r="M22" i="30"/>
  <c r="M41" i="30"/>
  <c r="M100" i="30"/>
  <c r="M112" i="30"/>
  <c r="M116" i="30"/>
  <c r="M128" i="30"/>
  <c r="M132" i="30"/>
  <c r="M144" i="30"/>
  <c r="M207" i="30"/>
  <c r="M223" i="30"/>
  <c r="M162" i="30"/>
  <c r="M10" i="29"/>
  <c r="M147" i="29"/>
  <c r="M97" i="29"/>
  <c r="M186" i="29"/>
  <c r="M16" i="29"/>
  <c r="M202" i="29"/>
  <c r="M154" i="29"/>
  <c r="M208" i="29"/>
  <c r="M171" i="29"/>
  <c r="M70" i="29"/>
  <c r="M149" i="29"/>
  <c r="M181" i="29"/>
  <c r="M104" i="29"/>
  <c r="M136" i="29"/>
  <c r="M215" i="29"/>
  <c r="M67" i="29"/>
  <c r="M200" i="29"/>
  <c r="M187" i="29"/>
  <c r="M24" i="29"/>
  <c r="B228" i="26"/>
  <c r="G228" i="26" s="1"/>
  <c r="H145" i="26" s="1"/>
  <c r="G30" i="26"/>
  <c r="H13" i="38" l="1"/>
  <c r="H197" i="38"/>
  <c r="H185" i="38"/>
  <c r="H89" i="38"/>
  <c r="H33" i="38"/>
  <c r="H172" i="38"/>
  <c r="H108" i="38"/>
  <c r="H44" i="38"/>
  <c r="H191" i="38"/>
  <c r="H127" i="38"/>
  <c r="H63" i="38"/>
  <c r="H46" i="38"/>
  <c r="H198" i="38"/>
  <c r="H114" i="38"/>
  <c r="H162" i="38"/>
  <c r="H98" i="38"/>
  <c r="H170" i="38"/>
  <c r="H154" i="38"/>
  <c r="H31" i="38"/>
  <c r="H58" i="38"/>
  <c r="H201" i="38"/>
  <c r="H213" i="38"/>
  <c r="H165" i="38"/>
  <c r="H149" i="38"/>
  <c r="H205" i="38"/>
  <c r="H177" i="38"/>
  <c r="H153" i="38"/>
  <c r="H157" i="38"/>
  <c r="H117" i="38"/>
  <c r="H101" i="38"/>
  <c r="H85" i="38"/>
  <c r="H69" i="38"/>
  <c r="H53" i="38"/>
  <c r="H30" i="38"/>
  <c r="I4" i="39" s="1"/>
  <c r="H27" i="38"/>
  <c r="H216" i="38"/>
  <c r="H200" i="38"/>
  <c r="H184" i="38"/>
  <c r="H168" i="38"/>
  <c r="H152" i="38"/>
  <c r="H136" i="38"/>
  <c r="H120" i="38"/>
  <c r="H104" i="38"/>
  <c r="H88" i="38"/>
  <c r="H72" i="38"/>
  <c r="H56" i="38"/>
  <c r="H40" i="38"/>
  <c r="H22" i="38"/>
  <c r="H219" i="38"/>
  <c r="H203" i="38"/>
  <c r="H187" i="38"/>
  <c r="H171" i="38"/>
  <c r="H155" i="38"/>
  <c r="H139" i="38"/>
  <c r="H123" i="38"/>
  <c r="H107" i="38"/>
  <c r="H91" i="38"/>
  <c r="H75" i="38"/>
  <c r="H59" i="38"/>
  <c r="H43" i="38"/>
  <c r="H25" i="38"/>
  <c r="H9" i="38"/>
  <c r="H42" i="38"/>
  <c r="H50" i="38"/>
  <c r="H186" i="38"/>
  <c r="H182" i="38"/>
  <c r="H190" i="38"/>
  <c r="H138" i="38"/>
  <c r="H202" i="38"/>
  <c r="H16" i="38"/>
  <c r="H118" i="38"/>
  <c r="H169" i="38"/>
  <c r="H8" i="38"/>
  <c r="H133" i="38"/>
  <c r="H193" i="38"/>
  <c r="H173" i="38"/>
  <c r="H145" i="38"/>
  <c r="H34" i="38"/>
  <c r="H38" i="38"/>
  <c r="H113" i="38"/>
  <c r="H97" i="38"/>
  <c r="H81" i="38"/>
  <c r="H65" i="38"/>
  <c r="H49" i="38"/>
  <c r="H6" i="38"/>
  <c r="H23" i="38"/>
  <c r="H212" i="38"/>
  <c r="H196" i="38"/>
  <c r="H180" i="38"/>
  <c r="H164" i="38"/>
  <c r="H148" i="38"/>
  <c r="H132" i="38"/>
  <c r="H116" i="38"/>
  <c r="H100" i="38"/>
  <c r="H84" i="38"/>
  <c r="H68" i="38"/>
  <c r="H52" i="38"/>
  <c r="H36" i="38"/>
  <c r="H18" i="38"/>
  <c r="H215" i="38"/>
  <c r="H199" i="38"/>
  <c r="H183" i="38"/>
  <c r="H167" i="38"/>
  <c r="H151" i="38"/>
  <c r="H135" i="38"/>
  <c r="H119" i="38"/>
  <c r="H103" i="38"/>
  <c r="H87" i="38"/>
  <c r="H71" i="38"/>
  <c r="H55" i="38"/>
  <c r="H15" i="38"/>
  <c r="H21" i="38"/>
  <c r="H11" i="38"/>
  <c r="H74" i="38"/>
  <c r="H174" i="38"/>
  <c r="H142" i="38"/>
  <c r="H194" i="38"/>
  <c r="H222" i="38"/>
  <c r="H62" i="38"/>
  <c r="H146" i="38"/>
  <c r="H78" i="38"/>
  <c r="H178" i="38"/>
  <c r="H54" i="38"/>
  <c r="H137" i="38"/>
  <c r="H12" i="38"/>
  <c r="H24" i="38"/>
  <c r="H161" i="38"/>
  <c r="H141" i="38"/>
  <c r="H217" i="38"/>
  <c r="H221" i="38"/>
  <c r="H125" i="38"/>
  <c r="H109" i="38"/>
  <c r="H93" i="38"/>
  <c r="H77" i="38"/>
  <c r="H61" i="38"/>
  <c r="H45" i="38"/>
  <c r="H37" i="38"/>
  <c r="H19" i="38"/>
  <c r="H208" i="38"/>
  <c r="H192" i="38"/>
  <c r="H176" i="38"/>
  <c r="H160" i="38"/>
  <c r="H144" i="38"/>
  <c r="H128" i="38"/>
  <c r="H112" i="38"/>
  <c r="H96" i="38"/>
  <c r="H80" i="38"/>
  <c r="H64" i="38"/>
  <c r="H48" i="38"/>
  <c r="H32" i="38"/>
  <c r="H14" i="38"/>
  <c r="H211" i="38"/>
  <c r="H195" i="38"/>
  <c r="H179" i="38"/>
  <c r="H163" i="38"/>
  <c r="H147" i="38"/>
  <c r="H131" i="38"/>
  <c r="H115" i="38"/>
  <c r="H99" i="38"/>
  <c r="H83" i="38"/>
  <c r="H67" i="38"/>
  <c r="H51" i="38"/>
  <c r="H39" i="38"/>
  <c r="H17" i="38"/>
  <c r="H126" i="38"/>
  <c r="H66" i="38"/>
  <c r="H166" i="38"/>
  <c r="H214" i="38"/>
  <c r="H158" i="38"/>
  <c r="H94" i="38"/>
  <c r="H106" i="38"/>
  <c r="H70" i="38"/>
  <c r="H71" i="35"/>
  <c r="H163" i="35"/>
  <c r="H193" i="35"/>
  <c r="H197" i="35"/>
  <c r="H24" i="35"/>
  <c r="H23" i="35"/>
  <c r="H180" i="35"/>
  <c r="H116" i="35"/>
  <c r="H52" i="35"/>
  <c r="H157" i="35"/>
  <c r="H89" i="35"/>
  <c r="H118" i="35"/>
  <c r="H115" i="35"/>
  <c r="H91" i="35"/>
  <c r="H43" i="35"/>
  <c r="H130" i="35"/>
  <c r="H78" i="35"/>
  <c r="H178" i="35"/>
  <c r="H208" i="35"/>
  <c r="H144" i="35"/>
  <c r="H80" i="35"/>
  <c r="H17" i="35"/>
  <c r="H121" i="35"/>
  <c r="H41" i="35"/>
  <c r="H191" i="35"/>
  <c r="H75" i="35"/>
  <c r="H98" i="35"/>
  <c r="H90" i="35"/>
  <c r="H38" i="35"/>
  <c r="H188" i="35"/>
  <c r="H124" i="35"/>
  <c r="H60" i="35"/>
  <c r="H165" i="35"/>
  <c r="H97" i="35"/>
  <c r="H218" i="35"/>
  <c r="H127" i="35"/>
  <c r="H203" i="35"/>
  <c r="H51" i="35"/>
  <c r="H207" i="35"/>
  <c r="H47" i="35"/>
  <c r="H30" i="35"/>
  <c r="H4" i="39" s="1"/>
  <c r="H142" i="35"/>
  <c r="H194" i="35"/>
  <c r="H10" i="35"/>
  <c r="H152" i="35"/>
  <c r="H88" i="35"/>
  <c r="H25" i="35"/>
  <c r="H129" i="35"/>
  <c r="H57" i="35"/>
  <c r="H82" i="35"/>
  <c r="H179" i="35"/>
  <c r="H151" i="35"/>
  <c r="H126" i="35"/>
  <c r="H201" i="35"/>
  <c r="H174" i="35"/>
  <c r="H22" i="35"/>
  <c r="H164" i="35"/>
  <c r="H100" i="35"/>
  <c r="H32" i="35"/>
  <c r="H141" i="35"/>
  <c r="H69" i="35"/>
  <c r="H114" i="35"/>
  <c r="H143" i="35"/>
  <c r="H67" i="35"/>
  <c r="H171" i="35"/>
  <c r="H209" i="35"/>
  <c r="H122" i="35"/>
  <c r="H70" i="35"/>
  <c r="H192" i="35"/>
  <c r="H128" i="35"/>
  <c r="H64" i="35"/>
  <c r="H169" i="35"/>
  <c r="H101" i="35"/>
  <c r="H12" i="35"/>
  <c r="H211" i="35"/>
  <c r="H214" i="35"/>
  <c r="H20" i="35"/>
  <c r="H8" i="35"/>
  <c r="H216" i="35"/>
  <c r="H172" i="35"/>
  <c r="H108" i="35"/>
  <c r="H44" i="35"/>
  <c r="H149" i="35"/>
  <c r="H77" i="35"/>
  <c r="H74" i="35"/>
  <c r="H147" i="35"/>
  <c r="H27" i="35"/>
  <c r="H79" i="35"/>
  <c r="H155" i="35"/>
  <c r="H107" i="35"/>
  <c r="H66" i="35"/>
  <c r="H15" i="35"/>
  <c r="H134" i="35"/>
  <c r="H200" i="35"/>
  <c r="H136" i="35"/>
  <c r="H72" i="35"/>
  <c r="H9" i="35"/>
  <c r="H109" i="35"/>
  <c r="H33" i="35"/>
  <c r="H122" i="32"/>
  <c r="H74" i="32"/>
  <c r="H174" i="32"/>
  <c r="H162" i="32"/>
  <c r="H31" i="32"/>
  <c r="H24" i="32"/>
  <c r="H8" i="32"/>
  <c r="H197" i="32"/>
  <c r="H181" i="32"/>
  <c r="H165" i="32"/>
  <c r="H149" i="32"/>
  <c r="H133" i="32"/>
  <c r="H117" i="32"/>
  <c r="H101" i="32"/>
  <c r="H85" i="32"/>
  <c r="H69" i="32"/>
  <c r="H53" i="32"/>
  <c r="H34" i="32"/>
  <c r="H176" i="32"/>
  <c r="H203" i="32"/>
  <c r="H187" i="32"/>
  <c r="H171" i="32"/>
  <c r="H155" i="32"/>
  <c r="H139" i="32"/>
  <c r="H123" i="32"/>
  <c r="H107" i="32"/>
  <c r="H91" i="32"/>
  <c r="H75" i="32"/>
  <c r="H59" i="32"/>
  <c r="H43" i="32"/>
  <c r="H204" i="32"/>
  <c r="H188" i="32"/>
  <c r="H168" i="32"/>
  <c r="H152" i="32"/>
  <c r="H136" i="32"/>
  <c r="H120" i="32"/>
  <c r="H104" i="32"/>
  <c r="H88" i="32"/>
  <c r="H72" i="32"/>
  <c r="H56" i="32"/>
  <c r="H40" i="32"/>
  <c r="H21" i="32"/>
  <c r="H37" i="32"/>
  <c r="H22" i="32"/>
  <c r="H50" i="32"/>
  <c r="H190" i="32"/>
  <c r="H78" i="32"/>
  <c r="H182" i="32"/>
  <c r="H194" i="32"/>
  <c r="H62" i="32"/>
  <c r="H42" i="32"/>
  <c r="H54" i="32"/>
  <c r="H134" i="32"/>
  <c r="H189" i="32"/>
  <c r="H173" i="32"/>
  <c r="H157" i="32"/>
  <c r="H141" i="32"/>
  <c r="H125" i="32"/>
  <c r="H109" i="32"/>
  <c r="H93" i="32"/>
  <c r="H77" i="32"/>
  <c r="H61" i="32"/>
  <c r="H30" i="32"/>
  <c r="H41" i="32"/>
  <c r="H45" i="32"/>
  <c r="H195" i="32"/>
  <c r="H179" i="32"/>
  <c r="H163" i="32"/>
  <c r="H147" i="32"/>
  <c r="H131" i="32"/>
  <c r="H115" i="32"/>
  <c r="H99" i="32"/>
  <c r="H83" i="32"/>
  <c r="H67" i="32"/>
  <c r="H51" i="32"/>
  <c r="H32" i="32"/>
  <c r="H196" i="32"/>
  <c r="H180" i="32"/>
  <c r="H160" i="32"/>
  <c r="H144" i="32"/>
  <c r="H128" i="32"/>
  <c r="H112" i="32"/>
  <c r="H96" i="32"/>
  <c r="H80" i="32"/>
  <c r="H64" i="32"/>
  <c r="H48" i="32"/>
  <c r="H39" i="32"/>
  <c r="H13" i="32"/>
  <c r="H23" i="32"/>
  <c r="H14" i="32"/>
  <c r="H118" i="32"/>
  <c r="H82" i="32"/>
  <c r="H170" i="32"/>
  <c r="H142" i="32"/>
  <c r="H154" i="32"/>
  <c r="H70" i="32"/>
  <c r="H126" i="32"/>
  <c r="M201" i="29"/>
  <c r="M124" i="30"/>
  <c r="M108" i="30"/>
  <c r="M30" i="30"/>
  <c r="M14" i="30"/>
  <c r="M98" i="30"/>
  <c r="M82" i="30"/>
  <c r="M62" i="30"/>
  <c r="M46" i="30"/>
  <c r="M190" i="30"/>
  <c r="M37" i="30"/>
  <c r="M210" i="30"/>
  <c r="M143" i="30"/>
  <c r="M127" i="30"/>
  <c r="M111" i="30"/>
  <c r="M192" i="30"/>
  <c r="M176" i="30"/>
  <c r="M160" i="30"/>
  <c r="M97" i="30"/>
  <c r="M81" i="30"/>
  <c r="M65" i="30"/>
  <c r="M49" i="30"/>
  <c r="M32" i="30"/>
  <c r="M79" i="30"/>
  <c r="M47" i="30"/>
  <c r="M195" i="30"/>
  <c r="M33" i="30"/>
  <c r="M217" i="30"/>
  <c r="M201" i="30"/>
  <c r="M134" i="30"/>
  <c r="M118" i="30"/>
  <c r="M102" i="30"/>
  <c r="M12" i="30"/>
  <c r="M150" i="30"/>
  <c r="M71" i="30"/>
  <c r="M193" i="30"/>
  <c r="M161" i="30"/>
  <c r="M226" i="30"/>
  <c r="M179" i="30"/>
  <c r="M163" i="30"/>
  <c r="M147" i="30"/>
  <c r="M84" i="30"/>
  <c r="M68" i="30"/>
  <c r="M52" i="30"/>
  <c r="M35" i="30"/>
  <c r="M154" i="30"/>
  <c r="M27" i="30"/>
  <c r="M19" i="30"/>
  <c r="M212" i="30"/>
  <c r="M141" i="30"/>
  <c r="M208" i="30"/>
  <c r="M196" i="30"/>
  <c r="M219" i="30"/>
  <c r="M140" i="30"/>
  <c r="M215" i="30"/>
  <c r="M136" i="30"/>
  <c r="M120" i="30"/>
  <c r="M104" i="30"/>
  <c r="M26" i="30"/>
  <c r="M10" i="30"/>
  <c r="M94" i="30"/>
  <c r="M74" i="30"/>
  <c r="M58" i="30"/>
  <c r="M203" i="30"/>
  <c r="M174" i="30"/>
  <c r="M222" i="30"/>
  <c r="M206" i="30"/>
  <c r="M139" i="30"/>
  <c r="M123" i="30"/>
  <c r="M107" i="30"/>
  <c r="M188" i="30"/>
  <c r="M172" i="30"/>
  <c r="M156" i="30"/>
  <c r="M93" i="30"/>
  <c r="M77" i="30"/>
  <c r="M61" i="30"/>
  <c r="M45" i="30"/>
  <c r="M178" i="30"/>
  <c r="M67" i="30"/>
  <c r="M43" i="30"/>
  <c r="M185" i="30"/>
  <c r="M21" i="30"/>
  <c r="M213" i="30"/>
  <c r="M197" i="30"/>
  <c r="M130" i="30"/>
  <c r="M114" i="30"/>
  <c r="M24" i="30"/>
  <c r="M8" i="30"/>
  <c r="M91" i="30"/>
  <c r="M59" i="30"/>
  <c r="M181" i="30"/>
  <c r="M157" i="30"/>
  <c r="M191" i="30"/>
  <c r="M175" i="30"/>
  <c r="M159" i="30"/>
  <c r="M96" i="30"/>
  <c r="M80" i="30"/>
  <c r="M64" i="30"/>
  <c r="M48" i="30"/>
  <c r="M31" i="30"/>
  <c r="M146" i="30"/>
  <c r="M101" i="30"/>
  <c r="M220" i="30"/>
  <c r="M145" i="30"/>
  <c r="M137" i="30"/>
  <c r="M125" i="30"/>
  <c r="M129" i="30"/>
  <c r="H24" i="31"/>
  <c r="H7" i="31"/>
  <c r="H19" i="39" s="1"/>
  <c r="M29" i="30"/>
  <c r="E20" i="39" s="1"/>
  <c r="M179" i="29"/>
  <c r="M55" i="29"/>
  <c r="M128" i="29"/>
  <c r="M173" i="29"/>
  <c r="M62" i="29"/>
  <c r="M91" i="29"/>
  <c r="M8" i="29"/>
  <c r="M81" i="29"/>
  <c r="M79" i="29"/>
  <c r="M32" i="29"/>
  <c r="M106" i="29"/>
  <c r="M18" i="29"/>
  <c r="M159" i="29"/>
  <c r="M170" i="29"/>
  <c r="M47" i="29"/>
  <c r="M199" i="29"/>
  <c r="M120" i="29"/>
  <c r="M26" i="29"/>
  <c r="M165" i="29"/>
  <c r="M86" i="29"/>
  <c r="M54" i="29"/>
  <c r="M64" i="29"/>
  <c r="M23" i="29"/>
  <c r="M17" i="29"/>
  <c r="M119" i="29"/>
  <c r="M175" i="29"/>
  <c r="M176" i="29"/>
  <c r="M65" i="29"/>
  <c r="M220" i="29"/>
  <c r="M19" i="29"/>
  <c r="M217" i="29"/>
  <c r="M216" i="29"/>
  <c r="M109" i="29"/>
  <c r="M207" i="29"/>
  <c r="M41" i="29"/>
  <c r="M94" i="29"/>
  <c r="M84" i="29"/>
  <c r="M117" i="29"/>
  <c r="M135" i="29"/>
  <c r="M192" i="29"/>
  <c r="M60" i="29"/>
  <c r="M118" i="29"/>
  <c r="M22" i="29"/>
  <c r="M96" i="29"/>
  <c r="M83" i="29"/>
  <c r="M223" i="29"/>
  <c r="M144" i="29"/>
  <c r="M112" i="29"/>
  <c r="M189" i="29"/>
  <c r="M157" i="29"/>
  <c r="M78" i="29"/>
  <c r="M46" i="29"/>
  <c r="M39" i="29"/>
  <c r="M166" i="29"/>
  <c r="M218" i="29"/>
  <c r="M103" i="29"/>
  <c r="M141" i="29"/>
  <c r="M160" i="29"/>
  <c r="M49" i="29"/>
  <c r="M101" i="29"/>
  <c r="M138" i="29"/>
  <c r="M122" i="29"/>
  <c r="M43" i="29"/>
  <c r="M29" i="29"/>
  <c r="D20" i="39" s="1"/>
  <c r="M125" i="29"/>
  <c r="M191" i="29"/>
  <c r="M163" i="29"/>
  <c r="M76" i="29"/>
  <c r="M14" i="29"/>
  <c r="M75" i="29"/>
  <c r="M51" i="29"/>
  <c r="M219" i="29"/>
  <c r="M203" i="29"/>
  <c r="M140" i="29"/>
  <c r="M124" i="29"/>
  <c r="M108" i="29"/>
  <c r="M34" i="29"/>
  <c r="M185" i="29"/>
  <c r="M169" i="29"/>
  <c r="M153" i="29"/>
  <c r="M90" i="29"/>
  <c r="M74" i="29"/>
  <c r="M58" i="29"/>
  <c r="M37" i="29"/>
  <c r="M72" i="29"/>
  <c r="M224" i="29"/>
  <c r="M105" i="29"/>
  <c r="M158" i="29"/>
  <c r="M71" i="29"/>
  <c r="M214" i="29"/>
  <c r="M198" i="29"/>
  <c r="M131" i="29"/>
  <c r="M115" i="29"/>
  <c r="M33" i="29"/>
  <c r="M12" i="29"/>
  <c r="M151" i="29"/>
  <c r="M121" i="29"/>
  <c r="M178" i="29"/>
  <c r="M188" i="29"/>
  <c r="M172" i="29"/>
  <c r="M156" i="29"/>
  <c r="M93" i="29"/>
  <c r="M77" i="29"/>
  <c r="M61" i="29"/>
  <c r="M45" i="29"/>
  <c r="M88" i="29"/>
  <c r="M52" i="29"/>
  <c r="M204" i="29"/>
  <c r="M42" i="29"/>
  <c r="M182" i="29"/>
  <c r="M59" i="29"/>
  <c r="M102" i="29"/>
  <c r="I154" i="37"/>
  <c r="I78" i="37"/>
  <c r="I110" i="37"/>
  <c r="I170" i="37"/>
  <c r="I31" i="37"/>
  <c r="I50" i="37"/>
  <c r="I46" i="37"/>
  <c r="I214" i="37"/>
  <c r="I174" i="37"/>
  <c r="I90" i="37"/>
  <c r="M110" i="29"/>
  <c r="M209" i="29"/>
  <c r="M7" i="29"/>
  <c r="M205" i="29"/>
  <c r="M221" i="29"/>
  <c r="I183" i="33"/>
  <c r="I63" i="33"/>
  <c r="I207" i="33"/>
  <c r="I195" i="33"/>
  <c r="I203" i="33"/>
  <c r="I127" i="33"/>
  <c r="I51" i="33"/>
  <c r="H206" i="38"/>
  <c r="H7" i="38"/>
  <c r="I3" i="39" s="1"/>
  <c r="H110" i="38"/>
  <c r="H102" i="38"/>
  <c r="H134" i="38"/>
  <c r="H90" i="38"/>
  <c r="H218" i="38"/>
  <c r="H210" i="38"/>
  <c r="H82" i="38"/>
  <c r="H86" i="38"/>
  <c r="H130" i="38"/>
  <c r="M210" i="29"/>
  <c r="M143" i="29"/>
  <c r="M127" i="29"/>
  <c r="M111" i="29"/>
  <c r="M25" i="29"/>
  <c r="M212" i="29"/>
  <c r="M6" i="29"/>
  <c r="D19" i="39" s="1"/>
  <c r="M162" i="29"/>
  <c r="M184" i="29"/>
  <c r="M168" i="29"/>
  <c r="M152" i="29"/>
  <c r="M89" i="29"/>
  <c r="M73" i="29"/>
  <c r="M57" i="29"/>
  <c r="M40" i="29"/>
  <c r="M80" i="29"/>
  <c r="M48" i="29"/>
  <c r="M133" i="29"/>
  <c r="M35" i="29"/>
  <c r="M95" i="29"/>
  <c r="M13" i="29"/>
  <c r="M126" i="29"/>
  <c r="M142" i="29"/>
  <c r="M134" i="29"/>
  <c r="M114" i="29"/>
  <c r="M130" i="29"/>
  <c r="H30" i="26"/>
  <c r="E4" i="39" s="1"/>
  <c r="M99" i="29"/>
  <c r="M36" i="29"/>
  <c r="M27" i="29"/>
  <c r="M183" i="29"/>
  <c r="M155" i="29"/>
  <c r="M129" i="29"/>
  <c r="M150" i="29"/>
  <c r="M63" i="29"/>
  <c r="M38" i="29"/>
  <c r="M211" i="29"/>
  <c r="M195" i="29"/>
  <c r="M132" i="29"/>
  <c r="M116" i="29"/>
  <c r="M100" i="29"/>
  <c r="M193" i="29"/>
  <c r="M177" i="29"/>
  <c r="M161" i="29"/>
  <c r="M98" i="29"/>
  <c r="M82" i="29"/>
  <c r="M66" i="29"/>
  <c r="M50" i="29"/>
  <c r="M92" i="29"/>
  <c r="M56" i="29"/>
  <c r="M137" i="29"/>
  <c r="M174" i="29"/>
  <c r="M146" i="29"/>
  <c r="M222" i="29"/>
  <c r="M206" i="29"/>
  <c r="M139" i="29"/>
  <c r="M123" i="29"/>
  <c r="M107" i="29"/>
  <c r="M21" i="29"/>
  <c r="M226" i="29"/>
  <c r="M196" i="29"/>
  <c r="M190" i="29"/>
  <c r="M9" i="29"/>
  <c r="M180" i="29"/>
  <c r="M164" i="29"/>
  <c r="M148" i="29"/>
  <c r="M85" i="29"/>
  <c r="M69" i="29"/>
  <c r="M53" i="29"/>
  <c r="M167" i="29"/>
  <c r="M68" i="29"/>
  <c r="M44" i="29"/>
  <c r="M113" i="29"/>
  <c r="M31" i="29"/>
  <c r="M87" i="29"/>
  <c r="M225" i="29"/>
  <c r="M30" i="29"/>
  <c r="M11" i="29"/>
  <c r="M197" i="29"/>
  <c r="M213" i="29"/>
  <c r="M15" i="29"/>
  <c r="M145" i="29"/>
  <c r="M23" i="30"/>
  <c r="M194" i="30"/>
  <c r="M117" i="30"/>
  <c r="M109" i="30"/>
  <c r="M113" i="30"/>
  <c r="H195" i="25"/>
  <c r="H100" i="25"/>
  <c r="H146" i="25"/>
  <c r="G31" i="25"/>
  <c r="H31" i="25" s="1"/>
  <c r="D4" i="39" s="1"/>
  <c r="H28" i="31"/>
  <c r="H20" i="39" s="1"/>
  <c r="H14" i="26"/>
  <c r="H158" i="26"/>
  <c r="H186" i="26"/>
  <c r="H32" i="26"/>
  <c r="H36" i="26"/>
  <c r="H40" i="26"/>
  <c r="H45" i="26"/>
  <c r="H49" i="26"/>
  <c r="H53" i="26"/>
  <c r="H57" i="26"/>
  <c r="H61" i="26"/>
  <c r="H65" i="26"/>
  <c r="H69" i="26"/>
  <c r="H73" i="26"/>
  <c r="H77" i="26"/>
  <c r="H81" i="26"/>
  <c r="H85" i="26"/>
  <c r="H89" i="26"/>
  <c r="H93" i="26"/>
  <c r="H97" i="26"/>
  <c r="H148" i="26"/>
  <c r="H152" i="26"/>
  <c r="H156" i="26"/>
  <c r="H160" i="26"/>
  <c r="H164" i="26"/>
  <c r="H168" i="26"/>
  <c r="H172" i="26"/>
  <c r="H176" i="26"/>
  <c r="H180" i="26"/>
  <c r="H184" i="26"/>
  <c r="H188" i="26"/>
  <c r="H192" i="26"/>
  <c r="H10" i="26"/>
  <c r="H9" i="26"/>
  <c r="H13" i="26"/>
  <c r="H17" i="26"/>
  <c r="H21" i="26"/>
  <c r="H25" i="26"/>
  <c r="H103" i="26"/>
  <c r="H107" i="26"/>
  <c r="H111" i="26"/>
  <c r="H115" i="26"/>
  <c r="H119" i="26"/>
  <c r="H123" i="26"/>
  <c r="H127" i="26"/>
  <c r="H131" i="26"/>
  <c r="H135" i="26"/>
  <c r="H139" i="26"/>
  <c r="H143" i="26"/>
  <c r="H198" i="26"/>
  <c r="H202" i="26"/>
  <c r="H206" i="26"/>
  <c r="H210" i="26"/>
  <c r="H214" i="26"/>
  <c r="H218" i="26"/>
  <c r="H222" i="26"/>
  <c r="H226" i="26"/>
  <c r="H18" i="26"/>
  <c r="H33" i="26"/>
  <c r="H37" i="26"/>
  <c r="H41" i="26"/>
  <c r="H46" i="26"/>
  <c r="H50" i="26"/>
  <c r="H54" i="26"/>
  <c r="H58" i="26"/>
  <c r="H62" i="26"/>
  <c r="H66" i="26"/>
  <c r="H70" i="26"/>
  <c r="H74" i="26"/>
  <c r="H78" i="26"/>
  <c r="H82" i="26"/>
  <c r="H86" i="26"/>
  <c r="H90" i="26"/>
  <c r="H94" i="26"/>
  <c r="H98" i="26"/>
  <c r="H149" i="26"/>
  <c r="H153" i="26"/>
  <c r="H157" i="26"/>
  <c r="H161" i="26"/>
  <c r="H165" i="26"/>
  <c r="H169" i="26"/>
  <c r="H173" i="26"/>
  <c r="H177" i="26"/>
  <c r="H181" i="26"/>
  <c r="H185" i="26"/>
  <c r="H189" i="26"/>
  <c r="H193" i="26"/>
  <c r="H228" i="26"/>
  <c r="H22" i="26"/>
  <c r="H26" i="26"/>
  <c r="H100" i="26"/>
  <c r="H104" i="26"/>
  <c r="H108" i="26"/>
  <c r="H112" i="26"/>
  <c r="H116" i="26"/>
  <c r="H120" i="26"/>
  <c r="H124" i="26"/>
  <c r="H128" i="26"/>
  <c r="H132" i="26"/>
  <c r="H136" i="26"/>
  <c r="H140" i="26"/>
  <c r="H144" i="26"/>
  <c r="H199" i="26"/>
  <c r="H203" i="26"/>
  <c r="H207" i="26"/>
  <c r="H211" i="26"/>
  <c r="H215" i="26"/>
  <c r="H219" i="26"/>
  <c r="H223" i="26"/>
  <c r="H227" i="26"/>
  <c r="H34" i="26"/>
  <c r="H38" i="26"/>
  <c r="H47" i="26"/>
  <c r="H51" i="26"/>
  <c r="H55" i="26"/>
  <c r="H59" i="26"/>
  <c r="H63" i="26"/>
  <c r="H67" i="26"/>
  <c r="H71" i="26"/>
  <c r="H75" i="26"/>
  <c r="H79" i="26"/>
  <c r="H83" i="26"/>
  <c r="H87" i="26"/>
  <c r="H91" i="26"/>
  <c r="H95" i="26"/>
  <c r="H146" i="26"/>
  <c r="H150" i="26"/>
  <c r="H154" i="26"/>
  <c r="H162" i="26"/>
  <c r="H166" i="26"/>
  <c r="H170" i="26"/>
  <c r="H174" i="26"/>
  <c r="H178" i="26"/>
  <c r="H182" i="26"/>
  <c r="H194" i="26"/>
  <c r="H15" i="26"/>
  <c r="H105" i="26"/>
  <c r="H137" i="26"/>
  <c r="H133" i="26"/>
  <c r="H216" i="26"/>
  <c r="H60" i="26"/>
  <c r="H92" i="26"/>
  <c r="H121" i="26"/>
  <c r="H163" i="26"/>
  <c r="H204" i="26"/>
  <c r="H7" i="26"/>
  <c r="E3" i="39" s="1"/>
  <c r="H171" i="26"/>
  <c r="H42" i="26"/>
  <c r="H64" i="26"/>
  <c r="H96" i="26"/>
  <c r="H125" i="26"/>
  <c r="H167" i="26"/>
  <c r="H208" i="26"/>
  <c r="H175" i="26"/>
  <c r="H224" i="26"/>
  <c r="H68" i="26"/>
  <c r="H129" i="26"/>
  <c r="H23" i="26"/>
  <c r="H31" i="26"/>
  <c r="H52" i="26"/>
  <c r="H84" i="26"/>
  <c r="H113" i="26"/>
  <c r="H155" i="26"/>
  <c r="H187" i="26"/>
  <c r="H196" i="26"/>
  <c r="H11" i="26"/>
  <c r="H72" i="26"/>
  <c r="H101" i="26"/>
  <c r="H190" i="26"/>
  <c r="H19" i="26"/>
  <c r="H48" i="26"/>
  <c r="H80" i="26"/>
  <c r="H109" i="26"/>
  <c r="H141" i="26"/>
  <c r="H151" i="26"/>
  <c r="H183" i="26"/>
  <c r="H27" i="26"/>
  <c r="H117" i="26"/>
  <c r="H39" i="26"/>
  <c r="H212" i="26"/>
  <c r="H220" i="26"/>
  <c r="H44" i="26"/>
  <c r="H106" i="26"/>
  <c r="H118" i="26"/>
  <c r="H142" i="26"/>
  <c r="H191" i="26"/>
  <c r="H12" i="26"/>
  <c r="H110" i="26"/>
  <c r="H197" i="26"/>
  <c r="H130" i="26"/>
  <c r="H221" i="26"/>
  <c r="H8" i="26"/>
  <c r="H88" i="26"/>
  <c r="H179" i="26"/>
  <c r="H225" i="26"/>
  <c r="H16" i="26"/>
  <c r="H28" i="26"/>
  <c r="H24" i="26"/>
  <c r="H159" i="26"/>
  <c r="H205" i="26"/>
  <c r="H134" i="26"/>
  <c r="H114" i="26"/>
  <c r="H200" i="26"/>
  <c r="H56" i="26"/>
  <c r="H147" i="26"/>
  <c r="H20" i="26"/>
  <c r="H217" i="26"/>
  <c r="H213" i="26"/>
  <c r="H35" i="26"/>
  <c r="H102" i="26"/>
  <c r="H209" i="26"/>
  <c r="H138" i="26"/>
  <c r="H76" i="26"/>
  <c r="H122" i="26"/>
  <c r="H126" i="26"/>
  <c r="H201" i="26"/>
  <c r="H195" i="26"/>
  <c r="H43" i="26"/>
  <c r="H99" i="26"/>
  <c r="H10" i="25"/>
  <c r="H37" i="25"/>
  <c r="H41" i="25"/>
  <c r="H102" i="25"/>
  <c r="H106" i="25"/>
  <c r="H110" i="25"/>
  <c r="H114" i="25"/>
  <c r="H118" i="25"/>
  <c r="H122" i="25"/>
  <c r="H126" i="25"/>
  <c r="H130" i="25"/>
  <c r="H134" i="25"/>
  <c r="H138" i="25"/>
  <c r="H142" i="25"/>
  <c r="H18" i="25"/>
  <c r="H9" i="25"/>
  <c r="H13" i="25"/>
  <c r="H17" i="25"/>
  <c r="H21" i="25"/>
  <c r="H25" i="25"/>
  <c r="H45" i="25"/>
  <c r="H49" i="25"/>
  <c r="H53" i="25"/>
  <c r="H57" i="25"/>
  <c r="H61" i="25"/>
  <c r="H65" i="25"/>
  <c r="H69" i="25"/>
  <c r="H73" i="25"/>
  <c r="H77" i="25"/>
  <c r="H81" i="25"/>
  <c r="H85" i="25"/>
  <c r="H89" i="25"/>
  <c r="H93" i="25"/>
  <c r="H97" i="25"/>
  <c r="H148" i="25"/>
  <c r="H152" i="25"/>
  <c r="H156" i="25"/>
  <c r="H160" i="25"/>
  <c r="H164" i="25"/>
  <c r="H168" i="25"/>
  <c r="H172" i="25"/>
  <c r="H176" i="25"/>
  <c r="H180" i="25"/>
  <c r="H184" i="25"/>
  <c r="H188" i="25"/>
  <c r="H192" i="25"/>
  <c r="H197" i="25"/>
  <c r="H201" i="25"/>
  <c r="H205" i="25"/>
  <c r="H209" i="25"/>
  <c r="H213" i="25"/>
  <c r="H217" i="25"/>
  <c r="H221" i="25"/>
  <c r="H225" i="25"/>
  <c r="H14" i="25"/>
  <c r="H34" i="25"/>
  <c r="H38" i="25"/>
  <c r="H42" i="25"/>
  <c r="H103" i="25"/>
  <c r="H107" i="25"/>
  <c r="H111" i="25"/>
  <c r="H115" i="25"/>
  <c r="H119" i="25"/>
  <c r="H123" i="25"/>
  <c r="H127" i="25"/>
  <c r="H131" i="25"/>
  <c r="H135" i="25"/>
  <c r="H139" i="25"/>
  <c r="H143" i="25"/>
  <c r="H227" i="25"/>
  <c r="H22" i="25"/>
  <c r="H26" i="25"/>
  <c r="H46" i="25"/>
  <c r="H50" i="25"/>
  <c r="H54" i="25"/>
  <c r="H58" i="25"/>
  <c r="H62" i="25"/>
  <c r="H66" i="25"/>
  <c r="H70" i="25"/>
  <c r="H74" i="25"/>
  <c r="H78" i="25"/>
  <c r="H82" i="25"/>
  <c r="H86" i="25"/>
  <c r="H90" i="25"/>
  <c r="H94" i="25"/>
  <c r="H98" i="25"/>
  <c r="H149" i="25"/>
  <c r="H153" i="25"/>
  <c r="H157" i="25"/>
  <c r="H161" i="25"/>
  <c r="H165" i="25"/>
  <c r="H169" i="25"/>
  <c r="H173" i="25"/>
  <c r="H177" i="25"/>
  <c r="H181" i="25"/>
  <c r="H185" i="25"/>
  <c r="H189" i="25"/>
  <c r="H193" i="25"/>
  <c r="H198" i="25"/>
  <c r="H202" i="25"/>
  <c r="H206" i="25"/>
  <c r="H210" i="25"/>
  <c r="H214" i="25"/>
  <c r="H218" i="25"/>
  <c r="H222" i="25"/>
  <c r="H226" i="25"/>
  <c r="H35" i="25"/>
  <c r="H39" i="25"/>
  <c r="H43" i="25"/>
  <c r="H104" i="25"/>
  <c r="H108" i="25"/>
  <c r="H112" i="25"/>
  <c r="H116" i="25"/>
  <c r="H120" i="25"/>
  <c r="H124" i="25"/>
  <c r="H128" i="25"/>
  <c r="H132" i="25"/>
  <c r="H136" i="25"/>
  <c r="H140" i="25"/>
  <c r="H144" i="25"/>
  <c r="H7" i="25"/>
  <c r="D3" i="39" s="1"/>
  <c r="H23" i="25"/>
  <c r="H27" i="25"/>
  <c r="H32" i="25"/>
  <c r="H47" i="25"/>
  <c r="H51" i="25"/>
  <c r="H55" i="25"/>
  <c r="H59" i="25"/>
  <c r="H40" i="25"/>
  <c r="H75" i="25"/>
  <c r="H154" i="25"/>
  <c r="H186" i="25"/>
  <c r="H207" i="25"/>
  <c r="H91" i="25"/>
  <c r="H113" i="25"/>
  <c r="H145" i="25"/>
  <c r="H170" i="25"/>
  <c r="H223" i="25"/>
  <c r="H101" i="25"/>
  <c r="H133" i="25"/>
  <c r="H67" i="25"/>
  <c r="H99" i="25"/>
  <c r="H87" i="25"/>
  <c r="H109" i="25"/>
  <c r="H141" i="25"/>
  <c r="H166" i="25"/>
  <c r="H219" i="25"/>
  <c r="H63" i="25"/>
  <c r="H95" i="25"/>
  <c r="H117" i="25"/>
  <c r="H174" i="25"/>
  <c r="H19" i="25"/>
  <c r="H199" i="25"/>
  <c r="H11" i="25"/>
  <c r="H83" i="25"/>
  <c r="H137" i="25"/>
  <c r="H162" i="25"/>
  <c r="H194" i="25"/>
  <c r="H215" i="25"/>
  <c r="H36" i="25"/>
  <c r="H71" i="25"/>
  <c r="H125" i="25"/>
  <c r="H150" i="25"/>
  <c r="H182" i="25"/>
  <c r="H203" i="25"/>
  <c r="H79" i="25"/>
  <c r="H158" i="25"/>
  <c r="H190" i="25"/>
  <c r="H211" i="25"/>
  <c r="H121" i="25"/>
  <c r="H178" i="25"/>
  <c r="H15" i="25"/>
  <c r="H129" i="25"/>
  <c r="H96" i="25"/>
  <c r="H155" i="25"/>
  <c r="H60" i="25"/>
  <c r="H20" i="25"/>
  <c r="H191" i="25"/>
  <c r="H183" i="25"/>
  <c r="H220" i="25"/>
  <c r="H52" i="25"/>
  <c r="H179" i="25"/>
  <c r="H147" i="25"/>
  <c r="H105" i="25"/>
  <c r="H64" i="25"/>
  <c r="H76" i="25"/>
  <c r="H68" i="25"/>
  <c r="H151" i="25"/>
  <c r="H44" i="25"/>
  <c r="H92" i="25"/>
  <c r="H24" i="25"/>
  <c r="H12" i="25"/>
  <c r="H208" i="25"/>
  <c r="H88" i="25"/>
  <c r="H8" i="25"/>
  <c r="H163" i="25"/>
  <c r="H33" i="25"/>
  <c r="H56" i="25"/>
  <c r="H212" i="25"/>
  <c r="H72" i="25"/>
  <c r="H84" i="25"/>
  <c r="H48" i="25"/>
  <c r="H200" i="25"/>
  <c r="H159" i="25"/>
  <c r="H28" i="25"/>
  <c r="H80" i="25"/>
  <c r="H196" i="25"/>
  <c r="H224" i="25"/>
  <c r="H216" i="25"/>
  <c r="H175" i="25"/>
  <c r="H187" i="25"/>
  <c r="H171" i="25"/>
  <c r="H16" i="25"/>
  <c r="H167" i="25"/>
  <c r="H204" i="25"/>
  <c r="K9" i="12"/>
  <c r="L9" i="12"/>
  <c r="O9" i="12"/>
  <c r="K10" i="12"/>
  <c r="L10" i="12"/>
  <c r="M10" i="12"/>
  <c r="O10" i="12"/>
  <c r="P10" i="12"/>
  <c r="K11" i="12"/>
  <c r="L11" i="12"/>
  <c r="M11" i="12"/>
  <c r="N11" i="12"/>
  <c r="O11" i="12"/>
  <c r="P11" i="12"/>
  <c r="K12" i="12"/>
  <c r="L12" i="12"/>
  <c r="M12" i="12"/>
  <c r="N12" i="12"/>
  <c r="O12" i="12"/>
  <c r="P12" i="12"/>
  <c r="K13" i="12"/>
  <c r="L13" i="12"/>
  <c r="M13" i="12"/>
  <c r="N13" i="12"/>
  <c r="O13" i="12"/>
  <c r="P13" i="12"/>
  <c r="H228" i="25" l="1"/>
  <c r="D5" i="39" s="1"/>
  <c r="C42" i="7"/>
  <c r="C41" i="7"/>
  <c r="B39" i="7"/>
  <c r="F115" i="6"/>
  <c r="F116" i="6"/>
  <c r="F117" i="6"/>
  <c r="F118" i="6"/>
  <c r="F119" i="6"/>
  <c r="F120" i="6"/>
  <c r="F121" i="6"/>
  <c r="F122" i="6"/>
  <c r="F123" i="6"/>
  <c r="F124" i="6"/>
  <c r="B132" i="8"/>
  <c r="C132" i="8"/>
  <c r="C58" i="7"/>
  <c r="D132" i="8"/>
  <c r="E132" i="8"/>
  <c r="B16" i="7"/>
  <c r="B25" i="7" s="1"/>
  <c r="B15" i="7"/>
  <c r="D71" i="7" s="1"/>
  <c r="B14" i="7"/>
  <c r="C23" i="7" s="1"/>
  <c r="B13" i="7"/>
  <c r="E69" i="7" s="1"/>
  <c r="B180" i="6"/>
  <c r="B181" i="6"/>
  <c r="B182" i="6"/>
  <c r="B183" i="6"/>
  <c r="B184" i="6"/>
  <c r="B185" i="6"/>
  <c r="B186" i="6"/>
  <c r="B187" i="6"/>
  <c r="B188" i="6"/>
  <c r="B189" i="6"/>
  <c r="B49" i="6"/>
  <c r="B50" i="6"/>
  <c r="B51" i="6"/>
  <c r="B52" i="6"/>
  <c r="B53" i="6"/>
  <c r="B54" i="6"/>
  <c r="B55" i="6"/>
  <c r="B56" i="6"/>
  <c r="B57" i="6"/>
  <c r="B58" i="6"/>
  <c r="B136" i="6"/>
  <c r="B137" i="6"/>
  <c r="B138" i="6"/>
  <c r="B139" i="6"/>
  <c r="B140" i="6"/>
  <c r="B141" i="6"/>
  <c r="B142" i="6"/>
  <c r="B143" i="6"/>
  <c r="B144" i="6"/>
  <c r="B145" i="6"/>
  <c r="B92" i="6"/>
  <c r="B93" i="6"/>
  <c r="B94" i="6"/>
  <c r="B95" i="6"/>
  <c r="B96" i="6"/>
  <c r="B97" i="6"/>
  <c r="B98" i="6"/>
  <c r="B99" i="6"/>
  <c r="B100" i="6"/>
  <c r="B101" i="6"/>
  <c r="D181" i="6"/>
  <c r="D182" i="6"/>
  <c r="D183" i="6"/>
  <c r="D184" i="6"/>
  <c r="D185" i="6"/>
  <c r="D186" i="6"/>
  <c r="D187" i="6"/>
  <c r="D188" i="6"/>
  <c r="D189" i="6"/>
  <c r="D180" i="6"/>
  <c r="C181" i="6"/>
  <c r="C182" i="6"/>
  <c r="C183" i="6"/>
  <c r="C184" i="6"/>
  <c r="C185" i="6"/>
  <c r="C186" i="6"/>
  <c r="C187" i="6"/>
  <c r="C188" i="6"/>
  <c r="C189" i="6"/>
  <c r="C180" i="6"/>
  <c r="M211" i="6"/>
  <c r="M210" i="6"/>
  <c r="M209" i="6"/>
  <c r="M208" i="6"/>
  <c r="M207" i="6"/>
  <c r="M206" i="6"/>
  <c r="M205" i="6"/>
  <c r="M204" i="6"/>
  <c r="M203" i="6"/>
  <c r="M202" i="6"/>
  <c r="F211" i="6"/>
  <c r="F210" i="6"/>
  <c r="F209" i="6"/>
  <c r="F208" i="6"/>
  <c r="F207" i="6"/>
  <c r="F206" i="6"/>
  <c r="F205" i="6"/>
  <c r="F204" i="6"/>
  <c r="F203" i="6"/>
  <c r="F202" i="6"/>
  <c r="E189" i="6"/>
  <c r="E188" i="6"/>
  <c r="E187" i="6"/>
  <c r="E186" i="6"/>
  <c r="E185" i="6"/>
  <c r="E184" i="6"/>
  <c r="E183" i="6"/>
  <c r="E182" i="6"/>
  <c r="E181" i="6"/>
  <c r="E180" i="6"/>
  <c r="M160" i="6"/>
  <c r="M159" i="6"/>
  <c r="M158" i="6"/>
  <c r="M157" i="6"/>
  <c r="M156" i="6"/>
  <c r="M155" i="6"/>
  <c r="M154" i="6"/>
  <c r="M153" i="6"/>
  <c r="M152" i="6"/>
  <c r="M151" i="6"/>
  <c r="F160" i="6"/>
  <c r="F159" i="6"/>
  <c r="F158" i="6"/>
  <c r="F157" i="6"/>
  <c r="F156" i="6"/>
  <c r="F155" i="6"/>
  <c r="F154" i="6"/>
  <c r="F153" i="6"/>
  <c r="F152" i="6"/>
  <c r="F151" i="6"/>
  <c r="E145" i="6"/>
  <c r="D145" i="6"/>
  <c r="C145" i="6"/>
  <c r="E144" i="6"/>
  <c r="D144" i="6"/>
  <c r="C144" i="6"/>
  <c r="E143" i="6"/>
  <c r="D143" i="6"/>
  <c r="C143" i="6"/>
  <c r="E142" i="6"/>
  <c r="D142" i="6"/>
  <c r="C142" i="6"/>
  <c r="E141" i="6"/>
  <c r="D141" i="6"/>
  <c r="C141" i="6"/>
  <c r="E140" i="6"/>
  <c r="D140" i="6"/>
  <c r="C140" i="6"/>
  <c r="E139" i="6"/>
  <c r="D139" i="6"/>
  <c r="C139" i="6"/>
  <c r="E138" i="6"/>
  <c r="D138" i="6"/>
  <c r="C138" i="6"/>
  <c r="E137" i="6"/>
  <c r="D137" i="6"/>
  <c r="C137" i="6"/>
  <c r="E136" i="6"/>
  <c r="D136" i="6"/>
  <c r="C136" i="6"/>
  <c r="M115" i="6"/>
  <c r="M116" i="6"/>
  <c r="M117" i="6"/>
  <c r="M118" i="6"/>
  <c r="M119" i="6"/>
  <c r="M120" i="6"/>
  <c r="M121" i="6"/>
  <c r="M122" i="6"/>
  <c r="M123" i="6"/>
  <c r="M124" i="6"/>
  <c r="E101" i="6"/>
  <c r="D101" i="6"/>
  <c r="C101" i="6"/>
  <c r="E100" i="6"/>
  <c r="D100" i="6"/>
  <c r="C100" i="6"/>
  <c r="E99" i="6"/>
  <c r="D99" i="6"/>
  <c r="C99" i="6"/>
  <c r="E98" i="6"/>
  <c r="D98" i="6"/>
  <c r="C98" i="6"/>
  <c r="E97" i="6"/>
  <c r="D97" i="6"/>
  <c r="C97" i="6"/>
  <c r="E96" i="6"/>
  <c r="D96" i="6"/>
  <c r="C96" i="6"/>
  <c r="E95" i="6"/>
  <c r="D95" i="6"/>
  <c r="C95" i="6"/>
  <c r="E94" i="6"/>
  <c r="D94" i="6"/>
  <c r="C94" i="6"/>
  <c r="E93" i="6"/>
  <c r="D93" i="6"/>
  <c r="C93" i="6"/>
  <c r="E92" i="6"/>
  <c r="D92" i="6"/>
  <c r="C92" i="6"/>
  <c r="C50" i="6"/>
  <c r="D50" i="6"/>
  <c r="E50" i="6"/>
  <c r="C51" i="6"/>
  <c r="D51" i="6"/>
  <c r="E51" i="6"/>
  <c r="C52" i="6"/>
  <c r="D52" i="6"/>
  <c r="E52" i="6"/>
  <c r="C53" i="6"/>
  <c r="D53" i="6"/>
  <c r="E53" i="6"/>
  <c r="C54" i="6"/>
  <c r="D54" i="6"/>
  <c r="E54" i="6"/>
  <c r="C55" i="6"/>
  <c r="D55" i="6"/>
  <c r="E55" i="6"/>
  <c r="C56" i="6"/>
  <c r="D56" i="6"/>
  <c r="E56" i="6"/>
  <c r="C57" i="6"/>
  <c r="D57" i="6"/>
  <c r="E57" i="6"/>
  <c r="C58" i="6"/>
  <c r="D58" i="6"/>
  <c r="E58" i="6"/>
  <c r="C49" i="6"/>
  <c r="D49" i="6"/>
  <c r="E49" i="6"/>
  <c r="M64" i="6"/>
  <c r="M65" i="6"/>
  <c r="M66" i="6"/>
  <c r="M67" i="6"/>
  <c r="M68" i="6"/>
  <c r="M69" i="6"/>
  <c r="M70" i="6"/>
  <c r="M71" i="6"/>
  <c r="M72" i="6"/>
  <c r="M73" i="6"/>
  <c r="F65" i="6"/>
  <c r="F66" i="6"/>
  <c r="F67" i="6"/>
  <c r="F68" i="6"/>
  <c r="F69" i="6"/>
  <c r="F70" i="6"/>
  <c r="F71" i="6"/>
  <c r="F72" i="6"/>
  <c r="F73" i="6"/>
  <c r="F64" i="6"/>
  <c r="D46" i="9"/>
  <c r="C46" i="9"/>
  <c r="C106" i="8"/>
  <c r="E106" i="8"/>
  <c r="D106" i="8"/>
  <c r="H132" i="8"/>
  <c r="G132" i="8"/>
  <c r="I132" i="8"/>
  <c r="J132" i="8"/>
  <c r="K132" i="8"/>
  <c r="L132" i="8"/>
  <c r="M132" i="8"/>
  <c r="N132" i="8"/>
  <c r="F132" i="8"/>
  <c r="C67" i="9"/>
  <c r="D67" i="9"/>
  <c r="E67" i="9"/>
  <c r="F67" i="9"/>
  <c r="G67" i="9"/>
  <c r="H67" i="9"/>
  <c r="I67" i="9"/>
  <c r="J67" i="9"/>
  <c r="B67" i="9"/>
  <c r="B106" i="8"/>
  <c r="B65" i="7"/>
  <c r="B63" i="7"/>
  <c r="E55" i="7"/>
  <c r="C17" i="7"/>
  <c r="B64" i="7" s="1"/>
  <c r="D17" i="7"/>
  <c r="C62" i="7" s="1"/>
  <c r="E17" i="7"/>
  <c r="D64" i="7" s="1"/>
  <c r="F17" i="7"/>
  <c r="C9" i="7"/>
  <c r="B57" i="7" s="1"/>
  <c r="D9" i="7"/>
  <c r="E9" i="7"/>
  <c r="D57" i="7" s="1"/>
  <c r="F9" i="7"/>
  <c r="E58" i="7" s="1"/>
  <c r="B9" i="7"/>
  <c r="E42" i="7"/>
  <c r="B42" i="7"/>
  <c r="D41" i="7"/>
  <c r="B41" i="7"/>
  <c r="D40" i="7"/>
  <c r="C40" i="7"/>
  <c r="B40" i="7"/>
  <c r="E39" i="7"/>
  <c r="D39" i="7"/>
  <c r="C39" i="7"/>
  <c r="M106" i="7"/>
  <c r="L106" i="7"/>
  <c r="K106" i="7"/>
  <c r="J106" i="7"/>
  <c r="I106" i="7"/>
  <c r="M105" i="7"/>
  <c r="L105" i="7"/>
  <c r="K105" i="7"/>
  <c r="J105" i="7"/>
  <c r="I105" i="7"/>
  <c r="M104" i="7"/>
  <c r="L104" i="7"/>
  <c r="K104" i="7"/>
  <c r="J104" i="7"/>
  <c r="I104" i="7"/>
  <c r="M103" i="7"/>
  <c r="L103" i="7"/>
  <c r="K103" i="7"/>
  <c r="J103" i="7"/>
  <c r="I103" i="7"/>
  <c r="C103" i="7"/>
  <c r="D103" i="7"/>
  <c r="E103" i="7"/>
  <c r="F103" i="7"/>
  <c r="C104" i="7"/>
  <c r="D104" i="7"/>
  <c r="E104" i="7"/>
  <c r="F104" i="7"/>
  <c r="C105" i="7"/>
  <c r="D105" i="7"/>
  <c r="E105" i="7"/>
  <c r="F105" i="7"/>
  <c r="C106" i="7"/>
  <c r="D106" i="7"/>
  <c r="E106" i="7"/>
  <c r="F106" i="7"/>
  <c r="B104" i="7"/>
  <c r="B105" i="7"/>
  <c r="B106" i="7"/>
  <c r="B103" i="7"/>
  <c r="B22" i="6"/>
  <c r="B23" i="6"/>
  <c r="B24" i="6"/>
  <c r="B21" i="6"/>
  <c r="D22" i="6"/>
  <c r="I22" i="6"/>
  <c r="I23" i="6"/>
  <c r="I24" i="6"/>
  <c r="I21" i="6"/>
  <c r="J22" i="6"/>
  <c r="K22" i="6"/>
  <c r="L22" i="6"/>
  <c r="M22" i="6"/>
  <c r="J23" i="6"/>
  <c r="K23" i="6"/>
  <c r="L23" i="6"/>
  <c r="M23" i="6"/>
  <c r="J24" i="6"/>
  <c r="K24" i="6"/>
  <c r="L24" i="6"/>
  <c r="M24" i="6"/>
  <c r="J21" i="6"/>
  <c r="K21" i="6"/>
  <c r="L21" i="6"/>
  <c r="M21" i="6"/>
  <c r="C22" i="6"/>
  <c r="E22" i="6"/>
  <c r="F22" i="6"/>
  <c r="C23" i="6"/>
  <c r="D23" i="6"/>
  <c r="E23" i="6"/>
  <c r="F23" i="6"/>
  <c r="C24" i="6"/>
  <c r="D24" i="6"/>
  <c r="E24" i="6"/>
  <c r="F24" i="6"/>
  <c r="C21" i="6"/>
  <c r="D21" i="6"/>
  <c r="E21" i="6"/>
  <c r="F21" i="6"/>
  <c r="F58" i="6" l="1"/>
  <c r="B23" i="7"/>
  <c r="I112" i="7"/>
  <c r="I114" i="7"/>
  <c r="C69" i="7"/>
  <c r="B69" i="7"/>
  <c r="B22" i="7"/>
  <c r="C22" i="7"/>
  <c r="C25" i="7"/>
  <c r="D114" i="7"/>
  <c r="D112" i="7"/>
  <c r="D23" i="7"/>
  <c r="D22" i="7"/>
  <c r="D24" i="7"/>
  <c r="E22" i="7"/>
  <c r="D25" i="7"/>
  <c r="C24" i="7"/>
  <c r="D69" i="7"/>
  <c r="B24" i="7"/>
  <c r="E23" i="7"/>
  <c r="C70" i="7"/>
  <c r="B112" i="7"/>
  <c r="C190" i="6"/>
  <c r="E190" i="6"/>
  <c r="D190" i="6"/>
  <c r="C72" i="7"/>
  <c r="E72" i="7"/>
  <c r="F101" i="6"/>
  <c r="I113" i="7"/>
  <c r="J112" i="7"/>
  <c r="D72" i="7"/>
  <c r="C71" i="7"/>
  <c r="B71" i="7"/>
  <c r="E71" i="7"/>
  <c r="E113" i="7"/>
  <c r="K113" i="7"/>
  <c r="E70" i="7"/>
  <c r="B113" i="7"/>
  <c r="K112" i="7"/>
  <c r="B190" i="6"/>
  <c r="B72" i="7"/>
  <c r="C113" i="7"/>
  <c r="C112" i="7"/>
  <c r="D65" i="7"/>
  <c r="B70" i="7"/>
  <c r="D70" i="7"/>
  <c r="B17" i="7"/>
  <c r="J113" i="7"/>
  <c r="D59" i="6"/>
  <c r="C102" i="6"/>
  <c r="C59" i="6"/>
  <c r="D102" i="6"/>
  <c r="E146" i="6"/>
  <c r="E59" i="6"/>
  <c r="E102" i="6"/>
  <c r="C146" i="6"/>
  <c r="D146" i="6"/>
  <c r="B59" i="6"/>
  <c r="B146" i="6"/>
  <c r="B102" i="6"/>
  <c r="F56" i="6"/>
  <c r="F189" i="6"/>
  <c r="F141" i="6"/>
  <c r="F53" i="6"/>
  <c r="F49" i="6"/>
  <c r="F95" i="6"/>
  <c r="F57" i="6"/>
  <c r="F55" i="6"/>
  <c r="F52" i="6"/>
  <c r="F51" i="6"/>
  <c r="F50" i="6"/>
  <c r="F100" i="6"/>
  <c r="F93" i="6"/>
  <c r="F145" i="6"/>
  <c r="F137" i="6"/>
  <c r="F54" i="6"/>
  <c r="F180" i="6"/>
  <c r="F184" i="6"/>
  <c r="F185" i="6"/>
  <c r="F186" i="6"/>
  <c r="F188" i="6"/>
  <c r="F187" i="6"/>
  <c r="F183" i="6"/>
  <c r="F182" i="6"/>
  <c r="F181" i="6"/>
  <c r="F144" i="6"/>
  <c r="F143" i="6"/>
  <c r="F142" i="6"/>
  <c r="F140" i="6"/>
  <c r="F139" i="6"/>
  <c r="F136" i="6"/>
  <c r="F138" i="6"/>
  <c r="F97" i="6"/>
  <c r="F96" i="6"/>
  <c r="F94" i="6"/>
  <c r="F92" i="6"/>
  <c r="F99" i="6"/>
  <c r="F98" i="6"/>
  <c r="C30" i="6"/>
  <c r="C63" i="7"/>
  <c r="C64" i="7"/>
  <c r="C65" i="7"/>
  <c r="B62" i="7"/>
  <c r="D62" i="7"/>
  <c r="D63" i="7"/>
  <c r="B55" i="7"/>
  <c r="B58" i="7"/>
  <c r="C56" i="7"/>
  <c r="C57" i="7"/>
  <c r="C55" i="7"/>
  <c r="D55" i="7"/>
  <c r="D56" i="7"/>
  <c r="B56" i="7"/>
  <c r="E56" i="7"/>
  <c r="M107" i="7"/>
  <c r="F107" i="7"/>
  <c r="E107" i="7"/>
  <c r="D107" i="7"/>
  <c r="C107" i="7"/>
  <c r="B107" i="7"/>
  <c r="J107" i="7"/>
  <c r="K107" i="7"/>
  <c r="I107" i="7"/>
  <c r="L107" i="7"/>
  <c r="D25" i="6"/>
  <c r="C25" i="6"/>
  <c r="D30" i="6"/>
  <c r="I25" i="6"/>
  <c r="B25" i="6"/>
  <c r="F25" i="6"/>
  <c r="E25" i="6"/>
  <c r="L25" i="6"/>
  <c r="J25" i="6"/>
  <c r="K25" i="6"/>
  <c r="M25" i="6"/>
  <c r="K30" i="6"/>
  <c r="I32" i="6"/>
  <c r="I29" i="6"/>
  <c r="L30" i="6"/>
  <c r="J32" i="6"/>
  <c r="J29" i="6"/>
  <c r="K32" i="6"/>
  <c r="K29" i="6"/>
  <c r="I31" i="6"/>
  <c r="L32" i="6"/>
  <c r="L29" i="6"/>
  <c r="J31" i="6"/>
  <c r="B31" i="6"/>
  <c r="D32" i="6"/>
  <c r="K31" i="6"/>
  <c r="I30" i="6"/>
  <c r="L31" i="6"/>
  <c r="B32" i="6"/>
  <c r="B30" i="6"/>
  <c r="J30" i="6"/>
  <c r="E29" i="6"/>
  <c r="E31" i="6"/>
  <c r="D29" i="6"/>
  <c r="D31" i="6"/>
  <c r="C29" i="6"/>
  <c r="C31" i="6"/>
  <c r="B29" i="6"/>
  <c r="C32" i="6"/>
  <c r="E32" i="6"/>
  <c r="E30" i="6"/>
  <c r="E116" i="7" l="1"/>
  <c r="F190" i="6"/>
  <c r="C191" i="6" s="1"/>
  <c r="B116" i="7"/>
  <c r="C116" i="7"/>
  <c r="D116" i="7"/>
  <c r="F59" i="6"/>
  <c r="E60" i="6" s="1"/>
  <c r="F102" i="6"/>
  <c r="D103" i="6" s="1"/>
  <c r="F146" i="6"/>
  <c r="E147" i="6" s="1"/>
  <c r="D191" i="6" l="1"/>
  <c r="B191" i="6"/>
  <c r="E191" i="6"/>
  <c r="C147" i="6"/>
  <c r="D147" i="6"/>
  <c r="B147" i="6"/>
  <c r="D60" i="6"/>
  <c r="B103" i="6"/>
  <c r="E103" i="6"/>
  <c r="C103" i="6"/>
  <c r="B60" i="6"/>
  <c r="C60" i="6"/>
</calcChain>
</file>

<file path=xl/sharedStrings.xml><?xml version="1.0" encoding="utf-8"?>
<sst xmlns="http://schemas.openxmlformats.org/spreadsheetml/2006/main" count="22733" uniqueCount="1676">
  <si>
    <t>Date</t>
  </si>
  <si>
    <t>Country</t>
  </si>
  <si>
    <t>Sending country</t>
  </si>
  <si>
    <t>Receiving country</t>
  </si>
  <si>
    <t>Spain</t>
  </si>
  <si>
    <t>Argentina</t>
  </si>
  <si>
    <t>Head of St/Gov</t>
  </si>
  <si>
    <t>Minister</t>
  </si>
  <si>
    <t>EU</t>
  </si>
  <si>
    <t>Year</t>
  </si>
  <si>
    <t>2016</t>
  </si>
  <si>
    <t>2018</t>
  </si>
  <si>
    <t>2019</t>
  </si>
  <si>
    <t>2021</t>
  </si>
  <si>
    <t>2022</t>
  </si>
  <si>
    <t>2023</t>
  </si>
  <si>
    <t>2017</t>
  </si>
  <si>
    <t>2020</t>
  </si>
  <si>
    <t>China</t>
  </si>
  <si>
    <t>2024</t>
  </si>
  <si>
    <t>2025</t>
  </si>
  <si>
    <t>Premier Li attends the EU-China summit in Brussels</t>
  </si>
  <si>
    <t xml:space="preserve"> Premier Li attends the EU-China summit in Brussels</t>
  </si>
  <si>
    <t>2015</t>
  </si>
  <si>
    <t xml:space="preserve">Premier Li Keqiang travelled to Brussels to attend the 21st EU-China Summit </t>
  </si>
  <si>
    <t>Italy</t>
  </si>
  <si>
    <t>Poland</t>
  </si>
  <si>
    <t>President Andrzej Duda's State Visit to China</t>
  </si>
  <si>
    <t>India</t>
  </si>
  <si>
    <t>visit of Prime Minister Paolo Gentiloni to India</t>
  </si>
  <si>
    <t>Brazil</t>
  </si>
  <si>
    <t>President Lula da Silva visited Rome</t>
  </si>
  <si>
    <t>Mexico</t>
  </si>
  <si>
    <t>President Peña visits Brussels for the 7th EU-Mexico Summit</t>
  </si>
  <si>
    <t>President Enrique Peña Nieto visited Italy</t>
  </si>
  <si>
    <t xml:space="preserve"> President Sergio Mattarella visits Mexico</t>
  </si>
  <si>
    <t>Indonesia</t>
  </si>
  <si>
    <t>Visit by the President of the Republic of Indonesia to the EU's institutions</t>
  </si>
  <si>
    <t>President Joko Widodo (Jokowi) attended the 45th ASEAN-European Union (EU) Commemorative Summit held in Brussels</t>
  </si>
  <si>
    <t>President of the Republic of Italy Sergio Mattarella makes a state visit to Indonesia on the occasion of the first bilateral dialogue between Indonesia and Italy</t>
  </si>
  <si>
    <t>President Jokowi attended the G20 Summit in Rome</t>
  </si>
  <si>
    <t>Prime Minister Meloni attended the G20 Summit held in Bali</t>
  </si>
  <si>
    <t>UNGA resolution</t>
  </si>
  <si>
    <t xml:space="preserve">China </t>
  </si>
  <si>
    <t>Saudi Arabia</t>
  </si>
  <si>
    <t>South Africa</t>
  </si>
  <si>
    <t>Korea</t>
  </si>
  <si>
    <t>79/81</t>
  </si>
  <si>
    <t>79/82</t>
  </si>
  <si>
    <t>79/88</t>
  </si>
  <si>
    <t>79/89</t>
  </si>
  <si>
    <t>N/A</t>
  </si>
  <si>
    <t>79/91</t>
  </si>
  <si>
    <t>79/229</t>
  </si>
  <si>
    <t>79/163</t>
  </si>
  <si>
    <t>79/232</t>
  </si>
  <si>
    <t>ES-10/25</t>
  </si>
  <si>
    <t>ES-10/26</t>
  </si>
  <si>
    <t>10/23</t>
  </si>
  <si>
    <t>10/24</t>
  </si>
  <si>
    <t>Türkiye</t>
  </si>
  <si>
    <t>ES-11/7</t>
  </si>
  <si>
    <t>79/184</t>
  </si>
  <si>
    <t>78/316</t>
  </si>
  <si>
    <t>78/221</t>
  </si>
  <si>
    <t>ES-11/6</t>
  </si>
  <si>
    <t>77/229</t>
  </si>
  <si>
    <t>ES-11/5</t>
  </si>
  <si>
    <t>ES-11/4</t>
  </si>
  <si>
    <t>ES-11/2</t>
  </si>
  <si>
    <t>ES-11/1</t>
  </si>
  <si>
    <t>Foreign Minister Gentiloni arranged a mission to Jeddah, </t>
  </si>
  <si>
    <t>Prime Minister Mateusz Morawiecki met with Crown Prince and Prime Minister of the Kingdom of Saudi Arabia Mohammed bin Salman</t>
  </si>
  <si>
    <t>Prime Minister Ahmet Davutoğlu attends the EU-Turkey Sumit in Brussels</t>
  </si>
  <si>
    <t>Prime Minister Ahmet Davutoğlu visits Brussels</t>
  </si>
  <si>
    <t>Prime Minister Conte of Italy visits Turkey</t>
  </si>
  <si>
    <t>President of South Africa, Cyril Ramaphosa visits Brussels for the EU-South Africa Summit</t>
  </si>
  <si>
    <t>President Cyril Ramaphosa participated in the 6th African Union-European Union (AU-EU) Summit</t>
  </si>
  <si>
    <t>Minister Cho Tae-yul Attends Second Foreign Ministers' Meeting of Group of Seven (G7)</t>
  </si>
  <si>
    <t>European part</t>
  </si>
  <si>
    <t>Global South part</t>
  </si>
  <si>
    <t>Topic</t>
  </si>
  <si>
    <t>Acuerdo especial de cooperación para el desarrollo de la tecnología de concentradores de radiación solar en el marco del Convenio general sobre cooperación científica y tecnológica de 12 de diciembre de 1972. Firma: 16 de abril de 1986.</t>
  </si>
  <si>
    <t>Protocolo de cooperación científica y tecnológica integrante del Tratado general de cooperación y amistad de 3 de junio de 1988</t>
  </si>
  <si>
    <t>Accordo Concernente La Collaborazione Scientifica E Tecnologica Nel Settore Fiscale. Firma 18/05/1998– Vigencia 21/12/1998</t>
  </si>
  <si>
    <t>Accordo Di Cooperazione Scientifica E Tecnologica. Firma 03/12/1997– Vigencia 13/04/2001</t>
  </si>
  <si>
    <t>Memorandum de Entendimiento de Cooperación Científica y Tecnológica,entre los Ministerios de Ciencia e Innovación de España y de Ciencia y Tecnología de la RP China, de 24 de marzo de 2011</t>
  </si>
  <si>
    <t>Agreement on scientific and technological cooperation signed on April 13, 1995 between the Government of the Republic of Poland and the Government of the People's Republic of China  </t>
  </si>
  <si>
    <t>Accordo Di Cooperazione Scientifica E Tecnologica, Con Allegati. Firma 28/11/2003– Vigencia 03/11/2009</t>
  </si>
  <si>
    <t>Memorandum Di Intesa Di Cooperazione Nel Campo Delle Telecomunicazioni. Firma 28/10/2002– Vigencia 09/05/2003</t>
  </si>
  <si>
    <t>Protocolo de intenciones. BOE 24-2-92</t>
  </si>
  <si>
    <t>Carta de Intenciones en Ciencia, Tecnología e Innovación</t>
  </si>
  <si>
    <t>Memorando de Entendimiento (MdE) entre el Ministerio de Ciencia, Innovación y Universidades del Reino de España y el Ministerio de Ciencia, Tecnología e Innovación de la República Federativa</t>
  </si>
  <si>
    <t>Based on the agreement signed on April 15, 2015 between the Polish Aviation Institute and the University of Brasilia, the Polish-Brazilian Center of Excellence in High Aerospace Technologies was created. Since 2015, three Polish-Brazilian conferences on science and technology have been held in Brasilia and Warsaw.</t>
  </si>
  <si>
    <t>Accordo Di Cooperazione Scientifica E Tecnologica. Firma 19/09/1997– Vigencia 10/07/2000</t>
  </si>
  <si>
    <t>Convenio de Cooperación Científica y Técnica. Firmado el 7 de octubre de 1982. En vigor el 4 de marzo de 1983</t>
  </si>
  <si>
    <t>Accordo Per La Cooperazione Scientifica E Tecnica. Firma 20/10/1997– Vigencia 08/10/2000</t>
  </si>
  <si>
    <t>Accordo Per La Concessione Di Un Credito Di Aiuto Per Il "Progetto Relativo Al Centro Di Valutazione E Di Applicazione Di Biotecnologie Industriali E Agricole In Indonesia". Firma 10/12/1991– Vigencia 10/12/1991</t>
  </si>
  <si>
    <t>MOU sobre Cooperación Científica y Tecnológica.</t>
  </si>
  <si>
    <t>Accordo Di Cooperazione Culturale, Scientifica E Tecnica. Firma 6/02/1973– Vigencia 6/11/1974</t>
  </si>
  <si>
    <t>Accordo Sulla Cooperazione Scientifica E Tecnologica. Firma 21/02/2001– Vigencia 07/06/2005</t>
  </si>
  <si>
    <t>Accordo Sulla Cooperazione Economica, Industriale E Tecnologica, Con Scambio Di Note. Firma 16/12/1976– Vigencia 21/09/1977</t>
  </si>
  <si>
    <t>Accordo Sulla Cooperazione Scientifica E Tecnologica. Firma 15/01/1998– Vigencia 15/06/2000</t>
  </si>
  <si>
    <t>Sci &amp; Tech</t>
  </si>
  <si>
    <t>Convenio de Colaboración Industrial y Tecnológica en materia de Defensa de 7 de abril de 1989.</t>
  </si>
  <si>
    <t>Memorándum de Entendimiento sobre Cooperación en el ámbito de la Defensa, de 4 de febrero de 2005.</t>
  </si>
  <si>
    <t>Memorando de entendimiento sobre cooperación en materia de ciberseguridad, de 23 de febrero de 2017</t>
  </si>
  <si>
    <t>Sec &amp; Def</t>
  </si>
  <si>
    <t>Agreement between the European Union and the Argentine Republic on the participation of the Argentine Republic in the European Union military crisis management operation in Bosnia and Herzegovina (Operation ALTHEA)</t>
  </si>
  <si>
    <t>Dichiarazione Di Intenti Per La Cooperazione Nel Settore Dei Materiali Per La Difesa. Firma 10/09/1985– Vigencia 10/09/1985</t>
  </si>
  <si>
    <t>Accordo Sulla Cooperazione Nella Lotta Contro Il Terrorismo, Il Traffico Illecito Internazionale Di Stupefacenti E La Criminalita' Organizzata. Firma 6/10/1992– Vigencia 3/04/1996</t>
  </si>
  <si>
    <t>Accordo Di Cooperazione In Materia Di Difesa. Firma 6/10/1992– Vigencia 21/07/1997</t>
  </si>
  <si>
    <t>Accordo Di Cooperazione Nel Settore Della Difesa Firma 12/09/2016– Vigencia 02/10/2024</t>
  </si>
  <si>
    <t>Accordo Sulla Cooperazione In Materia Di Sicurezza Firma 08/05/2017– Vigencia 31/05/2021</t>
  </si>
  <si>
    <t>Argentina y Polonia firman un acuerdo de cooperación en materia de Defensa, Enero 2022</t>
  </si>
  <si>
    <t>Sobre cooperación en materia de ciberseguridad entre el Ministerio de Asuntos Exteriores y de Cooperación de España y el Ministerio de Asuntos Exteriores de la India</t>
  </si>
  <si>
    <t>Agreement between the European Community and the Government of the Peoples Republic of China on Drug Precursors and Substances frequently used in the illicit manufacture of narcotic drugs or psychotropic substances</t>
  </si>
  <si>
    <t>Joint Declaration of the People’s Republic of China and the European Union on Non-proliferation and Arms Control</t>
  </si>
  <si>
    <t>Accordo Tra Il Governo Della Repubblica Italiana E Il Governo Della Repubblica D'india Sulla Cooperazione Nel Settore Della Difesa. Firma 09/10/2023– Vigencia –</t>
  </si>
  <si>
    <t>Convenio sobre cooperación en materia de lucha contra la delincuencia</t>
  </si>
  <si>
    <t xml:space="preserve">Accordo Sulla Reciproca Protezione Delle Informazioni Classificate Firma 04/07/2023– Vigencia </t>
  </si>
  <si>
    <t>Accordo Complementare All'accordo In Materia Di Cooperazione Nel Settore Della Difesa. Firma 24/06/2010 – Vigencia –24/06/2010</t>
  </si>
  <si>
    <t>Accordo In Materia Di Cooperazione Nel Settore Delle Difesa Firma 11/11/2008– Vigencia – 16/06/2011</t>
  </si>
  <si>
    <t>Memorando de Entendimiento firmado entre sendos Ministros de Defensa sobre Actividades de Cooperación en el Ámbito de la Defensa. Firmado con ocasión de la visita del Ministro de Defensa Pedro Morenés Eulate a Yakarta, el 13 de febrero de 2013.</t>
  </si>
  <si>
    <t>Memorando de Entendimiento sobre Lucha contra el Terrorismo Internacional, entre la Agencia Nacional indonesia de Lucha contra el Terrorismo (Badan Nasional Penanggulangan Terrorisme, BNPT) y el Centro español de Inteligencia contra el Terrorismo y el Crimen Organizado (CITCO). Firmado el 20 de octubre de 2015. En proceso de renovación.</t>
  </si>
  <si>
    <t>Agreement in the form of an exchange of letters between the European Union and the Government of Indonesia on the tasks, status, privileges and immunities of the European Union Monitoring Mission in Aceh (Indonesia) (Aceh Monitoring Mission - AMM) and its personnel</t>
  </si>
  <si>
    <t>2005 </t>
  </si>
  <si>
    <t>Memorandum D'intesa Sulla Cooperazione Nei Settori Degli Impianti, Della Logistica E Dell'industria Per La Difesa Firma 18/02/1997– Vigencia 10/04/2013</t>
  </si>
  <si>
    <t>Protocolo de Cooperación entre la Secretaría de la Defensa Nacional de los Estados Unidos Mexicanos y el Ministerio de Defensa del Reino de España, firmado por los titulares de ambas dependencias.</t>
  </si>
  <si>
    <t>Protocolo de Cooperación entre la Secretaría de la Marina de los Estados Unidos Mexicanos y el Ministerio de Defensa del Reino de España, firmado por los titulares de ambas dependencias.</t>
  </si>
  <si>
    <t>Agreement between the European Community and the United Mexican States on cooperation regarding the control of precursors and chemical substances frequently used in the illicit manufacture of narcotic drugs or psychotropic substances</t>
  </si>
  <si>
    <t>MOU Formación Clasificada (entre Ministerios de Defensa)</t>
  </si>
  <si>
    <t>Accordo Di Cooperazione Nel Campo Della Difesa. Firma 06/11/2007– Vigencia 11/11/2009</t>
  </si>
  <si>
    <t>MOU Resumen Ejecutivo de Adquisiciones entre el Ministerio de Defensa del Reino de España y el Ministerio de Defensa del Reino de Arabia Saudí</t>
  </si>
  <si>
    <t xml:space="preserve">Convenio en materia de cooperación en la lucha contra la delincuencia </t>
  </si>
  <si>
    <t>Agreement between the European Community and the Republic of Turkey on the participation of the Republic of Turkey in the work of the European Monitoring Centre for Drugs and Drug AddictionSignature: 30/10/2007 Entry into force: 01/06/2014</t>
  </si>
  <si>
    <t>Agreement between the European Union and the Republic of Turkey establishing a framework for the participation of the Republic of Turkey in the European Union crisis management operations Signature: 29/06/2006 Entry into force: 01/08/2007</t>
  </si>
  <si>
    <t>Agreement between the European Union and the Republic of Turkey on the participation of the Republic of Turkey in the European Union Police Mission (EUPOL Proxima) in the former Yugoslav Republic of Macedonia. Signature: 10/09/2004 Entry into force: 01/04/2008</t>
  </si>
  <si>
    <t>Agreement between the European Union and the Republic of Turkey on the participation of the Republic of Turkey in the European Union-led Forces (EUF) in the Former Yugoslav Republic of Macedonia Signature: 04/09/2003 Entry into force: 04/09/2003</t>
  </si>
  <si>
    <t>Agreement between the European Community and the Turkish Republic on precursors and chemical substances frequently used in the illicit manufacture of narcotic drugs or psychotropic substances Signature: 26/02/2003 Entry into force: 01/08/2004</t>
  </si>
  <si>
    <t>Agreement between the European Union and the Republic of Turkey on the participation of the Republic of Turkey in the European Union Police Mission (EUPM) in Bosnia and Herzegovina (BiH) Signature: 20/12/2002 Entry into force: 20/12/2002</t>
  </si>
  <si>
    <t>Accordo Sulla Reciproca Protezione Delle Informazioni Classificate Nell'industria Della Difesa Firma 05/07/2022– Vigencia 15/12/2022</t>
  </si>
  <si>
    <t>Accordo Di Cooperazione Sulla Lotta Ai Reati Gravi, In Particolare Contro Il Terrorismo E La Criminalita' Organizzata Firma 8/05/2012– Vigencia 1/04/2018</t>
  </si>
  <si>
    <t>Scambio Di Lettere Con Cui Entrambi Gli Stati Si Impegnano, In Base A Reciprocita', A Permettere L'acquisto Di Terreni O Immobili Da Destinare A Uso Esclusivo Di Alloggi Delle Rispettive Forze Armate Di Stanza In Uno Dei Due Stati. Firma 18/06/1986– Vigencia 18/06/1986</t>
  </si>
  <si>
    <t>Declaration of intent between the Ministry of National Defense of the Republic of Poland and the Ministry of National Defense of the Republic of Turkey</t>
  </si>
  <si>
    <t>MOU de cooperación en materia de defensa.</t>
  </si>
  <si>
    <t>Accordo Sulla Cooperazione Nel Settore Della Difesa Firma 18/07/2017</t>
  </si>
  <si>
    <t>Accordo In Materia Di Cooperazione Di Polizia Firma 17/04/2012– Vigencia – 30/01/2015</t>
  </si>
  <si>
    <t>Scambio Di Lettere Per Il Rinnovo Dell'accordo Di Cooperazione Nel Campo Della Difesa E Degli Equipaggiamenti Della Difesa Del 10.07.1997. Firma 16/04/2008– Vigencia – 16/02/2009</t>
  </si>
  <si>
    <t>Accordo Per La Cooperazione Nel Campo Della Difesa E Degli Equipaggiamenti Della Difesa. Firma 10/07/1997– Vigencia – 14/08/2001</t>
  </si>
  <si>
    <t>Acuerdo sobre protección de la información clasificada en materia de defensa. En vigor desde 5 de enero de 2010. B.O.E.: 12 de marzo de 2010.</t>
  </si>
  <si>
    <t>Agreement between the European Union and the Republic of Korea establishing a framework for the participation of the Republic of Korea in European Union crisis management operationsSignature: 23/05/2014 Entry into force: 01/12/2016</t>
  </si>
  <si>
    <t>Security and Defence Partnership between the European Union and the Republic of Korea</t>
  </si>
  <si>
    <t>ROK-EU Digital Partnership</t>
  </si>
  <si>
    <t>78/74</t>
  </si>
  <si>
    <t>78/75</t>
  </si>
  <si>
    <t>78/73</t>
  </si>
  <si>
    <t>78/76</t>
  </si>
  <si>
    <t>78/78</t>
  </si>
  <si>
    <t>78/170</t>
  </si>
  <si>
    <t>78/192</t>
  </si>
  <si>
    <t>10/21</t>
  </si>
  <si>
    <t>10/22</t>
  </si>
  <si>
    <t>Memorando de Entendimiento (MoU) para promover la ejecución de actividades conjuntas de investigación, así como la participación de personal científico y técnico en proyectos de investigación nacionales de alto impacto</t>
  </si>
  <si>
    <t>Acuerdo de cooperación científica y técnica (1974)</t>
  </si>
  <si>
    <t>Foreign Minister Jacek Czaputowicz in October 2019 for the inauguration of the Warsaw Process working group in Seoul</t>
  </si>
  <si>
    <t>President  Jair Bolsonaro attends G20 in Rome</t>
  </si>
  <si>
    <t>Foreign Minister Adel Al Jubeir participated in the Ministerial meeting of the Global Coalition to Counter Daesh / ISIL</t>
  </si>
  <si>
    <t>Agreement on  the protection of classified information in defence industry cooperation</t>
  </si>
  <si>
    <t xml:space="preserve">Region </t>
  </si>
  <si>
    <t>LATAM</t>
  </si>
  <si>
    <t>APAC</t>
  </si>
  <si>
    <t>MENA</t>
  </si>
  <si>
    <t>Region</t>
  </si>
  <si>
    <t>Subsaharian Africa</t>
  </si>
  <si>
    <t>Africa Sub</t>
  </si>
  <si>
    <t>2017-2019</t>
  </si>
  <si>
    <t>Sending</t>
  </si>
  <si>
    <t>Receiving</t>
  </si>
  <si>
    <t>Total</t>
  </si>
  <si>
    <t>2022-2024</t>
  </si>
  <si>
    <t xml:space="preserve">Share of visits per region </t>
  </si>
  <si>
    <t>%</t>
  </si>
  <si>
    <t>Agreements</t>
  </si>
  <si>
    <t>Total Agreements</t>
  </si>
  <si>
    <t>Media</t>
  </si>
  <si>
    <t>Media total</t>
  </si>
  <si>
    <t xml:space="preserve"> </t>
  </si>
  <si>
    <t>Decade</t>
  </si>
  <si>
    <t>SSA</t>
  </si>
  <si>
    <t>AMLAT</t>
  </si>
  <si>
    <t>ASS</t>
  </si>
  <si>
    <t>OMNA</t>
  </si>
  <si>
    <t>2020-24</t>
  </si>
  <si>
    <t>Country/Territory</t>
  </si>
  <si>
    <t>Status</t>
  </si>
  <si>
    <t>Eurasia</t>
  </si>
  <si>
    <t>PF</t>
  </si>
  <si>
    <t>Afghanistan</t>
  </si>
  <si>
    <t>Asia</t>
  </si>
  <si>
    <t>NF</t>
  </si>
  <si>
    <t>Albania</t>
  </si>
  <si>
    <t>Europe</t>
  </si>
  <si>
    <t>Algeria</t>
  </si>
  <si>
    <t>Africa</t>
  </si>
  <si>
    <t>Andorra</t>
  </si>
  <si>
    <t>F</t>
  </si>
  <si>
    <t>Angola</t>
  </si>
  <si>
    <t>Antigua and Barbuda</t>
  </si>
  <si>
    <t>Americas</t>
  </si>
  <si>
    <t>Armenia</t>
  </si>
  <si>
    <t>Australia</t>
  </si>
  <si>
    <t>Austria</t>
  </si>
  <si>
    <t>Azerbaijan</t>
  </si>
  <si>
    <t>Bahamas</t>
  </si>
  <si>
    <t>Bahrain</t>
  </si>
  <si>
    <t>Middle East</t>
  </si>
  <si>
    <t>Bangladesh</t>
  </si>
  <si>
    <t>Barbados</t>
  </si>
  <si>
    <t>Belarus</t>
  </si>
  <si>
    <t>Belgium</t>
  </si>
  <si>
    <t>Belize</t>
  </si>
  <si>
    <t>Benin</t>
  </si>
  <si>
    <t>Bhutan</t>
  </si>
  <si>
    <t>Bolivia</t>
  </si>
  <si>
    <t>Bosnia and Herzegovina</t>
  </si>
  <si>
    <t>Botswana</t>
  </si>
  <si>
    <t>Brunei</t>
  </si>
  <si>
    <t>Bulgaria</t>
  </si>
  <si>
    <t>Burkina Faso</t>
  </si>
  <si>
    <t>Burundi</t>
  </si>
  <si>
    <t>Cabo Verde</t>
  </si>
  <si>
    <t>Cambodia</t>
  </si>
  <si>
    <t>Cameroon</t>
  </si>
  <si>
    <t>Canada</t>
  </si>
  <si>
    <t>Central African Republic</t>
  </si>
  <si>
    <t>Chad</t>
  </si>
  <si>
    <t>Chile</t>
  </si>
  <si>
    <t>Colombia</t>
  </si>
  <si>
    <t>Comoros</t>
  </si>
  <si>
    <t>Congo (Brazzaville)</t>
  </si>
  <si>
    <t>Congo (Kinshasa)</t>
  </si>
  <si>
    <t>Costa Rica</t>
  </si>
  <si>
    <t>Cote d'Ivoire</t>
  </si>
  <si>
    <t>Croatia</t>
  </si>
  <si>
    <t>Cuba</t>
  </si>
  <si>
    <t>Cyprus</t>
  </si>
  <si>
    <t>Czech Republic</t>
  </si>
  <si>
    <t>Denmark</t>
  </si>
  <si>
    <t>Djibouti</t>
  </si>
  <si>
    <t>Dominica</t>
  </si>
  <si>
    <t>Dominican Republic</t>
  </si>
  <si>
    <t>Ecuador</t>
  </si>
  <si>
    <t>Egypt</t>
  </si>
  <si>
    <t>El Salvador</t>
  </si>
  <si>
    <t>Equatorial Guinea</t>
  </si>
  <si>
    <t>Eritrea</t>
  </si>
  <si>
    <t>Estonia</t>
  </si>
  <si>
    <t>Eswatini</t>
  </si>
  <si>
    <t>Ethiopia</t>
  </si>
  <si>
    <t>Fiji</t>
  </si>
  <si>
    <t>Finland</t>
  </si>
  <si>
    <t>France</t>
  </si>
  <si>
    <t>Gabon</t>
  </si>
  <si>
    <t>Georgia</t>
  </si>
  <si>
    <t>Germany</t>
  </si>
  <si>
    <t>Ghana</t>
  </si>
  <si>
    <t>Greece</t>
  </si>
  <si>
    <t>Grenada</t>
  </si>
  <si>
    <t>Guatemala</t>
  </si>
  <si>
    <t>Guinea</t>
  </si>
  <si>
    <t>Guinea-Bissau</t>
  </si>
  <si>
    <t>Guyana</t>
  </si>
  <si>
    <t>Haiti</t>
  </si>
  <si>
    <t>Honduras</t>
  </si>
  <si>
    <t>Hong Kong</t>
  </si>
  <si>
    <t>Hungary</t>
  </si>
  <si>
    <t>Iceland</t>
  </si>
  <si>
    <t>Iran</t>
  </si>
  <si>
    <t>Iraq</t>
  </si>
  <si>
    <t>Ireland</t>
  </si>
  <si>
    <t>Israel</t>
  </si>
  <si>
    <t>Jamaica</t>
  </si>
  <si>
    <t>Japan</t>
  </si>
  <si>
    <t>Jordan</t>
  </si>
  <si>
    <t>Kazakhstan</t>
  </si>
  <si>
    <t>Kenya</t>
  </si>
  <si>
    <t>Kiribati</t>
  </si>
  <si>
    <t>Kosovo</t>
  </si>
  <si>
    <t>Kuwait</t>
  </si>
  <si>
    <t>Kyrgyzstan</t>
  </si>
  <si>
    <t>Laos</t>
  </si>
  <si>
    <t>Latvia</t>
  </si>
  <si>
    <t>Lebanon</t>
  </si>
  <si>
    <t>Lesotho</t>
  </si>
  <si>
    <t>Liberia</t>
  </si>
  <si>
    <t>Libya</t>
  </si>
  <si>
    <t>Liechtenstein</t>
  </si>
  <si>
    <t>Lithuania</t>
  </si>
  <si>
    <t>Luxembourg</t>
  </si>
  <si>
    <t>Madagascar</t>
  </si>
  <si>
    <t>Malawi</t>
  </si>
  <si>
    <t>Malaysia</t>
  </si>
  <si>
    <t>Maldives</t>
  </si>
  <si>
    <t>Mali</t>
  </si>
  <si>
    <t>Malta</t>
  </si>
  <si>
    <t>Marshall Islands</t>
  </si>
  <si>
    <t>Mauritania</t>
  </si>
  <si>
    <t>Mauritius</t>
  </si>
  <si>
    <t>Micronesia</t>
  </si>
  <si>
    <t>Moldova</t>
  </si>
  <si>
    <t>Monaco</t>
  </si>
  <si>
    <t>Mongolia</t>
  </si>
  <si>
    <t>Montenegro</t>
  </si>
  <si>
    <t>Morocco</t>
  </si>
  <si>
    <t>Mozambique</t>
  </si>
  <si>
    <t>Myanmar</t>
  </si>
  <si>
    <t>Namibia</t>
  </si>
  <si>
    <t>Nauru</t>
  </si>
  <si>
    <t>Nepal</t>
  </si>
  <si>
    <t>Netherlands</t>
  </si>
  <si>
    <t>New Zealand</t>
  </si>
  <si>
    <t>Nicaragua</t>
  </si>
  <si>
    <t>Niger</t>
  </si>
  <si>
    <t>Nigeria</t>
  </si>
  <si>
    <t>North Korea</t>
  </si>
  <si>
    <t>North Macedonia</t>
  </si>
  <si>
    <t>Norway</t>
  </si>
  <si>
    <t>Oman</t>
  </si>
  <si>
    <t>Pakistan</t>
  </si>
  <si>
    <t>Palau</t>
  </si>
  <si>
    <t>Panama</t>
  </si>
  <si>
    <t>Papua New Guinea</t>
  </si>
  <si>
    <t>Paraguay</t>
  </si>
  <si>
    <t>Peru</t>
  </si>
  <si>
    <t>Philippines</t>
  </si>
  <si>
    <t>Portugal</t>
  </si>
  <si>
    <t>Qatar</t>
  </si>
  <si>
    <t>Romania</t>
  </si>
  <si>
    <t>Russia</t>
  </si>
  <si>
    <t>Rwanda</t>
  </si>
  <si>
    <t>Samoa</t>
  </si>
  <si>
    <t>San Marino</t>
  </si>
  <si>
    <t>Sao Tome and Principe</t>
  </si>
  <si>
    <t>Senegal</t>
  </si>
  <si>
    <t>Serbia</t>
  </si>
  <si>
    <t>Seychelles</t>
  </si>
  <si>
    <t>Sierra Leone</t>
  </si>
  <si>
    <t>Singapore</t>
  </si>
  <si>
    <t>Slovakia</t>
  </si>
  <si>
    <t>Slovenia</t>
  </si>
  <si>
    <t>Solomon Islands</t>
  </si>
  <si>
    <t>Somalia</t>
  </si>
  <si>
    <t>South Korea</t>
  </si>
  <si>
    <t>South Sudan</t>
  </si>
  <si>
    <t>Sri Lanka</t>
  </si>
  <si>
    <t>St. Kitts and Nevis</t>
  </si>
  <si>
    <t>St. Lucia</t>
  </si>
  <si>
    <t>St. Vincent and the Grenadines</t>
  </si>
  <si>
    <t>Sudan</t>
  </si>
  <si>
    <t>Suriname</t>
  </si>
  <si>
    <t>Sweden</t>
  </si>
  <si>
    <t>Switzerland</t>
  </si>
  <si>
    <t>Syria</t>
  </si>
  <si>
    <t>Tajikistan</t>
  </si>
  <si>
    <t>Tanzania</t>
  </si>
  <si>
    <t>Thailand</t>
  </si>
  <si>
    <t>The Gambia</t>
  </si>
  <si>
    <t>Timor-Leste</t>
  </si>
  <si>
    <t>Togo</t>
  </si>
  <si>
    <t>Tonga</t>
  </si>
  <si>
    <t>Trinidad and Tobago</t>
  </si>
  <si>
    <t>Tunisia</t>
  </si>
  <si>
    <t>Turkey</t>
  </si>
  <si>
    <t>Turkmenistan</t>
  </si>
  <si>
    <t>Tuvalu</t>
  </si>
  <si>
    <t>Uganda</t>
  </si>
  <si>
    <t>Ukraine</t>
  </si>
  <si>
    <t>United Arab Emirates</t>
  </si>
  <si>
    <t>United Kingdom</t>
  </si>
  <si>
    <t>United States</t>
  </si>
  <si>
    <t>Uruguay</t>
  </si>
  <si>
    <t>Uzbekistan</t>
  </si>
  <si>
    <t>Vanuatu</t>
  </si>
  <si>
    <t>Venezuela</t>
  </si>
  <si>
    <t>Vietnam</t>
  </si>
  <si>
    <t>Western Sahara</t>
  </si>
  <si>
    <t>Yemen</t>
  </si>
  <si>
    <t>Zambia</t>
  </si>
  <si>
    <t>Zimbabwe</t>
  </si>
  <si>
    <t>Commercial</t>
  </si>
  <si>
    <t>Côte d'Ivoire</t>
  </si>
  <si>
    <t>Central Asia</t>
  </si>
  <si>
    <t>ESA: Eastern and Southern Africa</t>
  </si>
  <si>
    <t>West Africa</t>
  </si>
  <si>
    <t>SADC: Southern Africa Development Community</t>
  </si>
  <si>
    <t>Bosnia &amp; Herzegovina</t>
  </si>
  <si>
    <t>Central Africa/Cameroon</t>
  </si>
  <si>
    <t>Republic of Congo</t>
  </si>
  <si>
    <t>Central America</t>
  </si>
  <si>
    <t>Andean Community</t>
  </si>
  <si>
    <t>Pacific States</t>
  </si>
  <si>
    <t>CARIFORUM</t>
  </si>
  <si>
    <t>UAE</t>
  </si>
  <si>
    <t>Kyrgyz republic</t>
  </si>
  <si>
    <t>Palestinian Authority</t>
  </si>
  <si>
    <t>Macao</t>
  </si>
  <si>
    <t>Time period</t>
  </si>
  <si>
    <t>Europe/Asia</t>
  </si>
  <si>
    <t>URSS</t>
  </si>
  <si>
    <t>Yugoslavia</t>
  </si>
  <si>
    <t>ASCE</t>
  </si>
  <si>
    <t>Europa</t>
  </si>
  <si>
    <t>..</t>
  </si>
  <si>
    <t>WLD</t>
  </si>
  <si>
    <t>World</t>
  </si>
  <si>
    <t>ZWE</t>
  </si>
  <si>
    <t>ZMB</t>
  </si>
  <si>
    <t>YEM</t>
  </si>
  <si>
    <t>Yemen, Rep.</t>
  </si>
  <si>
    <t>PSE</t>
  </si>
  <si>
    <t>West Bank and Gaza</t>
  </si>
  <si>
    <t>VIR</t>
  </si>
  <si>
    <t>Virgin Islands (U.S.)</t>
  </si>
  <si>
    <t>VNM</t>
  </si>
  <si>
    <t>Viet Nam</t>
  </si>
  <si>
    <t>VEN</t>
  </si>
  <si>
    <t>Venezuela, RB</t>
  </si>
  <si>
    <t>VUT</t>
  </si>
  <si>
    <t>UZB</t>
  </si>
  <si>
    <t>URY</t>
  </si>
  <si>
    <t>ARE</t>
  </si>
  <si>
    <t>UKR</t>
  </si>
  <si>
    <t>UGA</t>
  </si>
  <si>
    <t>TUV</t>
  </si>
  <si>
    <t>TCA</t>
  </si>
  <si>
    <t>Turks and Caicos Islands</t>
  </si>
  <si>
    <t>TKM</t>
  </si>
  <si>
    <t>TUR</t>
  </si>
  <si>
    <t>Turkiye</t>
  </si>
  <si>
    <t>TUN</t>
  </si>
  <si>
    <t>TTO</t>
  </si>
  <si>
    <t>TON</t>
  </si>
  <si>
    <t>TGO</t>
  </si>
  <si>
    <t>TLS</t>
  </si>
  <si>
    <t>THA</t>
  </si>
  <si>
    <t>TZA</t>
  </si>
  <si>
    <t>TJK</t>
  </si>
  <si>
    <t>SYR</t>
  </si>
  <si>
    <t>Syrian Arab Republic</t>
  </si>
  <si>
    <t>SUR</t>
  </si>
  <si>
    <t>SDN</t>
  </si>
  <si>
    <t>VCT</t>
  </si>
  <si>
    <t>MAF</t>
  </si>
  <si>
    <t>St. Martin (French part)</t>
  </si>
  <si>
    <t>LCA</t>
  </si>
  <si>
    <t>KNA</t>
  </si>
  <si>
    <t>LKA</t>
  </si>
  <si>
    <t>SSD</t>
  </si>
  <si>
    <t>ZAF</t>
  </si>
  <si>
    <t>SOM</t>
  </si>
  <si>
    <t>SLB</t>
  </si>
  <si>
    <t>SXM</t>
  </si>
  <si>
    <t>Sint Maarten (Dutch part)</t>
  </si>
  <si>
    <t>SGP</t>
  </si>
  <si>
    <t>SLE</t>
  </si>
  <si>
    <t>SYC</t>
  </si>
  <si>
    <t>SRB</t>
  </si>
  <si>
    <t>SEN</t>
  </si>
  <si>
    <t>SAU</t>
  </si>
  <si>
    <t>STP</t>
  </si>
  <si>
    <t>WSM</t>
  </si>
  <si>
    <t>RWA</t>
  </si>
  <si>
    <t>RUS</t>
  </si>
  <si>
    <t>Russian Federation</t>
  </si>
  <si>
    <t>QAT</t>
  </si>
  <si>
    <t>PRI</t>
  </si>
  <si>
    <t>Puerto Rico</t>
  </si>
  <si>
    <t>PHL</t>
  </si>
  <si>
    <t>PER</t>
  </si>
  <si>
    <t>PRY</t>
  </si>
  <si>
    <t>PNG</t>
  </si>
  <si>
    <t>PAN</t>
  </si>
  <si>
    <t>PLW</t>
  </si>
  <si>
    <t>PAK</t>
  </si>
  <si>
    <t>OMN</t>
  </si>
  <si>
    <t>MNP</t>
  </si>
  <si>
    <t>Northern Mariana Islands</t>
  </si>
  <si>
    <t>MKD</t>
  </si>
  <si>
    <t>NGA</t>
  </si>
  <si>
    <t>NER</t>
  </si>
  <si>
    <t>NIC</t>
  </si>
  <si>
    <t>NCL</t>
  </si>
  <si>
    <t>New Caledonia</t>
  </si>
  <si>
    <t>NPL</t>
  </si>
  <si>
    <t>NRU</t>
  </si>
  <si>
    <t>NAM</t>
  </si>
  <si>
    <t>MMR</t>
  </si>
  <si>
    <t>MOZ</t>
  </si>
  <si>
    <t>MAR</t>
  </si>
  <si>
    <t>MNE</t>
  </si>
  <si>
    <t>MNG</t>
  </si>
  <si>
    <t>MDA</t>
  </si>
  <si>
    <t>FSM</t>
  </si>
  <si>
    <t>Micronesia, Fed. Sts.</t>
  </si>
  <si>
    <t>MEX</t>
  </si>
  <si>
    <t>MUS</t>
  </si>
  <si>
    <t>MRT</t>
  </si>
  <si>
    <t>MHL</t>
  </si>
  <si>
    <t>MLI</t>
  </si>
  <si>
    <t>MDV</t>
  </si>
  <si>
    <t>MYS</t>
  </si>
  <si>
    <t>MWI</t>
  </si>
  <si>
    <t>MDG</t>
  </si>
  <si>
    <t>MAC</t>
  </si>
  <si>
    <t>Macao SAR, China</t>
  </si>
  <si>
    <t>LBY</t>
  </si>
  <si>
    <t>LBR</t>
  </si>
  <si>
    <t>LSO</t>
  </si>
  <si>
    <t>LBN</t>
  </si>
  <si>
    <t>LAO</t>
  </si>
  <si>
    <t>Lao PDR</t>
  </si>
  <si>
    <t>KGZ</t>
  </si>
  <si>
    <t>Kyrgyz Republic</t>
  </si>
  <si>
    <t>KWT</t>
  </si>
  <si>
    <t>XKX</t>
  </si>
  <si>
    <t>KOR</t>
  </si>
  <si>
    <t>Korea, Rep.</t>
  </si>
  <si>
    <t>PRK</t>
  </si>
  <si>
    <t>Korea, Dem. People's Rep.</t>
  </si>
  <si>
    <t>KIR</t>
  </si>
  <si>
    <t>KEN</t>
  </si>
  <si>
    <t>KAZ</t>
  </si>
  <si>
    <t>JOR</t>
  </si>
  <si>
    <t>JAM</t>
  </si>
  <si>
    <t>ISR</t>
  </si>
  <si>
    <t>IRQ</t>
  </si>
  <si>
    <t>IRN</t>
  </si>
  <si>
    <t>Iran, Islamic Rep.</t>
  </si>
  <si>
    <t>IDN</t>
  </si>
  <si>
    <t>IND</t>
  </si>
  <si>
    <t>HKG</t>
  </si>
  <si>
    <t>Hong Kong SAR, China</t>
  </si>
  <si>
    <t>HND</t>
  </si>
  <si>
    <t>HTI</t>
  </si>
  <si>
    <t>GUY</t>
  </si>
  <si>
    <t>GNB</t>
  </si>
  <si>
    <t>GIN</t>
  </si>
  <si>
    <t>GTM</t>
  </si>
  <si>
    <t>GUM</t>
  </si>
  <si>
    <t>Guam</t>
  </si>
  <si>
    <t>GRD</t>
  </si>
  <si>
    <t>GHA</t>
  </si>
  <si>
    <t>GEO</t>
  </si>
  <si>
    <t>GMB</t>
  </si>
  <si>
    <t>Gambia, The</t>
  </si>
  <si>
    <t>GAB</t>
  </si>
  <si>
    <t>PYF</t>
  </si>
  <si>
    <t>French Polynesia</t>
  </si>
  <si>
    <t>FJI</t>
  </si>
  <si>
    <t>ETH</t>
  </si>
  <si>
    <t>SWZ</t>
  </si>
  <si>
    <t>ERI</t>
  </si>
  <si>
    <t>GNQ</t>
  </si>
  <si>
    <t>SLV</t>
  </si>
  <si>
    <t>EGY</t>
  </si>
  <si>
    <t>Egypt, Arab Rep.</t>
  </si>
  <si>
    <t>ECU</t>
  </si>
  <si>
    <t>DOM</t>
  </si>
  <si>
    <t>DMA</t>
  </si>
  <si>
    <t>DJI</t>
  </si>
  <si>
    <t>CUW</t>
  </si>
  <si>
    <t>Curacao</t>
  </si>
  <si>
    <t>CUB</t>
  </si>
  <si>
    <t>CIV</t>
  </si>
  <si>
    <t>CRI</t>
  </si>
  <si>
    <t>COG</t>
  </si>
  <si>
    <t>Congo, Rep.</t>
  </si>
  <si>
    <t>COD</t>
  </si>
  <si>
    <t>Congo, Dem. Rep.</t>
  </si>
  <si>
    <t>COM</t>
  </si>
  <si>
    <t>COL</t>
  </si>
  <si>
    <t>CHN</t>
  </si>
  <si>
    <t>CHL</t>
  </si>
  <si>
    <t>TCD</t>
  </si>
  <si>
    <t>CAF</t>
  </si>
  <si>
    <t>CYM</t>
  </si>
  <si>
    <t>Cayman Islands</t>
  </si>
  <si>
    <t>CMR</t>
  </si>
  <si>
    <t>KHM</t>
  </si>
  <si>
    <t>CPV</t>
  </si>
  <si>
    <t>BDI</t>
  </si>
  <si>
    <t>BFA</t>
  </si>
  <si>
    <t>BRN</t>
  </si>
  <si>
    <t>Brunei Darussalam</t>
  </si>
  <si>
    <t>VGB</t>
  </si>
  <si>
    <t>British Virgin Islands</t>
  </si>
  <si>
    <t>BRA</t>
  </si>
  <si>
    <t>BWA</t>
  </si>
  <si>
    <t>BIH</t>
  </si>
  <si>
    <t>BOL</t>
  </si>
  <si>
    <t>BTN</t>
  </si>
  <si>
    <t>BMU</t>
  </si>
  <si>
    <t>Bermuda</t>
  </si>
  <si>
    <t>BEN</t>
  </si>
  <si>
    <t>BLZ</t>
  </si>
  <si>
    <t>BLR</t>
  </si>
  <si>
    <t>BRB</t>
  </si>
  <si>
    <t>BGD</t>
  </si>
  <si>
    <t>BHR</t>
  </si>
  <si>
    <t>BHS</t>
  </si>
  <si>
    <t>Bahamas, The</t>
  </si>
  <si>
    <t>AZE</t>
  </si>
  <si>
    <t>ABW</t>
  </si>
  <si>
    <t>Aruba</t>
  </si>
  <si>
    <t>ARM</t>
  </si>
  <si>
    <t>ARG</t>
  </si>
  <si>
    <t>ATG</t>
  </si>
  <si>
    <t>AGO</t>
  </si>
  <si>
    <t>ASM</t>
  </si>
  <si>
    <t>American Samoa</t>
  </si>
  <si>
    <t>DZA</t>
  </si>
  <si>
    <t>ALB</t>
  </si>
  <si>
    <t>AFG</t>
  </si>
  <si>
    <t>Congo, DR</t>
  </si>
  <si>
    <t>Congo</t>
  </si>
  <si>
    <t>1990</t>
  </si>
  <si>
    <t>Global South</t>
  </si>
  <si>
    <t>Emerging countries</t>
  </si>
  <si>
    <t>Developing countries</t>
  </si>
  <si>
    <t>Third World</t>
  </si>
  <si>
    <t>Sin periodo definido</t>
  </si>
  <si>
    <t>2020-2025</t>
  </si>
  <si>
    <t>2010-2020</t>
  </si>
  <si>
    <t>2000-2010</t>
  </si>
  <si>
    <t>1990-2000</t>
  </si>
  <si>
    <t>1950-1990</t>
  </si>
  <si>
    <t>Web of Science</t>
  </si>
  <si>
    <t>Plural South</t>
  </si>
  <si>
    <t>Google Scholar</t>
  </si>
  <si>
    <t/>
  </si>
  <si>
    <t>Oceania and southern polar regions</t>
  </si>
  <si>
    <t>America</t>
  </si>
  <si>
    <t>Top 10</t>
  </si>
  <si>
    <t>Saint Helena, Ascension and Tristan da Cunha</t>
  </si>
  <si>
    <t>Taiwan</t>
  </si>
  <si>
    <t>Democratic Republic of the Congo</t>
  </si>
  <si>
    <t>China except Hong Kong</t>
  </si>
  <si>
    <t>Kosovo*</t>
  </si>
  <si>
    <t>Côte d’Ivoire</t>
  </si>
  <si>
    <t>Myanmar/Burma</t>
  </si>
  <si>
    <t>French Southern and Antarctic Lands</t>
  </si>
  <si>
    <t>South Georgia and the South Sandwich Islands</t>
  </si>
  <si>
    <t>Montserrat</t>
  </si>
  <si>
    <t>Bouvet Island</t>
  </si>
  <si>
    <t>Niue</t>
  </si>
  <si>
    <t>Antarctica</t>
  </si>
  <si>
    <t>United States Minor Outlying Islands</t>
  </si>
  <si>
    <t>Wallis and Futuna</t>
  </si>
  <si>
    <t>Heard Island and McDonald Islands</t>
  </si>
  <si>
    <t>Norfolk Island</t>
  </si>
  <si>
    <t>Tokelau</t>
  </si>
  <si>
    <t>Cocos (Keeling) Islands</t>
  </si>
  <si>
    <t>Pitcairn Islands</t>
  </si>
  <si>
    <t>Cook Islands</t>
  </si>
  <si>
    <t>Federated States of Micronesia</t>
  </si>
  <si>
    <t>British Indian Ocean Territory</t>
  </si>
  <si>
    <t>Christmas Island</t>
  </si>
  <si>
    <t>Saint Lucia</t>
  </si>
  <si>
    <t>Palestine*</t>
  </si>
  <si>
    <t>Sint Maarten</t>
  </si>
  <si>
    <t>US Virgin Islands</t>
  </si>
  <si>
    <t>São Tomé and Príncipe</t>
  </si>
  <si>
    <t>Falkland Islands</t>
  </si>
  <si>
    <t>Anguilla</t>
  </si>
  <si>
    <t>Saint Vincent and the Grenadines</t>
  </si>
  <si>
    <t>Bonaire, Saint Eustatius and Saba</t>
  </si>
  <si>
    <t>Saint Kitts and Nevis</t>
  </si>
  <si>
    <t>Curaçao</t>
  </si>
  <si>
    <t>Greenland</t>
  </si>
  <si>
    <t>Isle of Man</t>
  </si>
  <si>
    <t>Holy See</t>
  </si>
  <si>
    <t>Gibraltar</t>
  </si>
  <si>
    <t>Faroes</t>
  </si>
  <si>
    <t>Jersey</t>
  </si>
  <si>
    <t>Guernsey</t>
  </si>
  <si>
    <t>European Union - 27 countries (from 2020)</t>
  </si>
  <si>
    <t>Institutions and bodies of the European Union</t>
  </si>
  <si>
    <t>Other Western Asian countries</t>
  </si>
  <si>
    <t>Netherlands Antilles (incl. Aruba 'AW' -&gt; 1986)</t>
  </si>
  <si>
    <t>South Africa (incl. Namibia 'NA' -&gt; 1989)</t>
  </si>
  <si>
    <t>Yemen (incl. South Yemen 'YD' from 1991)</t>
  </si>
  <si>
    <t>South Georgia and South Sandwich Islands</t>
  </si>
  <si>
    <t>Cocos Islands (or Keeling Islands)</t>
  </si>
  <si>
    <t>Pitcairn</t>
  </si>
  <si>
    <t>Virgin Islands, United States</t>
  </si>
  <si>
    <t>Virgin Islands, British (incl. Montserrat 'MS' -&gt; 1994)</t>
  </si>
  <si>
    <t>Venezuela, Bolivarian Republic of</t>
  </si>
  <si>
    <t>Kiribati (incl. Solomon Islands 'SB', Tuvalu 'TV' -&gt; 1979; incl. Pitcairn 'PN' -&gt; 1980)</t>
  </si>
  <si>
    <t>St Vincent and the Grenadines</t>
  </si>
  <si>
    <t>French Southern Territories</t>
  </si>
  <si>
    <t>Tanzania, United Republic of</t>
  </si>
  <si>
    <t>Korea, Democratic People’s Republic of (North Korea)</t>
  </si>
  <si>
    <t>East Timor</t>
  </si>
  <si>
    <t>St Pierre and Miquelon</t>
  </si>
  <si>
    <t>St Kitts and Nevis</t>
  </si>
  <si>
    <t>Saint Barthélemy</t>
  </si>
  <si>
    <t>Eswatini (Ngwane)</t>
  </si>
  <si>
    <t>Micronesia, Federated States of</t>
  </si>
  <si>
    <t>Syrian Arab Republic (Syria)</t>
  </si>
  <si>
    <t>Sudan (incl. South Sudan 'SS' -&gt; 2012)</t>
  </si>
  <si>
    <t>St Lucia</t>
  </si>
  <si>
    <t>Russian Federation (Russia)</t>
  </si>
  <si>
    <t>High seas</t>
  </si>
  <si>
    <t>Comoros (incl. Mayotte 'YT' -&gt; 1976)</t>
  </si>
  <si>
    <t>Occupied Palestinian Territory (West Bank (incl. East Jerusalem) and Gaza Strip)</t>
  </si>
  <si>
    <t>Lao People’s Democratic Republic (Laos)</t>
  </si>
  <si>
    <t>Panama (incl. Panama Canal Zone 'PZ' from 1981)</t>
  </si>
  <si>
    <t>Mauritania (incl. Spanish Sahara from 1977)</t>
  </si>
  <si>
    <t>Bonaire, Sint Eustatius and Saba</t>
  </si>
  <si>
    <t>Gambia</t>
  </si>
  <si>
    <t>Myanmar (Burma)</t>
  </si>
  <si>
    <t>Moldova, Republic of</t>
  </si>
  <si>
    <t>Falkland Islands (Malvinas)</t>
  </si>
  <si>
    <t>Ethiopia (incl. Eritrea 'ER' -&gt; 1993)</t>
  </si>
  <si>
    <t>Korea, Republic of (South Korea)</t>
  </si>
  <si>
    <t>Congo, Democratic Republic of</t>
  </si>
  <si>
    <t>Iran, Islamic Republic of</t>
  </si>
  <si>
    <t>Israel (incl. West Bank and Gaza Strip 'XP' -&gt; 1994)</t>
  </si>
  <si>
    <t>Indonesia (incl. East Timor 'TP' from 1977 -&gt; 2000)</t>
  </si>
  <si>
    <t>Bolivia, Plurinational State of</t>
  </si>
  <si>
    <t>Belarus (Belorussia)</t>
  </si>
  <si>
    <t>Serbia and Montenegro</t>
  </si>
  <si>
    <t>Côte d’Ivoire (Ivory Coast)</t>
  </si>
  <si>
    <t>Holy See (Vatican City State)</t>
  </si>
  <si>
    <t>United States (incl. Navassa Island (part of 'UM') from 1995 -&gt; 2000)</t>
  </si>
  <si>
    <t>Norway (incl. Svalbard and Jan Mayen 'SJ' -&gt; 1994 and again from 1997)</t>
  </si>
  <si>
    <t>Faroe Islands</t>
  </si>
  <si>
    <t>Switzerland (incl. Liechtenstein 'LI' -&gt; 1994)</t>
  </si>
  <si>
    <t>Extra-EU27 (from 2020)</t>
  </si>
  <si>
    <t>All countries of the world</t>
  </si>
  <si>
    <t>Yugoslavia (incl. Bosnia and Herzegovina 'BA', Croatia 'HR', Slovenia 'SI' -&gt; 1991; incl. North Macedonia 'MK' -&gt; 1992)</t>
  </si>
  <si>
    <t>Mayotte</t>
  </si>
  <si>
    <t>C</t>
  </si>
  <si>
    <t>:</t>
  </si>
  <si>
    <t>Oceanian countries, not specified</t>
  </si>
  <si>
    <t>p</t>
  </si>
  <si>
    <t>Panamá</t>
  </si>
  <si>
    <t>Catar</t>
  </si>
  <si>
    <t>Structure of the database</t>
  </si>
  <si>
    <t>1974-1984</t>
  </si>
  <si>
    <t>Secretary-General UNCTAD</t>
  </si>
  <si>
    <t>UNCTAD</t>
  </si>
  <si>
    <t>Fund &amp; programme</t>
  </si>
  <si>
    <t>Gamani Corea (Sri Lanka) 1974-1984</t>
  </si>
  <si>
    <t>1986-1994</t>
  </si>
  <si>
    <t>Kenneth K. S. Dadzie (Ghana) 1986-1994</t>
  </si>
  <si>
    <t>1995-2004</t>
  </si>
  <si>
    <t>Rubens Ricupero (Brazil) 1995-2005</t>
  </si>
  <si>
    <t>2005-2012</t>
  </si>
  <si>
    <t>Supachai Panitchpakdi (Thailand) 2005-2013</t>
  </si>
  <si>
    <t>2013-2020</t>
  </si>
  <si>
    <t>Mukhisa Kituyi (Kenya) 2013-2021</t>
  </si>
  <si>
    <t>2021-</t>
  </si>
  <si>
    <t>Rebeca Grynspan (Costa Rica) 2021-</t>
  </si>
  <si>
    <t>1979-1981</t>
  </si>
  <si>
    <t>Executive Director ITC</t>
  </si>
  <si>
    <t> Padinjarethalakal C. Alexander (India)</t>
  </si>
  <si>
    <t>1981-1992</t>
  </si>
  <si>
    <t>Global North</t>
  </si>
  <si>
    <t>ITC</t>
  </si>
  <si>
    <t> Göran M. Engblom (Sweden)</t>
  </si>
  <si>
    <t>1994-2005</t>
  </si>
  <si>
    <t> J. Denis Bélisle (Canada)</t>
  </si>
  <si>
    <t>2006-2012</t>
  </si>
  <si>
    <t>Patricia Francis (Jamaica) </t>
  </si>
  <si>
    <t>2013-2019</t>
  </si>
  <si>
    <t>Arancha González Laya (Spain)</t>
  </si>
  <si>
    <t>2020-</t>
  </si>
  <si>
    <t>Pamela Coke Hamilton (Jamaica)</t>
  </si>
  <si>
    <t>2003-2005</t>
  </si>
  <si>
    <t>Executive Director UNOPS</t>
  </si>
  <si>
    <t>UNOPS</t>
  </si>
  <si>
    <t>Nigel Fisher</t>
  </si>
  <si>
    <t>2006-2013</t>
  </si>
  <si>
    <t>Jan Mattsson</t>
  </si>
  <si>
    <t>2014-2022</t>
  </si>
  <si>
    <t>Grete Faremo</t>
  </si>
  <si>
    <t>2023-</t>
  </si>
  <si>
    <t>Jorge Moreira da Silva</t>
  </si>
  <si>
    <t>1992 - 1996</t>
  </si>
  <si>
    <t>Secretary-General UNODC</t>
  </si>
  <si>
    <t>UNODC</t>
  </si>
  <si>
    <t>Mr. Giorgio GIACOMELLI Italy: 1992 -</t>
  </si>
  <si>
    <t>1997 - 2002</t>
  </si>
  <si>
    <t>Mr. Pino ARLACCHI Italy: 1997 -</t>
  </si>
  <si>
    <t>2002 - 2010</t>
  </si>
  <si>
    <t>Antonio Maria COSTA, Italy, 2002 -</t>
  </si>
  <si>
    <t>2019-</t>
  </si>
  <si>
    <t>Ghada Fathi Waly Egypt</t>
  </si>
  <si>
    <t>1991-1995</t>
  </si>
  <si>
    <t>Commissioner General UNRWA UNCTAD</t>
  </si>
  <si>
    <t>UNRWA</t>
  </si>
  <si>
    <t>Ilter Turkmen</t>
  </si>
  <si>
    <t>1996-2004</t>
  </si>
  <si>
    <t>Peter Hansen</t>
  </si>
  <si>
    <t>2005-2009</t>
  </si>
  <si>
    <t>Karen AbuZayd</t>
  </si>
  <si>
    <t>2010-2012</t>
  </si>
  <si>
    <t>Filippo Grandi</t>
  </si>
  <si>
    <t>Pierre Krähenbühl</t>
  </si>
  <si>
    <t>Philippe Lazzarini</t>
  </si>
  <si>
    <t>1994-2008</t>
  </si>
  <si>
    <t>Executive Director UNAIDS</t>
  </si>
  <si>
    <t>UNAIDS</t>
  </si>
  <si>
    <t xml:space="preserve"> Peter Piot</t>
  </si>
  <si>
    <t>2009-2018</t>
  </si>
  <si>
    <t xml:space="preserve"> Michel Sidibe</t>
  </si>
  <si>
    <t xml:space="preserve">2019- </t>
  </si>
  <si>
    <t xml:space="preserve"> Winnie Byanyima</t>
  </si>
  <si>
    <t>Executive Director UN Women</t>
  </si>
  <si>
    <t>UN Women</t>
  </si>
  <si>
    <t>Michelle Bachelet</t>
  </si>
  <si>
    <t>Phumzile Mlambo-Ngcuka</t>
  </si>
  <si>
    <t>Sima Sami Bahous</t>
  </si>
  <si>
    <t>1978-1992</t>
  </si>
  <si>
    <t>Executive Director UN Habitat</t>
  </si>
  <si>
    <t>UN-Habitat</t>
  </si>
  <si>
    <t>Arcot Ramachandran</t>
  </si>
  <si>
    <t>Elizabeth Dowdeswell </t>
  </si>
  <si>
    <t>1994-1996</t>
  </si>
  <si>
    <t>ASG Wally N'Dow (Gambia</t>
  </si>
  <si>
    <t>ASG Darshan Johal</t>
  </si>
  <si>
    <t>1998-1999</t>
  </si>
  <si>
    <t>USG Klaus Töpfer</t>
  </si>
  <si>
    <t>2000-2009</t>
  </si>
  <si>
    <t>Anna Kajumulo Tibaijuka</t>
  </si>
  <si>
    <t>2010-2017</t>
  </si>
  <si>
    <t>Joan Clos</t>
  </si>
  <si>
    <t>2018-2023</t>
  </si>
  <si>
    <t>Maimunah Mohd Sharif</t>
  </si>
  <si>
    <t>2024-</t>
  </si>
  <si>
    <t>Anacláudia Marinheiro Centeno Rossbach</t>
  </si>
  <si>
    <t>1982-1991</t>
  </si>
  <si>
    <t>Executive Director WFP</t>
  </si>
  <si>
    <t>WFP</t>
  </si>
  <si>
    <t>James C. Ingram</t>
  </si>
  <si>
    <t>1992-2001</t>
  </si>
  <si>
    <t>Catherine Bertini</t>
  </si>
  <si>
    <t>2002-2006</t>
  </si>
  <si>
    <t>James T. Morris</t>
  </si>
  <si>
    <t>2007-2011</t>
  </si>
  <si>
    <t>Josette Sheeran</t>
  </si>
  <si>
    <t>2012-2016</t>
  </si>
  <si>
    <t>Ertharin Cousin</t>
  </si>
  <si>
    <t>2017-2022</t>
  </si>
  <si>
    <t>David Beasley</t>
  </si>
  <si>
    <t>Cindy H. McCain</t>
  </si>
  <si>
    <t>1969-1986</t>
  </si>
  <si>
    <t>Executive Director UNFPA</t>
  </si>
  <si>
    <t>UNFPA</t>
  </si>
  <si>
    <t>Rafael M. Salas</t>
  </si>
  <si>
    <t>1987-2000</t>
  </si>
  <si>
    <t>Nafis Sadik</t>
  </si>
  <si>
    <t>2001-2010</t>
  </si>
  <si>
    <t>Thoraya Ahmed Obaid</t>
  </si>
  <si>
    <t>2011-2016</t>
  </si>
  <si>
    <t>Babatunde Osotimehin</t>
  </si>
  <si>
    <t>2017-</t>
  </si>
  <si>
    <t>Natalia Kanem</t>
  </si>
  <si>
    <t>1980-1994</t>
  </si>
  <si>
    <t>USA</t>
  </si>
  <si>
    <t>Executive Director UNICEF</t>
  </si>
  <si>
    <t>UNICEF</t>
  </si>
  <si>
    <t>James P. Grant</t>
  </si>
  <si>
    <t>Carol Bellamy</t>
  </si>
  <si>
    <t>Ann M. Veneman</t>
  </si>
  <si>
    <t>Anthony Lake</t>
  </si>
  <si>
    <t>2018-2021</t>
  </si>
  <si>
    <t>Henrietta H. Fore</t>
  </si>
  <si>
    <t>2022-</t>
  </si>
  <si>
    <t>Catherine M. Russell</t>
  </si>
  <si>
    <t>1990-1990</t>
  </si>
  <si>
    <t>High Commissioner UNHCR</t>
  </si>
  <si>
    <t>UNHCR</t>
  </si>
  <si>
    <t>Thorvald Stoltenberg, Norway,</t>
  </si>
  <si>
    <t>1991-2000</t>
  </si>
  <si>
    <t>Sadako Ogata, Japan,</t>
  </si>
  <si>
    <t>2001-2004</t>
  </si>
  <si>
    <t>Ruud Lubbers, Netherlands,</t>
  </si>
  <si>
    <t>2005-2015</t>
  </si>
  <si>
    <t>Antonio Guterres</t>
  </si>
  <si>
    <t>2016-</t>
  </si>
  <si>
    <t>1975-1992</t>
  </si>
  <si>
    <t>UNEP</t>
  </si>
  <si>
    <t>Mostafa Kamal Tolba</t>
  </si>
  <si>
    <t>1993-1997</t>
  </si>
  <si>
    <t>Elizabeth Dowdeswell</t>
  </si>
  <si>
    <t>1998-2005</t>
  </si>
  <si>
    <t>Klaus Töpfer</t>
  </si>
  <si>
    <t>2006-2015</t>
  </si>
  <si>
    <t>Achim Steiner</t>
  </si>
  <si>
    <t>2016-2018</t>
  </si>
  <si>
    <t>Erik Solheim</t>
  </si>
  <si>
    <t>Executive Director UNEP</t>
  </si>
  <si>
    <t>Inger Andersen</t>
  </si>
  <si>
    <t>1986-1992</t>
  </si>
  <si>
    <t>Administrator UNDP</t>
  </si>
  <si>
    <t>UNDP</t>
  </si>
  <si>
    <t>William Henry Draper, USA,</t>
  </si>
  <si>
    <t>1993-1998</t>
  </si>
  <si>
    <t>James Gustave Speth, US,</t>
  </si>
  <si>
    <t>1999-2004</t>
  </si>
  <si>
    <t>UK</t>
  </si>
  <si>
    <t>Mark Malloch Brown, UK,</t>
  </si>
  <si>
    <t>2005-2008</t>
  </si>
  <si>
    <t>Kemal Derviş, Turkey,</t>
  </si>
  <si>
    <t>2009-2016</t>
  </si>
  <si>
    <t>Helen Clark, New Zealand,</t>
  </si>
  <si>
    <t>Achim Steiner Brazilian, German,</t>
  </si>
  <si>
    <t>1957-1985</t>
  </si>
  <si>
    <t>Secretary-General UN Tourism</t>
  </si>
  <si>
    <t>UN Tourism</t>
  </si>
  <si>
    <t>Agency</t>
  </si>
  <si>
    <t>Robert C. Lonati</t>
  </si>
  <si>
    <t>1986-1989</t>
  </si>
  <si>
    <t>Willibald Pahr</t>
  </si>
  <si>
    <t>1990-1997</t>
  </si>
  <si>
    <t>Antonio Enríquez Savignac</t>
  </si>
  <si>
    <t>1998-2009</t>
  </si>
  <si>
    <t>‎Francesco Frangialli</t>
  </si>
  <si>
    <t>Taleb D. Rifai</t>
  </si>
  <si>
    <t>2018-</t>
  </si>
  <si>
    <t>Zurab Pololikashvili, Georgia,</t>
  </si>
  <si>
    <t>1985-1992</t>
  </si>
  <si>
    <t>Director-General UNIDO</t>
  </si>
  <si>
    <t>UNIDO</t>
  </si>
  <si>
    <t>Domingo Siazon, Jr.</t>
  </si>
  <si>
    <t>1993-1996</t>
  </si>
  <si>
    <t>Mauricio de Maria y Campos</t>
  </si>
  <si>
    <t>1997-2004</t>
  </si>
  <si>
    <t>Carlos Alfredo Magariños</t>
  </si>
  <si>
    <t>Kandeh Yumkella</t>
  </si>
  <si>
    <t>2013- 2020</t>
  </si>
  <si>
    <t>Li Yong</t>
  </si>
  <si>
    <t>Gerd Müller,</t>
  </si>
  <si>
    <t>1984 - 1992</t>
  </si>
  <si>
    <t>President IFAD</t>
  </si>
  <si>
    <t>IFAD</t>
  </si>
  <si>
    <t>Idriss Jazairy Algeria 1984 -</t>
  </si>
  <si>
    <t>1993 – 2000</t>
  </si>
  <si>
    <t>Fawzi Al-Sultan Kuwait 1993 –</t>
  </si>
  <si>
    <t>2001 - 2008</t>
  </si>
  <si>
    <t>Lennart Båge Sweden 2001 -</t>
  </si>
  <si>
    <t>2009 - 2016</t>
  </si>
  <si>
    <t>Kanayo F. Nwanze Nigeria 2009 -</t>
  </si>
  <si>
    <t>2017 - 2021</t>
  </si>
  <si>
    <t>Gilbert F. Houngbo Togo 2017 -</t>
  </si>
  <si>
    <t>2022 -</t>
  </si>
  <si>
    <t>Alvaro Lario, Spain, 2022</t>
  </si>
  <si>
    <t>1973-1996</t>
  </si>
  <si>
    <t>Secretary-General WIPO</t>
  </si>
  <si>
    <t>WIPO</t>
  </si>
  <si>
    <t>Arpad BOGSCH</t>
  </si>
  <si>
    <t>1997 -  2007</t>
  </si>
  <si>
    <t>Kamil IDRIS</t>
  </si>
  <si>
    <t>2008-2019</t>
  </si>
  <si>
    <t>Francis Gurry</t>
  </si>
  <si>
    <t>Daren Tang, Singapore, 2020</t>
  </si>
  <si>
    <t>1974-1989</t>
  </si>
  <si>
    <t>Secretary-General IMO</t>
  </si>
  <si>
    <t>IMO</t>
  </si>
  <si>
    <t>CP Srivastava, India,</t>
  </si>
  <si>
    <t>1990-2003</t>
  </si>
  <si>
    <t>William O’Neil, Canada,</t>
  </si>
  <si>
    <t>2004-2011</t>
  </si>
  <si>
    <t>Efthimios Mitropoulos, Greece,</t>
  </si>
  <si>
    <t>2012-2015</t>
  </si>
  <si>
    <t>Koji Sekimizu, Japan,</t>
  </si>
  <si>
    <t>2016-2023</t>
  </si>
  <si>
    <t>Kitack Lim, ROK,</t>
  </si>
  <si>
    <t>Arsenio Dominguez, Panama,</t>
  </si>
  <si>
    <t xml:space="preserve">1980-1983 </t>
  </si>
  <si>
    <t>Secretary-General WMO</t>
  </si>
  <si>
    <t>WMO</t>
  </si>
  <si>
    <t>Aksel C. Wiin-Nielsen</t>
  </si>
  <si>
    <t xml:space="preserve">1984–2003 </t>
  </si>
  <si>
    <t xml:space="preserve">Godwin Obasi </t>
  </si>
  <si>
    <t>2004–2015</t>
  </si>
  <si>
    <t xml:space="preserve">Michel Jarraud </t>
  </si>
  <si>
    <t>2016–2023</t>
  </si>
  <si>
    <t xml:space="preserve">Petteri Taalas </t>
  </si>
  <si>
    <t>Celeste Saulo</t>
  </si>
  <si>
    <t>1989-1998</t>
  </si>
  <si>
    <t>Secretary-General ITU</t>
  </si>
  <si>
    <t>ITU</t>
  </si>
  <si>
    <t xml:space="preserve">Pekka  TARJANNE </t>
  </si>
  <si>
    <t>1999-2006</t>
  </si>
  <si>
    <t xml:space="preserve">Yoshio  UTSUMI </t>
  </si>
  <si>
    <t>2007-2014</t>
  </si>
  <si>
    <t xml:space="preserve">Hamadoun  TOURE </t>
  </si>
  <si>
    <t>2015-2022</t>
  </si>
  <si>
    <t xml:space="preserve">Houlin  ZHAO </t>
  </si>
  <si>
    <t xml:space="preserve">BOGDAN-MARTIN </t>
  </si>
  <si>
    <t>1975-1984</t>
  </si>
  <si>
    <t>Director-General UPU</t>
  </si>
  <si>
    <t>UPU</t>
  </si>
  <si>
    <t>: Mohamed Ibrahim Sobhi</t>
  </si>
  <si>
    <t>1985-1994</t>
  </si>
  <si>
    <t>Adwaldo Cardoso Botto de Barros</t>
  </si>
  <si>
    <t>1995–2007</t>
  </si>
  <si>
    <t xml:space="preserve">Thomas E. Leavey </t>
  </si>
  <si>
    <t>2008–2011</t>
  </si>
  <si>
    <t xml:space="preserve">Édouard Dayan </t>
  </si>
  <si>
    <t>2012–2020</t>
  </si>
  <si>
    <t xml:space="preserve">Bishar A. Hussein </t>
  </si>
  <si>
    <t>Masahiko Metoki</t>
  </si>
  <si>
    <t>1987 - 1999</t>
  </si>
  <si>
    <t>Managing Director IMF</t>
  </si>
  <si>
    <t>IMF</t>
  </si>
  <si>
    <t>Michel Camdessus, France, 1987 -</t>
  </si>
  <si>
    <t>2000 – 2003</t>
  </si>
  <si>
    <t>Horst Köhler</t>
  </si>
  <si>
    <t>2004-2006</t>
  </si>
  <si>
    <t>Rodrigo de Rato</t>
  </si>
  <si>
    <t>2007 – 2010</t>
  </si>
  <si>
    <t>Dominique Strauss-Kahn, France, 2007 –</t>
  </si>
  <si>
    <t>2011 – 2018</t>
  </si>
  <si>
    <t>Christine Lagarde</t>
  </si>
  <si>
    <t>Kristalina Georgieva, Bulgaria,</t>
  </si>
  <si>
    <t>1991- 1994</t>
  </si>
  <si>
    <t>President World Bank Group</t>
  </si>
  <si>
    <t>WB</t>
  </si>
  <si>
    <t>Barber Conable, USA,  July 1, 1986 - August 31,</t>
  </si>
  <si>
    <t>1995 – 2004</t>
  </si>
  <si>
    <t>Lewis T. Preston, USA,  September 1, 1991 - May 4,</t>
  </si>
  <si>
    <t>2005 - 2006</t>
  </si>
  <si>
    <t>Paul D. Wolfowitz, USA, 2005 -</t>
  </si>
  <si>
    <t>2007 - 2011</t>
  </si>
  <si>
    <t>Robert B. Zoellick, USA, 2007 -</t>
  </si>
  <si>
    <t>2012- 2018</t>
  </si>
  <si>
    <t>Jim Yong Kim, ROK, 2012 -</t>
  </si>
  <si>
    <t>2019- 2022</t>
  </si>
  <si>
    <t>David R. Malpass, USA, 2019 -</t>
  </si>
  <si>
    <t>Ajay Banga, USA ,</t>
  </si>
  <si>
    <t>1973-1987</t>
  </si>
  <si>
    <t>Director-General WHO</t>
  </si>
  <si>
    <t>WHO</t>
  </si>
  <si>
    <t>Halfdan T. Mahler</t>
  </si>
  <si>
    <t>1988-1997</t>
  </si>
  <si>
    <t>Hiroshi Nakajima</t>
  </si>
  <si>
    <t>1998-2002</t>
  </si>
  <si>
    <t>Gro Harlem Brundtland</t>
  </si>
  <si>
    <t>Republic of Korea</t>
  </si>
  <si>
    <t>Jong Wook Lee</t>
  </si>
  <si>
    <t>Anders Nordström</t>
  </si>
  <si>
    <t>2007-2016</t>
  </si>
  <si>
    <t>Margaret Chan</t>
  </si>
  <si>
    <t>Tedros Adhanom Ghebreyesus</t>
  </si>
  <si>
    <t>1988-1990</t>
  </si>
  <si>
    <t>Secretary-General ICAO</t>
  </si>
  <si>
    <t>ICAO</t>
  </si>
  <si>
    <t>Shivinder Singh Sidhu</t>
  </si>
  <si>
    <t>1991-1996</t>
  </si>
  <si>
    <t>Philippe Rochat</t>
  </si>
  <si>
    <t>1997-2002</t>
  </si>
  <si>
    <t>Renato Cláudio Costa Pereira</t>
  </si>
  <si>
    <t>2003-2008</t>
  </si>
  <si>
    <t>Taïeb Chérif</t>
  </si>
  <si>
    <t>2009-2014</t>
  </si>
  <si>
    <t>Raymond Benjamin</t>
  </si>
  <si>
    <t>2015-2020</t>
  </si>
  <si>
    <t>Fang Liu</t>
  </si>
  <si>
    <t>Juan Carlos Salazar</t>
  </si>
  <si>
    <t>1987-1998</t>
  </si>
  <si>
    <t>Director-General UNESCO</t>
  </si>
  <si>
    <t>UNESCO</t>
  </si>
  <si>
    <t>Federico Mayor</t>
  </si>
  <si>
    <t>1999-2008</t>
  </si>
  <si>
    <t xml:space="preserve">Koïchiro Matsuura </t>
  </si>
  <si>
    <t xml:space="preserve">Irina Bokova </t>
  </si>
  <si>
    <t>Audrey Azoulay</t>
  </si>
  <si>
    <t>1975-1993</t>
  </si>
  <si>
    <t>Director-General FAO</t>
  </si>
  <si>
    <t>FAO</t>
  </si>
  <si>
    <t>Edouard Saouma</t>
  </si>
  <si>
    <t>1994-2011</t>
  </si>
  <si>
    <t xml:space="preserve">Jacques Diouf </t>
  </si>
  <si>
    <t>2012-2018</t>
  </si>
  <si>
    <t xml:space="preserve">José Graziano Da Silva </t>
  </si>
  <si>
    <t>Qu Dongyu</t>
  </si>
  <si>
    <t>1989-1999</t>
  </si>
  <si>
    <t>Director-General ILO</t>
  </si>
  <si>
    <t>ILO</t>
  </si>
  <si>
    <t>Michel Hansenne, Belgium</t>
  </si>
  <si>
    <t>2000-2012</t>
  </si>
  <si>
    <t>Juan Somavia</t>
  </si>
  <si>
    <t>2013-2022</t>
  </si>
  <si>
    <t>Guy Ryder</t>
  </si>
  <si>
    <t>Gilbert F. Houngbo</t>
  </si>
  <si>
    <t>1992-1996</t>
  </si>
  <si>
    <t>Secretary-General of the United Nations UN</t>
  </si>
  <si>
    <t>SG UN</t>
  </si>
  <si>
    <t>Boutros Boutros-Ghali</t>
  </si>
  <si>
    <t>1997-2006</t>
  </si>
  <si>
    <t>Kofi Annan</t>
  </si>
  <si>
    <t>Ban Ki-moon</t>
  </si>
  <si>
    <t>António Guterres</t>
  </si>
  <si>
    <t>Time Period</t>
  </si>
  <si>
    <t>Position</t>
  </si>
  <si>
    <t>Organization</t>
  </si>
  <si>
    <t>Category</t>
  </si>
  <si>
    <t>Name</t>
  </si>
  <si>
    <t>Head of Mission and Chief of Staff</t>
  </si>
  <si>
    <t>Major General Patrick Gauchat</t>
  </si>
  <si>
    <t>Middle East, UNTSO</t>
  </si>
  <si>
    <t>Head of Mission and Force Commander.</t>
  </si>
  <si>
    <t>Lieutenant General Aroldo Lázaro Sáenz, </t>
  </si>
  <si>
    <t>Lebanon, UNIFIL</t>
  </si>
  <si>
    <t>Head of Mission and Force Commander</t>
  </si>
  <si>
    <t>Major General Anita Asmah</t>
  </si>
  <si>
    <t>Golan, UNDOF</t>
  </si>
  <si>
    <t xml:space="preserve">Lebanon </t>
  </si>
  <si>
    <t>Special Representative of the Secretary-General (SRSG) and Head of UNMIK</t>
  </si>
  <si>
    <t>Caroline Ziadeh </t>
  </si>
  <si>
    <t>Kosovo, UNMIK</t>
  </si>
  <si>
    <t>Special Representative of the Secretary-General (SRSG) in Cyprus and Head of UNFICYP </t>
  </si>
  <si>
    <t>Colin Stewart</t>
  </si>
  <si>
    <t>Cyprus, UNFICYP</t>
  </si>
  <si>
    <t>Head of Mission / Chief Military Observer (HoM / CMO)</t>
  </si>
  <si>
    <t>Major General Ramón Guardado Sánchez</t>
  </si>
  <si>
    <t>India and Pakistan, UNMOGIP</t>
  </si>
  <si>
    <t>SRSG and Head of MINURSO</t>
  </si>
  <si>
    <t>Alexander Ivanko</t>
  </si>
  <si>
    <t>Western Sahara, MINURSO</t>
  </si>
  <si>
    <t>South africa</t>
  </si>
  <si>
    <t>Special Representative of the Secretary-General (SRSG) and Head of UNMISS</t>
  </si>
  <si>
    <t>Nicholas Haysom</t>
  </si>
  <si>
    <t>South Sudan, UNMISS</t>
  </si>
  <si>
    <t>Rwanda </t>
  </si>
  <si>
    <t>Assistant Secretary-General and Head of UNSOS</t>
  </si>
  <si>
    <t>Ms. Aisa Kirabo Kacyira</t>
  </si>
  <si>
    <t>Somalia, UNSOS (Led by the Department of Field Support)</t>
  </si>
  <si>
    <t xml:space="preserve">Guinea </t>
  </si>
  <si>
    <t>Représentante spéciale du Secrétaire général</t>
  </si>
  <si>
    <t>Bintou Keita (Guinée)</t>
  </si>
  <si>
    <t>MONUSCO</t>
  </si>
  <si>
    <t>Représentante spéciale du Secrétaire général et Cheffe de la Mission Secrétaire général adjointe</t>
  </si>
  <si>
    <t>Valentine Rugwabiza</t>
  </si>
  <si>
    <t>Central African Republic, MINUSCA</t>
  </si>
  <si>
    <t>Acting Head of Mission and Force Commander</t>
  </si>
  <si>
    <t>Maj. Gen. General Robert Yaw AFFRAM</t>
  </si>
  <si>
    <t>Abyei, UNISFA</t>
  </si>
  <si>
    <t>Leader</t>
  </si>
  <si>
    <t>Operation</t>
  </si>
  <si>
    <t>Republic of Moldova</t>
  </si>
  <si>
    <t>United States of America</t>
  </si>
  <si>
    <t>United Republic of Tanzania</t>
  </si>
  <si>
    <t>Cape Verde</t>
  </si>
  <si>
    <t>FYR Macedonia</t>
  </si>
  <si>
    <t>DR Congo</t>
  </si>
  <si>
    <t>The former Yugoslav Republic of Macedonia</t>
  </si>
  <si>
    <t>Republic of the Congo</t>
  </si>
  <si>
    <t>FYR of Macedonia</t>
  </si>
  <si>
    <t>Cote D'Ivoire</t>
  </si>
  <si>
    <t>Burkina Fasso</t>
  </si>
  <si>
    <t>Bosnia-Herzegovina</t>
  </si>
  <si>
    <t>Rep of Korea</t>
  </si>
  <si>
    <t>Slovak Republic</t>
  </si>
  <si>
    <t>Personnel</t>
  </si>
  <si>
    <t>Rank</t>
  </si>
  <si>
    <t xml:space="preserve">Monthly data (December) 2001–2024  </t>
  </si>
  <si>
    <t xml:space="preserve">Includes: mission experts, formed police units, individual officers, staff officers, and troops. </t>
  </si>
  <si>
    <t xml:space="preserve">Uniformed Personnel Contributing Countries (by Ranking) </t>
  </si>
  <si>
    <t>Peacekeeping Operations Leadership</t>
  </si>
  <si>
    <t>Country group (North/South)</t>
  </si>
  <si>
    <t xml:space="preserve">Source: UN System Documentation. </t>
  </si>
  <si>
    <t>Source: UN Peacekeeping</t>
  </si>
  <si>
    <t>Retrieved: March 2025.</t>
  </si>
  <si>
    <t>Source:  Freedom House (2024)</t>
  </si>
  <si>
    <t>"F" Free; "PF" Partially Free "NF" Non Free</t>
  </si>
  <si>
    <t>Excludes non-sovereign territories</t>
  </si>
  <si>
    <t>Freedom House Rating</t>
  </si>
  <si>
    <t>Description</t>
  </si>
  <si>
    <t>Level</t>
  </si>
  <si>
    <t>European actors include Spain, Italy, Poland, and the EU.</t>
  </si>
  <si>
    <t>Global South actors include  G20 countries from the Global South, excluding Russia (Saudi Arabia, Argentina, Brazil, China, India, Indonesia, Mexico, Republic of Korea, and South Africa)</t>
  </si>
  <si>
    <t>Source: official government websites (ministries and related bodies) of the countries analysed, complemented with information from press reports.</t>
  </si>
  <si>
    <t>Retrieved: March 2025</t>
  </si>
  <si>
    <t>Total visits</t>
  </si>
  <si>
    <t xml:space="preserve">Italy </t>
  </si>
  <si>
    <t xml:space="preserve"> President Tusk and President Jucker attend the G20 in Argentina</t>
  </si>
  <si>
    <t>HR/VP Borrell visited Argentina</t>
  </si>
  <si>
    <t>Foreign Minister Wang Yi visited Spain</t>
  </si>
  <si>
    <t>President Pedro Sanchez visited China</t>
  </si>
  <si>
    <t>President Tusk attends the EU-China Summit in Beijing</t>
  </si>
  <si>
    <t xml:space="preserve">President Tusk and President Juncker attended the G20 summit in Hangzhou </t>
  </si>
  <si>
    <t>HR/VP Mogherini  travels to China  to attend the EU-China Strategic Dialogue</t>
  </si>
  <si>
    <t>Foreign Minister Wang Yi travels to Brussels to attend the EU-China Strategic Dialogue</t>
  </si>
  <si>
    <t>Foreign Ministe Wang Yi travels to Brussels to attend the EU-China Strategic Dialogue</t>
  </si>
  <si>
    <t>President Von der Leyen visits China in a visit with Macron</t>
  </si>
  <si>
    <t>HR/VP Borrell travels to China for the Strategic Dialogue</t>
  </si>
  <si>
    <t>President Xi Jinping paid a state visit to Italy</t>
  </si>
  <si>
    <t>Prime Minister Matteo Renzi attended the G20 Hangzhou Summit in China, 2016</t>
  </si>
  <si>
    <t>Prime Minister Gentiloni attended the Belt and Road Forum</t>
  </si>
  <si>
    <t>Foreign Minister Wang Yi attends G20 in Rome</t>
  </si>
  <si>
    <t>Foreign Minister Wang Yi visited Italy</t>
  </si>
  <si>
    <t>Prime Minister Giorgia Meloni made her first official visit to China</t>
  </si>
  <si>
    <t xml:space="preserve">State visit of the President of the Italian Republic, Sergio Mattarella, and Minister Antonio Tajani travelled to China </t>
  </si>
  <si>
    <t>Prime Minister Beata Maria Szydło attended the BR Forum in Beijing</t>
  </si>
  <si>
    <t>President Xi Jinping paid an official visit to Poland</t>
  </si>
  <si>
    <t>Prime Minister Mogherini official visit to New Delhi</t>
  </si>
  <si>
    <t>Council President Tusk and Commission President Jucker attend the EU-India summit in New Delhi</t>
  </si>
  <si>
    <t>Foreign Minister Sushma Swaraj visited  Brussels</t>
  </si>
  <si>
    <t>Commission President Ursula von der Leyen visits India</t>
  </si>
  <si>
    <t>HR/VP Borrell travelled to India to participate in the Raisina Dialogue</t>
  </si>
  <si>
    <t xml:space="preserve">Council President Charles Michel and Commission President Ursula von der Leyen attended the G20 meeting in New Delhi </t>
  </si>
  <si>
    <t>Prime Minister Giuseppe Conte visited India</t>
  </si>
  <si>
    <t>Prime Minister Modi attended the G20 in Rome</t>
  </si>
  <si>
    <t xml:space="preserve">Prime Minister Meloni and Antonio Tajani visits India </t>
  </si>
  <si>
    <t>Foreign Minister Luigi di Maio visits India</t>
  </si>
  <si>
    <t>Prime MinisterNarendra Modi's visit to Poland</t>
  </si>
  <si>
    <t xml:space="preserve">Commission President Ursula von der Leyen visited Brazil </t>
  </si>
  <si>
    <t>Council President Charles Michel attended the G20 in Rio de Janeiro, Brazil</t>
  </si>
  <si>
    <t xml:space="preserve"> President of the Republic Dilma Rousseff travelled to Italy – Rome and Milan</t>
  </si>
  <si>
    <t>Foreign Minister Angelino Alfano visited Brazil</t>
  </si>
  <si>
    <t>Foreign MinisterAntonio Tajani visited Brazil</t>
  </si>
  <si>
    <t>Foreign Minister Mauro Vieira represents the Brazilian Government during a ceremony in honor of Ayrton Senna in Imola, Italy</t>
  </si>
  <si>
    <t>President Lula attended the G7 in Italy</t>
  </si>
  <si>
    <t>The President of the Republic of Italy, Sergio Mattarella, paid a state visit to Brazil</t>
  </si>
  <si>
    <t>Prime Minister Georgia Meloni attends the G20 in Brazil</t>
  </si>
  <si>
    <t>Foreign Minister, Jacek Czaputowics, visited Brazil on the occasion of the presidential inauguration and was hosted by Foreign Minister Ernesto Araújo</t>
  </si>
  <si>
    <t>Foreign Minister Jacek Czaputowicz  visited Brazil</t>
  </si>
  <si>
    <t>Foreign Minister Ernesto Araújo travels to Poland to attend the Warsaw Conference to Promote a Future of Peace and Security in the Middle East</t>
  </si>
  <si>
    <t xml:space="preserve">Foreign Minister, Ernesto Araújo, visits Warsaw </t>
  </si>
  <si>
    <t>HR/VP Mogherini travels to Mexico</t>
  </si>
  <si>
    <t>Council President Charles Michel attends the CELAC summit in Mexico</t>
  </si>
  <si>
    <t xml:space="preserve"> Prime Minister Matteo Renzi visits Mexico </t>
  </si>
  <si>
    <t>Foreign Minister Marcelo Ebrard participates in the G20 in Italy</t>
  </si>
  <si>
    <t>Council President Charles Michel, Commission President Ursula von der Leyen and HR/VP Borrell attend the G20 in Bali</t>
  </si>
  <si>
    <t xml:space="preserve">HR/VP Borrell travelled to Jakarta to participate in the 30th ASEAN Regional Forum </t>
  </si>
  <si>
    <t>Foreign Minister a Retno Marsudi travelled to  Brussels</t>
  </si>
  <si>
    <t>Foreign Minister a Retno Marsudi attends the EU Indo Pacific Ministerial Forum</t>
  </si>
  <si>
    <t xml:space="preserve">Foreign Minister, Retno Marsudi, visited  Italy </t>
  </si>
  <si>
    <t>Foreign Minister Angelino Alfano visited Indonesia</t>
  </si>
  <si>
    <t>During Italy’s G20 Presidency, Foreign Minister Di Maio received Indonesian Foreign Minister Retno Marsudi</t>
  </si>
  <si>
    <t>Foreign Minister Sugiono attended the G7 meetings in Italy</t>
  </si>
  <si>
    <t>HR/VP Borrell  receives Adel al-Jubeir, Minister of State for Foreign Affairs of the Kingdom of Saudi Arabia</t>
  </si>
  <si>
    <t>Council President Charles Michel visits Saudi Arabia</t>
  </si>
  <si>
    <t xml:space="preserve">Council President Charles Michel visits Saudi Arabia </t>
  </si>
  <si>
    <t>Foreign Minister Prince Faisal Bin Farhan Al-Saud visits Brussels</t>
  </si>
  <si>
    <t>Foreign Minister of Saudi Arabia visits Brussels and meets with Borrell</t>
  </si>
  <si>
    <t>Prime Minister Matteo Renzi visited Riyadh</t>
  </si>
  <si>
    <t>Foreign Minister  Prince Faisal participated in the G20 Leaders Summit in the Rome</t>
  </si>
  <si>
    <t>Foreign Minister  Prince Faisal participated in the G7 meetings in Fiuggi</t>
  </si>
  <si>
    <t>Foreign Minister  Luigi Di Maio, met with Crown Prince, Mohammed bin Salman, and the Saudi Minister of Foreign Affairs, Prince Faisal bin Farhan Al Saud</t>
  </si>
  <si>
    <t>Prime Minister Meloni visits Saudi Arabia</t>
  </si>
  <si>
    <t>Council President Tusk visits Turkey and meets Erdogan</t>
  </si>
  <si>
    <t>Council President Tusk attends G20 summit Antalya</t>
  </si>
  <si>
    <t>Council President Tusk visits Turkey</t>
  </si>
  <si>
    <t>Council President Charles Michel visits Turkey and meets Erdoğan</t>
  </si>
  <si>
    <t>HR/VP Borrell travels to Ankara</t>
  </si>
  <si>
    <t>Council President Charles Michel and Commission President Ursula von der Leyen visit Turkey and meets Erdoğan</t>
  </si>
  <si>
    <t>HR/VP Borrell travelled to Antalya, Turkey to attend the Antalya Diplomacy Forum</t>
  </si>
  <si>
    <t>President Erdoğan travels to Brussels for the EU-Turkey leaders' meeting</t>
  </si>
  <si>
    <t>HR/VP Borrell receives Mr Mevlüt Çavuşoğlu, Minister for Foreign Affairs of Turkey</t>
  </si>
  <si>
    <t>Foreign Minister Mevlüt Çavuşoğlu travels to Brussels</t>
  </si>
  <si>
    <t xml:space="preserve"> Foreign Minister Mevlüt Çavuşoğlu visited to Rome to attend the 5th edition of the Mediterranean Dialogues Forum</t>
  </si>
  <si>
    <t>Prime Minister Renzi attends the G20 Turkey Leaders Summit on November 15, 2015 in Antalya</t>
  </si>
  <si>
    <t xml:space="preserve">Foreign Minister Paolo Gentiloni paid an official visit to Turkey </t>
  </si>
  <si>
    <t>Foreign Minister Mevlüt Çavuşoğlu paid an official visit to Italy</t>
  </si>
  <si>
    <t>President Erdogan attended the G20 in Rome and met PM Draghi</t>
  </si>
  <si>
    <t>Foreign Minister Çavuşoğlu attended the Med Dialogues in Rome and met with Tajani</t>
  </si>
  <si>
    <t xml:space="preserve"> Prime Minister Draghi travelled to Turkey to attend the 3rd Italy-Turkey intergovernmental summit</t>
  </si>
  <si>
    <t xml:space="preserve"> Prime Minister Meloni travelled to Istanbul and met with President Erdoğan</t>
  </si>
  <si>
    <t xml:space="preserve">President Erdoğan's visited  Poland </t>
  </si>
  <si>
    <t>Foreign Minister Mevlüt Çavuşoğlu visits Poland</t>
  </si>
  <si>
    <t>HR/VP Mogherini visits South Africa</t>
  </si>
  <si>
    <t>HR/VP Borrell receives Ms Naledi Pandor, Minister for International Relations and Cooperation of South Africa</t>
  </si>
  <si>
    <t>President Council Charles Michel visits South Africa</t>
  </si>
  <si>
    <t>HR/VP Borrell visits South Africa</t>
  </si>
  <si>
    <t>Foreign Minister Nkoana-Mashabane visited Italy</t>
  </si>
  <si>
    <t xml:space="preserve">Council President Tusk attends the EU-ROK Summit in Seoul </t>
  </si>
  <si>
    <t>President Moon Jae-in attends the EU-ROK Summit in Brussels</t>
  </si>
  <si>
    <t xml:space="preserve">Council President Charles Michel and VDL attends the EU-RoK summit in Seoul </t>
  </si>
  <si>
    <t>HR/VP Borrell attends the EU-RoK Strategic Dialogue in Seoul</t>
  </si>
  <si>
    <t xml:space="preserve"> Foreign Minister Yun Byung-se visited Italy</t>
  </si>
  <si>
    <t>Foreign Minister Park Jin visited Italy</t>
  </si>
  <si>
    <t>President Moon Jae-in visited Italy</t>
  </si>
  <si>
    <t xml:space="preserve"> President of the Republic  Sergio Mattarella paid a state visit to Korea</t>
  </si>
  <si>
    <t>President visited Korea</t>
  </si>
  <si>
    <t>President Sanchez travelled to Brazil to attend the G20 summit</t>
  </si>
  <si>
    <t>Foreign Minister Prince Faisal bin Farhan bin Abdullah travelled to Spain</t>
  </si>
  <si>
    <t>Foreign Minister José Antonio Meade Kuribreña travelled to Poland</t>
  </si>
  <si>
    <t>Foreign Minister Retno Marsudi visited Poland</t>
  </si>
  <si>
    <t>Indonesia receives the first visit by a Polish foreign minister's in 21 years</t>
  </si>
  <si>
    <t>Saudi Arabian foreign minister visited Poland</t>
  </si>
  <si>
    <t xml:space="preserve">President Andrzej Duda paid a state visit to Turkey </t>
  </si>
  <si>
    <t xml:space="preserve">President Andrzej Duda paid a working visit to Turkey </t>
  </si>
  <si>
    <t>Foreign Minister of Poland paid a visit to Turkey  to demonstrate their solidarity following the 15 July coup attempt</t>
  </si>
  <si>
    <t>Foreign Minister of Poland travels to Istanbul</t>
  </si>
  <si>
    <t>Foreign Minister Mevlüt Çavuşoğlu visited Poland to Attend the 29th Meeting of the OSCE Ministerial Council</t>
  </si>
  <si>
    <t>Foreign Minister Witold Waszczykowski travelled to Seoul</t>
  </si>
  <si>
    <t>President Andrzej Duda visited Seoul in connection with his participation in the Winter Olympics in Pyeongchang</t>
  </si>
  <si>
    <t xml:space="preserve"> President Yoon Suk Yeol, and his wife paid an official visit to Poland</t>
  </si>
  <si>
    <t>Foreign Minister Kang Kyung-wha, visited Poland in February 2019 as the head of the Korean delegation to the ministerial conference on the situation in the Middle East, which took place in Warsaw</t>
  </si>
  <si>
    <t>Prime Minister Giorgia Meloni travels to Argentina</t>
  </si>
  <si>
    <t>Prime Minister Matteo Renzi visited Argentina,</t>
  </si>
  <si>
    <t>Sixteen years after the last visit by an Italian President to Argentina, Sergio Mattarella, the incumbent Italian President, made his first visit to the country on 7-10 May</t>
  </si>
  <si>
    <t>President Alberto Fernández visits Prime Minister of Italy Giuseppe Conte in Rome</t>
  </si>
  <si>
    <t>Prime Minister Giuseppe Conte visited Argentina</t>
  </si>
  <si>
    <t>President Javier Milei paid a state visit to Italy,</t>
  </si>
  <si>
    <t>Foreign Minister travels to Italy (November 24-26,)</t>
  </si>
  <si>
    <t>Prime Minister travels to Italy for G7 Summit (June 13-14)</t>
  </si>
  <si>
    <t>Foreign Minister Antonio Tajani participated in the G20 Foreign Ministers’ meeting in New Delhi</t>
  </si>
  <si>
    <t>Prime Minister Matteo Renzi attends Rio Olympics 2016 Opening Ceremony:</t>
  </si>
  <si>
    <t>Foreign Minister Adel Al Jubeir pays an official visit</t>
  </si>
  <si>
    <t>Foreign Minister Prince Faisal bin Farhan Al Saud travels to italy and meets his counterpart Foreign Minister Luigi di Maio</t>
  </si>
  <si>
    <t>Foreign Minister attends the MED2019, Mediterranean Dialogues</t>
  </si>
  <si>
    <t xml:space="preserve"> Prime Minister Matteo Renzi pays an official visit</t>
  </si>
  <si>
    <t>Foreign Minister Paolo Gentiloni pays an official visit</t>
  </si>
  <si>
    <t>Prime Minister travelled to Ankara</t>
  </si>
  <si>
    <t>President Juncker travel to China to meet Chinese President Xi Jinping</t>
  </si>
  <si>
    <t>Foreign Minister Matteo Renzi visits China</t>
  </si>
  <si>
    <t>HR/VP Federica Mogherini's first official visit to Argentina</t>
  </si>
  <si>
    <t>Council President Charles Michel attends the CELAC summit in Argentina</t>
  </si>
  <si>
    <t>Council President Tusk attends the EU-China Summit in China</t>
  </si>
  <si>
    <t>Foreign Minister Luigi Di Maio travelled to China for the 2nd edition of the China International Import Expo in Shanghai</t>
  </si>
  <si>
    <t>Foreign Minister Pechino visits China</t>
  </si>
  <si>
    <t>King Juan Carlos attended the Bicentennial Independence celebrations in Tucumán, Argentina</t>
  </si>
  <si>
    <t>President Pedro Sánchez attended the G20 Leaders’ Summit held in Buenos Aires, Argentina</t>
  </si>
  <si>
    <t>State visit by King Felipe VI and Queen Letizia to attend the International Congress of the Spanish Language in Córdoba, accompanied by Foreign Minister Josep Borrell</t>
  </si>
  <si>
    <t>President Pedro Sánchez visited Argentina at the start of his Latin America tour</t>
  </si>
  <si>
    <t>Foreign Minister José Manuel Albares paid an official visit to Argentina</t>
  </si>
  <si>
    <t>King Felipe VI attended the presidential inauguration of Javier Milei</t>
  </si>
  <si>
    <t>Foreign Minister Susana Malcorra visited Spain and received the Grand Cross of the Order of Isabella the Catholic</t>
  </si>
  <si>
    <t>Foreign Minister Susana Malcorra paid an official visit to Spain</t>
  </si>
  <si>
    <t>Foreign Minister Susana Malcorra accompanied President Mauricio Macri on a state visit to Madrid</t>
  </si>
  <si>
    <t>Foreign Minister Jorge Faurie paid an official visit to Madrid</t>
  </si>
  <si>
    <t>President Mauricio Macri visited Spain to attend the COP 25 conference</t>
  </si>
  <si>
    <t>President Alberto Fernández visited Madrid, accompanied by Foreign Minister Felipe Solá</t>
  </si>
  <si>
    <t>President Alberto Fernández visited Madrid, accompanied by Foreign Minister Santiago Cafiero</t>
  </si>
  <si>
    <t>Foreign Minister Josep Borrell visited China as the special representative of the Prime Minister to attend the 2nd Belt and Road Forum</t>
  </si>
  <si>
    <t>President Pedro Sánchez participated in the Boao Forum for Asia and travelled to Beijing, where he met with President Xi Jinping, Prime Minister Li Qiang, and Chairman of the National People's Congress Zhao Leji</t>
  </si>
  <si>
    <t>King Juan Carlos attends inauguration of D Mauricio Macri</t>
  </si>
  <si>
    <t>Foreign Minister of Argentina, Jorge Marcelo Faurie travelled to Brussels for discussions on the EU-Mercosur Association Agreement</t>
  </si>
  <si>
    <t>Foreign Ministe Wang Yi travelled to Brussels and met with President of the European Council Charles Michel at the headquarters of the European Union (EU) in Brussels</t>
  </si>
  <si>
    <t>President Charles Michel, and President von der Leyen attend the 24th EU-China Summit which was held in Beijing</t>
  </si>
  <si>
    <t>Chinese President Xi Jinping  travelled to Italy and delivered a welcome address at the China Pavilion in Expo Milano 2015</t>
  </si>
  <si>
    <t>Foreign Minister Wang Yi, made an official visit to Italy The two Ministers jointly opened the Plenary Session of the Italy-China Government Committee</t>
  </si>
  <si>
    <t>Italian Minister of Foreign Affairs and International Cooperation Paolo Gentiloni took part in the commemorations organized by the Chinese Government for the 70th anniversary of the end of World War II </t>
  </si>
  <si>
    <t>Minister of Foreign Affairs Antonio Tajani, made  an official visit to China</t>
  </si>
  <si>
    <t>President Andrzej Duda attend the opening ceremony of the Beijing 2022 Winter Olympic Games</t>
  </si>
  <si>
    <t>Foreign Minister Sushma Swaraj paid an official visit to Spain</t>
  </si>
  <si>
    <t>Foreign Minister Josep Borrell paid an official visit to India</t>
  </si>
  <si>
    <t>Foreign Minister José Manuel García-Margallo paid an official visit to India</t>
  </si>
  <si>
    <t>Minister of State for External Affairs and Culture Meenakshi Lekhi visited Spain</t>
  </si>
  <si>
    <t>President Pedro Sánchez paid an official visit to India</t>
  </si>
  <si>
    <t>Foreign Minister José Manuel Albares paid an official visit to India</t>
  </si>
  <si>
    <t>Prime Minister Narendra Modi paid an official visit to Spain</t>
  </si>
  <si>
    <t>Foreign Minister José Manuel Albares attended the G20 Foreign Ministers’ Meeting in India</t>
  </si>
  <si>
    <t>HR/VP Borrell attended the Ministerial meeting hosted by Mr Subrahmanyam Jaishankar, Minister for External Affairs of India</t>
  </si>
  <si>
    <t>Foreign Affairs Minister, Dr S Jaishankar, visited Brussels and met with HR/VP Borrell</t>
  </si>
  <si>
    <t>Foreign Minister Smt Sushma Swaraj visited Italy</t>
  </si>
  <si>
    <t>Foreign Minister Dr SJaishankar visits Italy</t>
  </si>
  <si>
    <t>Foreign Minister Dr SJaishankar visited Italy</t>
  </si>
  <si>
    <t>President Shri Ram Nath Kovind visits Italy</t>
  </si>
  <si>
    <t xml:space="preserve">Foreign Minister Dr S Jaishankar visited Poland </t>
  </si>
  <si>
    <t>President Luiz Inácio Lula da Silva paid an official visit to Madrid</t>
  </si>
  <si>
    <t>Foreign Minister José Serra paid an official visit to Spain</t>
  </si>
  <si>
    <t>Foreign Minister Aloysio Nunes paid an official visit to Spain</t>
  </si>
  <si>
    <t>Foreign Minister Carlos Alberto Franco França paid an official visit to Spain</t>
  </si>
  <si>
    <t>Foreign Minister Mauro Vieira paid an official visit to Spain</t>
  </si>
  <si>
    <t>King Felipe VI paid an official visit to Brazil</t>
  </si>
  <si>
    <t>President Mariano Rajoy paid an official visit to Brasília and São Paulo</t>
  </si>
  <si>
    <t>President Pedro Sánchez paid an official visit to Brasília and São Paulo</t>
  </si>
  <si>
    <t>Foreign Minister José Manuel García-Margallo paid an official visit to Brazil</t>
  </si>
  <si>
    <t>Foreign Minister Arancha González Laya paid an official visit to Brazil</t>
  </si>
  <si>
    <t>Foreign Minister José Manuel Albares paid an official visit to Brazil</t>
  </si>
  <si>
    <t>President Enrique Peña Nieto paid a state visit to Spain</t>
  </si>
  <si>
    <t>Foreign Minister Luis Videgaray visited Spain for the XII Binational Commission</t>
  </si>
  <si>
    <t>Foreign Minister Marcelo Ebrard visited Spain and met with Foreign Minister González Laya, as well as the Ministers of Transport and Science</t>
  </si>
  <si>
    <t>King Felipe VI and Queen Letizia paid a state visit to Mexico, accompanied by Foreign Minister García-Margallo</t>
  </si>
  <si>
    <t>Queen Letizia visited Mexico to attend the World Cancer Leaders’ Summit</t>
  </si>
  <si>
    <t>King Felipe VI attended the inauguration of Mexico’s new president, accompanied by Foreign Minister Borrell</t>
  </si>
  <si>
    <t>President Pedro Sánchez paid an official visit to Mexico, accompanied by several ministers</t>
  </si>
  <si>
    <t>Foreign Minister Alfonso Dastis paid an official visit to Mexico</t>
  </si>
  <si>
    <t>Foreign Minister Arancha González Laya paid an official visit to Mexico</t>
  </si>
  <si>
    <t>Foreign Minister José Manuel Albares paid a working visit to Mexico, holding meetings with top officials and business leaders; several agreements were signed</t>
  </si>
  <si>
    <t>Foreign Minister José Manuel Albares participated in the XIII Spain–Mexico Binational Commission</t>
  </si>
  <si>
    <t>HR/VP Federica Mogherini receives Mr José Antonio Meade, Mexican Secretary of Foreign Affairs</t>
  </si>
  <si>
    <t>Commission President Ursula von der Leyen visited Mexico to meet President Andrés Manuel López Obrador</t>
  </si>
  <si>
    <t xml:space="preserve"> President Andrzej Duda paid a state visit to Mexico, during which he met with Mexican President Enrique Peña Nieto</t>
  </si>
  <si>
    <t>Foreign Minister Retno Marsudi visited Madrid to attend the ASEM Foreign Ministers' Meeting</t>
  </si>
  <si>
    <t>President Pedro Sánchez attended the G20 Summit held in Bali</t>
  </si>
  <si>
    <t>Foreign Minister José Manuel Albares visited Bali for the G20 Foreign Ministers' Meeting and held a bilateral meeting with his counterpart, Retno Marsudi</t>
  </si>
  <si>
    <t>Mogherini two-day visit focussing on EU-Indonesia and EU-ASEAN relations</t>
  </si>
  <si>
    <t>HR/VP Borrell visits Indonesia</t>
  </si>
  <si>
    <t>Prime Minister Enrico Letta visited Indonesia</t>
  </si>
  <si>
    <t>King Felipe VI visited Saudi Arabia following the death of King Abdullah and the proclamation of King Salman</t>
  </si>
  <si>
    <t>Foreign Minister Adel Al Jubeir paid an official visit to Spain</t>
  </si>
  <si>
    <t>Foreign Minister Faisal bin Farhan met with Foreign Minister Albares and King Felipe VI in Spain</t>
  </si>
  <si>
    <t>Foreign Minister Faisal bin Farhan visited Spain as part of the Arab Contact Group tour for Palestine</t>
  </si>
  <si>
    <t>King Felipe VI visited Saudi Arabia, accompanied by Foreign Minister Dastis, Minister de la Serna, and Secretaries of State for Defence, Trade, and Infrastructure</t>
  </si>
  <si>
    <t>President Pedro Sánchez paid an official visit to Jeddah</t>
  </si>
  <si>
    <t>Foreign Minister Arancha González Laya paid an official visit to Riyadh</t>
  </si>
  <si>
    <t>Foreign Minister José Manuel Albares paid an official visit to Riyadh</t>
  </si>
  <si>
    <t>HR/VP Borrell receives Prince Faisal bin Farhan Al Saud, Foreign Affairs Minister of Saudi Arabia</t>
  </si>
  <si>
    <t xml:space="preserve">Foreign Minister Prince Faisal attended the G20 Foreign and Development Ministerial Meetings in Matera, Italy </t>
  </si>
  <si>
    <t>Prince Fajsal bin Farhan Al-Saud made a diplomatic visit to Poland</t>
  </si>
  <si>
    <t>President Mariano Rajoy visited Türkiye to attend the G20 Heads of Government Meeting in Antalya, accompanied by Economy Minister Luis de Guindos</t>
  </si>
  <si>
    <t>President Pedro Sánchez visited Ankara for the 7th High-Level Meeting, accompanied by two Vice Presidents and four Ministers</t>
  </si>
  <si>
    <t>Foreign Minister José Manuel García-Margallo visited Türkiye to express Spain’s solidarity following the failed coup attempt of 15 July</t>
  </si>
  <si>
    <t>Foreign Minister Arancha González Laya paid an official visit to Türkiye</t>
  </si>
  <si>
    <t>Foreign Minister José Manuel Albares paid an official visit to Ankara</t>
  </si>
  <si>
    <t>Foreign Minister Mevlüt Çavuşoğlu held a bilateral meeting in Madrid with Foreign Minister Alfonso Dastis</t>
  </si>
  <si>
    <t>Prime Minister Binali Yıldırım visited Spain for the 6th High-Level Meeting, accompanied by Minister for European Affairs Ömer Çelik and five other ministers</t>
  </si>
  <si>
    <t>Foreign Minister Mevlüt Çavuşoğlu met in Madrid with Foreign Minister Arancha González Laya</t>
  </si>
  <si>
    <t>President Recep Tayyip Erdoğan visited Spain to attend the NATO Summit in Madrid</t>
  </si>
  <si>
    <t>Foreign Minister Hakan Fidan visited Madrid following Spain’s recognition of the State of Palestine</t>
  </si>
  <si>
    <t>President Recep Tayyip Erdoğan, accompanied by six ministers, visited Madrid for the 8th High-Level Meeting</t>
  </si>
  <si>
    <t>Council President Charles Michel and Commission President von der Leyen visit Turkey and meet Erdoğan Borrell meets with Mr Fuat Oktay, Vice President of Turkey and meets with Mr Mevlüt Çavuşoğlu, Minister of Foreign Affairs of Turkey</t>
  </si>
  <si>
    <t>President Erdoğan paid a working visit to Italy</t>
  </si>
  <si>
    <t>Foreign Minister Di Maio to Antalya on the occasion of the Antalya Diplomacy Forum and meeting with his counterpart Cavusoglu</t>
  </si>
  <si>
    <t xml:space="preserve">Foreign Minister Hon Antonio Tajani travelled to Italy and met with his Turkish counterpart Çavuşoğlu </t>
  </si>
  <si>
    <t>President Pedro Sánchez paid an official visit to South Africa, accompanied by the Minister of Industry, Trade and Tourism, Reyes Maroto</t>
  </si>
  <si>
    <t>President Yoon Suk-yeol of Korea visited Spain to attend the NATO Summit in Madrid</t>
  </si>
  <si>
    <t>President Moon Jae-in of Korea paid a state visit to Spain</t>
  </si>
  <si>
    <t>King Felipe VI and Queen Letizia of Spain paid a state visit to Korea</t>
  </si>
  <si>
    <t>President Pedro Sánchez visited Korea, accompanied by the Minister of Industry, Trade and Tourism, Reyes Maroto</t>
  </si>
  <si>
    <t>Foreign Minister Kang Kyung-wha met with Italian Foreign Minister Angelino Alfano in Rome</t>
  </si>
  <si>
    <t>President Yoon Suk-yeol visited Poland following the NATO summit in Vilnius</t>
  </si>
  <si>
    <t>Foreign Minister Zbigniew Rau, visited Seoul from 13 to 15 March 2023 </t>
  </si>
  <si>
    <t>President Andrzej Duda's visit to South Korea focused on defence cooperation as North Korea sent troops to Russia</t>
  </si>
  <si>
    <t>Foreign Minister, Enzo Moavero Milanesi, travelled to Buenos Aires, and met President Mauricio Macri</t>
  </si>
  <si>
    <t>Foreign Minister Marcelo Ebrard confirmed today that he would attend the G20 Leaders' Summit on behalf of President Andrés Manuel López Obrador </t>
  </si>
  <si>
    <t>Participation of Foreign Minister Adel Al Jubeir at the Ministerial Meeting on Libya</t>
  </si>
  <si>
    <t>Foreign Minister Adel Al Jubeir travels to Italy for  the Like-Minded Meeting on Syria</t>
  </si>
  <si>
    <t>Foreign Minister Adel Al Jubeir paid an official visit to participate in the Rome MED 2017, Mediterranean Dialogues, and for bilateral talks with his counterpart Minister Alfano</t>
  </si>
  <si>
    <t>Foreign Minister Adel Al Jubeir is received by the Minister of Foreign Affairs and International Cooperation Luigi Di Maio</t>
  </si>
  <si>
    <t>Foreing Minister Luigi Di Maio pays an official visit to Riyadh bto co-chair the XII Italian-Saudi Joint Commission, the “Saudi-Italian Investment Forum” and meet his Saudi counterpart, HH Prince Faisal bin Farhan Al Saud”</t>
  </si>
  <si>
    <t>Foreign Minister Antonio Tajani, with his Turkish counterpart Çavuşoğlu (Ankara)</t>
  </si>
  <si>
    <t>Foreign Minister José Manuel García-Margallo travels to Argentina</t>
  </si>
  <si>
    <t>Resolutions on Palestine (Oct 2023-Dec 2023)</t>
  </si>
  <si>
    <t>Resolutions on Palestine (2024)</t>
  </si>
  <si>
    <t>In favour</t>
  </si>
  <si>
    <t>Against</t>
  </si>
  <si>
    <t>Abstention</t>
  </si>
  <si>
    <t>Probability of coincidence Global South</t>
  </si>
  <si>
    <t>Alignment Analysis of the European Bloc vs Global South Bloc in UNGA Resolutions</t>
  </si>
  <si>
    <t>% Coincidence represents how each bloc align with the majority group in each specific resolution</t>
  </si>
  <si>
    <t>Probability of Coincidence provides the likelihood that a random country from each bloc votes the same way in a given resolution</t>
  </si>
  <si>
    <t>Abstentions</t>
  </si>
  <si>
    <t>Total Global South votes per resolution</t>
  </si>
  <si>
    <t>Resolution</t>
  </si>
  <si>
    <t>Total European votes per resolution (PL/IT/ES)</t>
  </si>
  <si>
    <t>Global South actors include G20 countries from the Global South, that are not Permanent Members of the UNSC  (Saudi Arabia, Argentina, Brazil, India, Indonesia, Mexico, Republic of Korea, and South Africa)</t>
  </si>
  <si>
    <t>European actors include Spain, Italy and Poland</t>
  </si>
  <si>
    <t>UN Votes on Palestine</t>
  </si>
  <si>
    <t>Probability of 
coincidence  PL/IT/ES</t>
  </si>
  <si>
    <t xml:space="preserve">Spain Alignment with European and Global South  countries </t>
  </si>
  <si>
    <t>Same vote =100%; Different vote = 0%</t>
  </si>
  <si>
    <t>Source: Compilation of UN Resolutions and Decisions on Question of Palestine Adopted in 2023 and 2024 (UNGA)</t>
  </si>
  <si>
    <t>UN Votes on Ukraine</t>
  </si>
  <si>
    <t>%  of coincidence (Global South)</t>
  </si>
  <si>
    <t>% Coincidence 
(PL/IT/ES)</t>
  </si>
  <si>
    <t>Bilateral visits between selected European and Global South actors (2015-2024)</t>
  </si>
  <si>
    <t>Agreements between selected European and Global South actors (2015-2024)</t>
  </si>
  <si>
    <t>Source: Compilation of UN Digital Library ( filter set to UNGA, voting, and the keyword "Ukraine" in the title)</t>
  </si>
  <si>
    <t>Trade Agreements between EU and Global South</t>
  </si>
  <si>
    <t>Methodology note: This database includes all commercial agreements listed on the EU's "Trade and Economic Security" webpage that are currently in force. When the EU established an agreement with a group of countries (e.g., Cariforum), all countries in the group were categorized under the same agreement, except for the Western Balkan countries, which are covered by bilateral Stabilisation and Association Agreements. Relevant agreements from the EU Council’s treaty and agreement database were included, excluding protocols or amendments to existing treaties to avoid duplication. Successive agreements that extended previous ones were retained when they included more trade cooperation or additional areas such as development or politics. Agreements providing only exceptions under GATT were not included, as these do not constitute trade agreements in their own right.</t>
  </si>
  <si>
    <t xml:space="preserve">Leadership of UN bodies </t>
  </si>
  <si>
    <t>Source: UN Department of Peace Operations</t>
  </si>
  <si>
    <t>Comparison of Total Visits by Year</t>
  </si>
  <si>
    <t>Analysis of bilateral visits</t>
  </si>
  <si>
    <t>Comparison of Bilateral Visits by Triennium (Before and After COVID-19) and Region</t>
  </si>
  <si>
    <t>Total (sent and received)</t>
  </si>
  <si>
    <t>Received</t>
  </si>
  <si>
    <t>Sent</t>
  </si>
  <si>
    <t>Convenio general sobre cooperación científica y tecnológica</t>
  </si>
  <si>
    <t>Memorando de entendimiento entre el Ministerio de Ciencia, Tecnología e Innovación de la República Argentina, la Agencia Nacional de Promoción de la Investigación, el Desarrollo Tecnológico y la Innovación de la República Argentina, el Centro para el Desarrollo Tecnológico Industrial del Reino de España. Firmado en las ciudades de Buenos Aires y Madrid los días 1 y 8 de junio de 2022</t>
  </si>
  <si>
    <t>Acuerdo para impulsar la cooperación entre Argentina y España en proyectos bilaterales de desarrollo e innovación tecnológica, especialmente en áreas estratégicas como la salud, el medioambiente y el cambio climático, la transición energética, la alimentación, los nuevos recursos para la industria 4.0 y la sostenibilidad, 18 de marzo de 2022.</t>
  </si>
  <si>
    <t>Agreement on Scientific and Technological Cooperation between the European Community and the Argentina Republic. Signed in 1999, with tacit renewal every 5 years. </t>
  </si>
  <si>
    <t>Implementing Arrangement with the European Commission to provide opportunities for Argentinian Investigators of CONICET to pursue research collaboration with teams led by European Research Council (ERC) grant holders.</t>
  </si>
  <si>
    <t>Acuerdo de Cooperación Científica y Técnica</t>
  </si>
  <si>
    <t>Declaración de Intenciones en Materia de Cooperación Industrial y Desarrollo Tecnológico e Innovación</t>
  </si>
  <si>
    <t>Science and Technology Cooperation Agreement in 1998 (tacitly renewed in 2019).</t>
  </si>
  <si>
    <t> 2012 Joint Declaration to set up a political-level ‘Innovation Cooperation Dialogue’ (ICD)</t>
  </si>
  <si>
    <t>Administrative Arrangement for the period 2021-2024 to set up a Co-funding Mechanism that will support collaborative research projects under the two agreed flagship initiatives on Food, Agriculture and Biotechnology (FAB) and on Climate Change and Biodiversity (CCB).</t>
  </si>
  <si>
    <t>Accordo per la Cooperazione Scientifica e Tecnologica, con un Allegato Firma 09/06/1998 – Vigencia 17/10/2007</t>
  </si>
  <si>
    <t>Protocollo di Cooperazione Scientifica e Tecnologica. Firma 05/10/1987 – Vigencia 05/10/1987</t>
  </si>
  <si>
    <t>Accordo di Cooperazione Scientifica e Tecnologica. Firma 12/02/1997 – Vigencia 19/03/1999</t>
  </si>
  <si>
    <t>Scambio di Lettere sulla Cessazione dell'Accordo del 02.03.1984 Concernente la Cooperazione Scientifica e Tecnica 05/09/2018 05/09/2018</t>
  </si>
  <si>
    <t>Accordo di Cooperazione Scientifica e Tecnologica, con Annesso sulla Proprietà Intellettuale 16/02/2007 27/11/2019</t>
  </si>
  <si>
    <t>Accordo sulla Cooperazione nel Settore della Difesa 17/10/2018 09/06/2021</t>
  </si>
  <si>
    <t>Memorandum di Intesa sui Sistemi di Difesa e Relativo Supporto Logistico 18/10/1993 04/12/1998</t>
  </si>
  <si>
    <t>Acuerdo entre el Instituto Indio de Astrofísica, el Instituto de Astrofísica de canarias y GRANTECAN, S.A., de cooperación en materia de astrofísica.</t>
  </si>
  <si>
    <t>Acuerdo de cooperación en el ámbito de la ciencia y tecnología entre el Ministerio de Educación y Ciencia y el Ministerio de Industria, Turismo y Comercio de España y el Ministerio de Ciencia y Tecnología de la India</t>
  </si>
  <si>
    <t>Acuerdo de cooperación sobre tecnologías de la información entre Ministerio de Industria, Turismo y Comercio de España y el Ministerio de Tecnología de la Información del Gobierno de la India.</t>
  </si>
  <si>
    <t> Agreement for Scientific and Technological Cooperation signed in 2001, renewed for a further 5 years on 17 May 2020.</t>
  </si>
  <si>
    <t>EU-India Connectivity Partnership</t>
  </si>
  <si>
    <t xml:space="preserve">Implementing Arrangements with the Indian Science and Engineering Research Board (SERB) </t>
  </si>
  <si>
    <t> Memorandum of Understanding on semiconductors. </t>
  </si>
  <si>
    <t xml:space="preserve">Agreement on Cooperation in Science and Technology </t>
  </si>
  <si>
    <t>Convenio básico de cooperación técnica científica y tecnológica</t>
  </si>
  <si>
    <t>Acuerdo de colaboración sobre cesión de Tecnología Turística</t>
  </si>
  <si>
    <t>Agreement for Scientific and Technological Cooperation between the European Union and Brazil on research and innovation (signed in 2004, into force in 2007 and most recently extended for 5 years in 2022)</t>
  </si>
  <si>
    <t>Scientific and Technological cooperation agreement, and Implementing Arrangement </t>
  </si>
  <si>
    <t>Memorandum of Understanding to joint the Brazilian government's "Science without Borders" program.</t>
  </si>
  <si>
    <t>MOU entre la Secretaría de Comunicaciones y Transportesde México y el Ministerio de Industria, Energía y Turismo de España sobre Tecnologías de la Información, firmado por los titulares de ambas dependencias.</t>
  </si>
  <si>
    <t> Science and Technology Cooperation Agreement </t>
  </si>
  <si>
    <t> Implementing Arrangement with the European Commission to enable  National Council of Science and Technology (CONACYT)  Research Fellows and CONACYT Post-Doctoral Fellows to pursue research collaboration with research teams led by European Research Council (ERC) grant holders.</t>
  </si>
  <si>
    <t xml:space="preserve"> Agreement on Scientific and Technological Cooperation between the PAS and the King Abdulaziz Science and Technology City (KACST) and memorandum on cooperation in the field of science and education</t>
  </si>
  <si>
    <t>Acuerdo de Cooperación Científica y Tecnológica</t>
  </si>
  <si>
    <t xml:space="preserve">Programa de Cooperación tecnológica </t>
  </si>
  <si>
    <t>Science and Technology Cooperation Agreement</t>
  </si>
  <si>
    <t>Intergovernmental Agreement on Cooperation in Science and Technology (signed in Seoul on June 29, 1993, and entered into force on October 3, 1994)</t>
  </si>
  <si>
    <t>Convenio de Cooperación para la Lucha contra la Delincuencia Organizada</t>
  </si>
  <si>
    <t>Protocolo para el establecimiento de un Mecanismo de Reuniones Periódicas entre los Ministerios de Seguridad Pública de la RP China y del Interior de España, septiembre de 2014 (desarrollo del Acuerdo de 2002)</t>
  </si>
  <si>
    <t>Acuerdo entre el Ministerio de Defensa de España y la Marina de la República de la India para compartir información sobre tráfico marítimo civil</t>
  </si>
  <si>
    <t>Acuerdo entre el Ministerio de Defensa de España y el Ministerio de Defensa del Gobierno de India sobre cooperación en el ámbito de Defensa.</t>
  </si>
  <si>
    <t xml:space="preserve">Agreement on Cooperation in Combating Organized Crime and International Terrorism </t>
  </si>
  <si>
    <t xml:space="preserve">MOU on Defence Cooperation </t>
  </si>
  <si>
    <t>Acuerdo sobre cooperación en materia de prevención del consumo y control del tráfico ilícito de estupefacientes y sustancias psicotrópicas</t>
  </si>
  <si>
    <t>Acuerdo de Cooperación en el ámbito de la Defensa entre el Reino de España y la República Federativa de Brasil En vigor el 18 de enero de 2019. B.O.E.: 22 -01- 2019</t>
  </si>
  <si>
    <t xml:space="preserve"> Refrendo  del Protocolo de Cooperación entre la Secretaría de la Defensa Nacional de los Estados Unidos Mexicanos y el Ministerio de Defensa del Reino de España, firmado por los titulares de ambas dependencias el 1 de octubre de 2012</t>
  </si>
  <si>
    <t>MOU sobre Cooperación en materia de defensa (inmediatamente en vigor)</t>
  </si>
  <si>
    <t>Convenio entre el Reino de España y el Reino de Arabia Saudí sobre cooperación en materia de seguridad y de lucha contra la delincuencia- pendiente de entrada en vigor</t>
  </si>
  <si>
    <t>MoU para adquirir y construir una serie de buques de combate multimisión para las Fuerzas Navales Reales de Arabia Saudita (RSNF).</t>
  </si>
  <si>
    <t>Sci &amp; Tech agreements</t>
  </si>
  <si>
    <t>Sec &amp; Def agreements</t>
  </si>
  <si>
    <t>Importance of Each Region in the Total Agreements of Each European Country</t>
  </si>
  <si>
    <t>Proportion of Total Agreements of European Countries with Each Region</t>
  </si>
  <si>
    <t>Total of All Agreements (Security &amp; Defense and Science &amp; Technology)</t>
  </si>
  <si>
    <t>Comparison of agreements by triennium (Before and After COVID-19) and region</t>
  </si>
  <si>
    <t>Importance of Each Region in the Total Agreements of Each European Country (2017-2019)</t>
  </si>
  <si>
    <t>Importance of Each Region in the Total Agreements of Each European Country (2022-2024)</t>
  </si>
  <si>
    <t>Population, total (Nr. of inhabitants)</t>
  </si>
  <si>
    <t>GDP (in current US dollars)</t>
  </si>
  <si>
    <t>Global South (Nr. Inhabitants)</t>
  </si>
  <si>
    <t>Imports (current US$)</t>
  </si>
  <si>
    <t>Global South (current US$)</t>
  </si>
  <si>
    <t>World (current US$)</t>
  </si>
  <si>
    <t>Global South (% world total)</t>
  </si>
  <si>
    <t>Global South (trillion US$)</t>
  </si>
  <si>
    <t>World (trillion current US$)</t>
  </si>
  <si>
    <t>Exports (current US$)</t>
  </si>
  <si>
    <t>FDI inflows (current US$)</t>
  </si>
  <si>
    <t>FDI outflows (current US$)</t>
  </si>
  <si>
    <t>Gross fixed capital formation (current US$)</t>
  </si>
  <si>
    <t>Elcano Global Presence Index (index value)</t>
  </si>
  <si>
    <t>Global South (added index value)</t>
  </si>
  <si>
    <t>World (added index value)</t>
  </si>
  <si>
    <t>Nr. of documents containing the term in the topic of the article</t>
  </si>
  <si>
    <t>Average</t>
  </si>
  <si>
    <t>Total Global South</t>
  </si>
  <si>
    <t>Global South total</t>
  </si>
  <si>
    <t>Total trade</t>
  </si>
  <si>
    <t>North</t>
  </si>
  <si>
    <t>Total North</t>
  </si>
  <si>
    <t>Top 10 Global South</t>
  </si>
  <si>
    <t>X goods</t>
  </si>
  <si>
    <t>M goods</t>
  </si>
  <si>
    <t>X services</t>
  </si>
  <si>
    <t>M services</t>
  </si>
  <si>
    <t>Outflows*   **</t>
  </si>
  <si>
    <t>Inflows *   **</t>
  </si>
  <si>
    <t>Outward stock</t>
  </si>
  <si>
    <t>Inward stock</t>
  </si>
  <si>
    <t>Inflows **</t>
  </si>
  <si>
    <t>Outflows</t>
  </si>
  <si>
    <t>* In this specific case, the values are expressed with an inverse sign since the total net inflow of non-EU FDI flows is negative in the reference period</t>
  </si>
  <si>
    <t>** The value of the top 10 exceeds that of the aggregate Global South when negative net flows are counterbalanced for other countries in the aggregate</t>
  </si>
  <si>
    <t>Source: World Bank</t>
  </si>
  <si>
    <t>Source: Elcano Royal Institute</t>
  </si>
  <si>
    <t>Source: Google and Clarivate</t>
  </si>
  <si>
    <t>Source: European Commission</t>
  </si>
  <si>
    <t>Share of total extra-EU exports of goods of the EU (in million euros and %)</t>
  </si>
  <si>
    <t>Share of total extra-EU imports of goods from the EU (in million euros and %)</t>
  </si>
  <si>
    <t>Share of total extra-EU exports of services of the EU (in million euros and %)</t>
  </si>
  <si>
    <t>Share of total extra-EU imports of services from the EU (in million euros and %)</t>
  </si>
  <si>
    <t>Share of total extra-EU exports of goods of Spain (in million euros and %)</t>
  </si>
  <si>
    <t>Share of total extra-EU imports of goods from Spain (in million euros and %)</t>
  </si>
  <si>
    <t>Share of total extra-EU exports of services of Spain (in million euros and %)</t>
  </si>
  <si>
    <t>Share of total extra-EU imports of services from Spain (in million euros and %)</t>
  </si>
  <si>
    <t>FDI inflows to Spain (million euros and %)</t>
  </si>
  <si>
    <t>FDI outflows from Spain (million euros and %)</t>
  </si>
  <si>
    <t>FDI inward stock in Spain (million euros and %)</t>
  </si>
  <si>
    <t>FDI outward stock from Spain (million euros and %)</t>
  </si>
  <si>
    <t>FDI inflows in the EU (million euros and %)</t>
  </si>
  <si>
    <t>FDI outflows from the EU (million euros and %)</t>
  </si>
  <si>
    <t>FDI inward stock in the EU (million euros and %)</t>
  </si>
  <si>
    <t>FDI outward stock from the EU (million euros and %)</t>
  </si>
  <si>
    <t>Asia Pacific</t>
  </si>
  <si>
    <t>French Guiana</t>
  </si>
  <si>
    <t>Scientific and innovation rise of the Global South</t>
  </si>
  <si>
    <t>Scholarly Output</t>
  </si>
  <si>
    <t>Democratic Republic Congo</t>
  </si>
  <si>
    <t>Swaziland</t>
  </si>
  <si>
    <t>Reunion</t>
  </si>
  <si>
    <t>Saint Helena</t>
  </si>
  <si>
    <t>AFRICA TOTAL</t>
  </si>
  <si>
    <t>Haïti</t>
  </si>
  <si>
    <t>Guadeloupe</t>
  </si>
  <si>
    <t>Martinique</t>
  </si>
  <si>
    <t>Latin America</t>
  </si>
  <si>
    <t>% of the regional total</t>
  </si>
  <si>
    <t>SciVal</t>
  </si>
  <si>
    <t>SciVal provides data on the total volume of publications indexed in the Scopus database (2019-2023)</t>
  </si>
  <si>
    <t>Source: EU Council, Commission</t>
  </si>
  <si>
    <t xml:space="preserve">Description of the agreement </t>
  </si>
  <si>
    <t>Retrieved: May 2025</t>
  </si>
  <si>
    <t>Source: SciVal</t>
  </si>
  <si>
    <t>Latin America Total</t>
  </si>
  <si>
    <t>Columna1</t>
  </si>
  <si>
    <t>Columna2</t>
  </si>
  <si>
    <t>Code</t>
  </si>
  <si>
    <t>2000</t>
  </si>
  <si>
    <t>1998</t>
  </si>
  <si>
    <t>1999</t>
  </si>
  <si>
    <t>2001</t>
  </si>
  <si>
    <t>2002</t>
  </si>
  <si>
    <t>Asia-Pacific Total</t>
  </si>
  <si>
    <t>Country / Territory</t>
  </si>
  <si>
    <t>Country group (North / South)</t>
  </si>
  <si>
    <t>Denomination</t>
  </si>
  <si>
    <t>Region / Country</t>
  </si>
  <si>
    <t>Columna3</t>
  </si>
  <si>
    <t>Columna4</t>
  </si>
  <si>
    <t>Columna5</t>
  </si>
  <si>
    <t>Columna6</t>
  </si>
  <si>
    <r>
      <t xml:space="preserve">Resolutions on Ukraine  </t>
    </r>
    <r>
      <rPr>
        <sz val="8"/>
        <color theme="1"/>
        <rFont val="Roboto Condensed"/>
      </rPr>
      <t> </t>
    </r>
    <r>
      <rPr>
        <b/>
        <sz val="12"/>
        <color theme="1"/>
        <rFont val="Roboto Condensed"/>
      </rPr>
      <t>(Feb 2022-Feb 2025)</t>
    </r>
  </si>
  <si>
    <t>Includes only visits from head of state/government and ministers of foreign affairs.</t>
  </si>
  <si>
    <t>Global South actors include  G20 countries from the Global South, excluding Russia (Saudi Arabia, Argentina, Brazil, China, India, Indonesia, Mexico, Republic of Korea, and South Africa).</t>
  </si>
  <si>
    <t>President Erdogan meets Tusk and Juncker in Brussels.  The visit was ahead of a NATO summit in Brussels</t>
  </si>
  <si>
    <t>Methodology note: for high-level visits, a distinction is made between visits by heads of state/government and ministers.  If the visit is conducted by both, the highest category (Head of State/Government) is used, with a note indicating the presence of the minister to avoid duplication. Transit visits are not included in the database.</t>
  </si>
  <si>
    <t>European Union (EU)</t>
  </si>
  <si>
    <t>1.        79/81. Peaceful settlement of the question of Palestine 3 December 2024</t>
  </si>
  <si>
    <t>2.         79/82. Division for Palestinian Rights of the Secretariat 3 December 2024</t>
  </si>
  <si>
    <t>3.         79/88. Assistance to Palestine refugees</t>
  </si>
  <si>
    <t>4.         79/89. Palestine refugees’ properties and their revenues 4 December 2024</t>
  </si>
  <si>
    <t>5.        79/91. Israeli settlements in the Occupied Palestinian Territory, including East Jerusalem, and the occupied Syrian Golan</t>
  </si>
  <si>
    <t>6.        79/229. Permanent sovereignty of the Palestinian people in the Occupied Palestinian Territory, including East Jerusalem, and of the Arab population in the occupied Syrian Golan over their natural resource 19 December 2024</t>
  </si>
  <si>
    <t>7.         79/163. The right of the Palestinian people to self-determination 17 December 2024</t>
  </si>
  <si>
    <t>8.         79/232. Request for an advisory opinion of the International Court of Justice on the obligations of Israel in relation to the presence and activities of the United Nations, other international organizations and third states 19 December 2024</t>
  </si>
  <si>
    <t>9.         10/23: Admission of new Members to the United Nations 10 May 2024</t>
  </si>
  <si>
    <t>10.   10/24. Advisory opinion of the International Court of Justice on the legal consequences arising from Israel’s policies and practices in the Occupied Palestinian Territory, including East Jerusalem, and from the illegality of Israel’s continued presence in the Occupied Palestinian Territory7, 18 September 2024</t>
  </si>
  <si>
    <t>11.   ES-10/25. Support for the mandate of the United Nations Relief and Works Agency for Palestine Refugees in the Near East 11 December 2024</t>
  </si>
  <si>
    <t>12.  ES-10/26. Demand for ceasefire in Gaza 11 December 2024</t>
  </si>
  <si>
    <t>1.        78/73. Operations of the United Nations Relief and Works Agency for Palestine Refugees in the Near East 7 December 2023</t>
  </si>
  <si>
    <t>2.        78/74. Assistance to Palestine refugees 7 December 2023</t>
  </si>
  <si>
    <t>3.        78/75. Palestine refugees’ properties and their revenues</t>
  </si>
  <si>
    <t>4.        78/76: Work of the Special Committee to Investigate Israeli Practices Affecting the Human Rights of the Palestinian People and Other Arabs of the Occupied Territories</t>
  </si>
  <si>
    <t>5.        78/78. Israeli settlements in the Occupied Palestinian Territory, including East Jerusalem, and the occupied Syrian Golan 7 December 2023</t>
  </si>
  <si>
    <t>6.        78/121. Assistance to the Palestinian people Strengthening of the coordination of humanitarian and disaster relief assistance of the United Nations, including special economic assistance: assistance to the Palestinian people 8 December 2023 (NOT INCLUDED - ADOPTED WITHOUT A VITE)</t>
  </si>
  <si>
    <t>7.        78/170. Permanent sovereignty of the Palestinian people in the Occupied Palestinian Territory, including East Jerusalem, and of the Arab population in the occupied Syrian Golan over their natural resource  19 December 2023</t>
  </si>
  <si>
    <t>8.        78/192. The right of the Palestinian people to self-determination 19 December 2023</t>
  </si>
  <si>
    <t>9.        10/21: Protection of civilians and upholding legal and humanitarian obligations 27 October 2023</t>
  </si>
  <si>
    <t>10.  10/22. Protection of civilians and upholding legal and humanitarian obligations 12 December 2023</t>
  </si>
  <si>
    <t>1.        ES-11/7. Advancing a comprehensive, just and lasting peace in Ukraine 2025-02-24</t>
  </si>
  <si>
    <t>2.        79/184 Situation of human rights in the temporarily occupied territories of Ukraine, including the Autonomous Republic of Crimea and the city of Sevastopol : resolution / adopted by the General Assembly 2024-12-17</t>
  </si>
  <si>
    <t>3.        78/316 Safety and security of nuclear facilities of Ukraine, including the Zaporizhzhia nuclear power plant : resolution / adopted by the General Assembly 2024-07-11</t>
  </si>
  <si>
    <t>4.        78/221 Situation of human rights in the temporarily occupied territories of Ukraine, including the Autonomous Republic of Crimea and the city of Sevastopol 2023-02-23</t>
  </si>
  <si>
    <t>5.        ES-11/6 Principles of the Charter of the United Nations underlying a comprehensive, just and lasting peace in Ukraine 2023-02-23 </t>
  </si>
  <si>
    <t>6.        77/229 Situation of human rights in the temporarily occupied Autonomous Republic of Crimea and the city of Sevastopol, Ukraine 2022-12-15</t>
  </si>
  <si>
    <t>7.        ES-11/5 Furtherance of remedy and reparation for aggression against Ukraine : resolution / adopted by the General Assembly 2022-11-14</t>
  </si>
  <si>
    <t>8.        ES-11/4 Territorial integrity of Ukraine : defending the principles of the Charter of the United Nations : resolution / adopted by the General Assembly 2022-10-12</t>
  </si>
  <si>
    <t>9.        ES-11/2 Humanitarian consequences of the aggression against Ukraine : resolution / adopted by the General Assembly 2022-03-24</t>
  </si>
  <si>
    <t>10.  ES-11/1 Aggression against Ukraine 2022-03-02</t>
  </si>
  <si>
    <t>Methodology note on security and defense agreements: This database focuses on formal intergovernmental bilateral cooperation agreements specifically related to security and defense. It includes agreements addressing issues such as drug trafficking, police cooperation, and terrorism, as well as memorandums of understanding, letters of intent, and framework agreements. Strategic partnership agreements, despite containing relevant elements, are excluded due to their general nature. Additionally, agreements related to criminal matters, such as broad criminal cooperation, and Partnership and Cooperation Agreements (PCA) within the EU, are not included.</t>
  </si>
  <si>
    <t>Methodology note on science and technology agreements: This database includes formal intergovernmental bilateral cooperation agreements that specifically address  technology and innovation.  It covers memorandums of understanding, letters of intent, and framework agreements. For the EU, it includes bilateral scientific and technological cooperation agreements, as well as implementation agreements with national agencies. Agreements focused primarily on commercial matters, such as those related to the trade of particular technologies, are excluded. The category encompasses agreements that explicitly focused on technology and innovation, while excluding other disciplines (such as biology or climate)  or higher education.</t>
  </si>
  <si>
    <t>Science and technology</t>
  </si>
  <si>
    <t>Security and defence</t>
  </si>
  <si>
    <t xml:space="preserve">Share security and defence of agreements per region </t>
  </si>
  <si>
    <t xml:space="preserve">Share science and technology of agreements per region </t>
  </si>
  <si>
    <t>Viet Nam (incl. North Viet Nam 'VD' from 1977)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</si>
</sst>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0"/>
    <numFmt numFmtId="166" formatCode="0.0"/>
    <numFmt numFmtId="167" formatCode="#,##0.0000000000"/>
    <numFmt numFmtId="168" formatCode="0.0000"/>
  </numFmts>
  <fonts count="24" x14ac:knownFonts="1">
    <font>
      <sz val="12"/>
      <color theme="1"/>
      <name val="Aptos Narrow"/>
      <family val="2"/>
      <scheme val="minor"/>
    </font>
    <font>
      <sz val="12"/>
      <color theme="1"/>
      <name val="Aptos Narrow"/>
      <family val="2"/>
      <scheme val="minor"/>
    </font>
    <font>
      <sz val="8"/>
      <name val="Aptos Narrow"/>
      <family val="2"/>
      <scheme val="minor"/>
    </font>
    <font>
      <sz val="11"/>
      <color theme="1"/>
      <name val="Aptos Narrow"/>
      <family val="2"/>
      <scheme val="minor"/>
    </font>
    <font>
      <b/>
      <sz val="48"/>
      <color theme="1"/>
      <name val="Aptos Narrow"/>
      <family val="2"/>
      <scheme val="minor"/>
    </font>
    <font>
      <b/>
      <sz val="48"/>
      <color theme="1"/>
      <name val="Roboto Condensed"/>
    </font>
    <font>
      <b/>
      <sz val="14"/>
      <color theme="1"/>
      <name val="Roboto Condensed"/>
    </font>
    <font>
      <sz val="12"/>
      <color theme="1"/>
      <name val="Roboto Condensed"/>
    </font>
    <font>
      <sz val="11"/>
      <color theme="1"/>
      <name val="Roboto Condensed"/>
    </font>
    <font>
      <b/>
      <sz val="12"/>
      <color theme="1"/>
      <name val="Roboto Condensed"/>
    </font>
    <font>
      <b/>
      <sz val="11"/>
      <color theme="1"/>
      <name val="Roboto Condensed"/>
    </font>
    <font>
      <sz val="10"/>
      <color theme="1"/>
      <name val="Roboto Condensed"/>
    </font>
    <font>
      <b/>
      <sz val="10"/>
      <color theme="1"/>
      <name val="Roboto Condensed"/>
    </font>
    <font>
      <b/>
      <sz val="10"/>
      <color theme="0"/>
      <name val="Roboto Condensed"/>
    </font>
    <font>
      <sz val="9"/>
      <color theme="1"/>
      <name val="Roboto Condensed"/>
    </font>
    <font>
      <b/>
      <sz val="10"/>
      <color rgb="FF000000"/>
      <name val="Roboto Condensed"/>
    </font>
    <font>
      <sz val="10"/>
      <color rgb="FF000000"/>
      <name val="Roboto Condensed"/>
    </font>
    <font>
      <b/>
      <sz val="9"/>
      <color theme="1"/>
      <name val="Roboto Condensed"/>
    </font>
    <font>
      <i/>
      <sz val="10"/>
      <color theme="1"/>
      <name val="Roboto Condensed"/>
    </font>
    <font>
      <i/>
      <sz val="11"/>
      <color theme="1"/>
      <name val="Roboto Condensed"/>
    </font>
    <font>
      <sz val="10"/>
      <color theme="1"/>
      <name val="Aptos Narrow"/>
      <family val="2"/>
      <scheme val="minor"/>
    </font>
    <font>
      <sz val="14"/>
      <color theme="1"/>
      <name val="Roboto Condensed"/>
    </font>
    <font>
      <sz val="8"/>
      <color theme="1"/>
      <name val="Roboto Condensed"/>
    </font>
    <font>
      <b/>
      <sz val="16"/>
      <color theme="1"/>
      <name val="Roboto Condensed"/>
    </font>
  </fonts>
  <fills count="9">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rgb="FFFF781B"/>
        <bgColor indexed="64"/>
      </patternFill>
    </fill>
    <fill>
      <patternFill patternType="solid">
        <fgColor rgb="FFFFC000"/>
        <bgColor indexed="64"/>
      </patternFill>
    </fill>
    <fill>
      <patternFill patternType="solid">
        <fgColor rgb="FF509E2F"/>
        <bgColor indexed="64"/>
      </patternFill>
    </fill>
    <fill>
      <patternFill patternType="solid">
        <fgColor rgb="FF9D3341"/>
        <bgColor indexed="64"/>
      </patternFill>
    </fill>
    <fill>
      <patternFill patternType="solid">
        <fgColor theme="5"/>
        <bgColor theme="5"/>
      </patternFill>
    </fill>
  </fills>
  <borders count="19">
    <border>
      <left/>
      <right/>
      <top/>
      <bottom/>
      <diagonal/>
    </border>
    <border>
      <left/>
      <right/>
      <top style="thin">
        <color rgb="FF44B3E1"/>
      </top>
      <bottom style="thin">
        <color rgb="FF44B3E1"/>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style="thin">
        <color auto="1"/>
      </left>
      <right style="thin">
        <color auto="1"/>
      </right>
      <top/>
      <bottom style="thin">
        <color auto="1"/>
      </bottom>
      <diagonal/>
    </border>
    <border>
      <left style="thin">
        <color rgb="FFB0B0B0"/>
      </left>
      <right style="thin">
        <color rgb="FFB0B0B0"/>
      </right>
      <top style="thin">
        <color rgb="FFB0B0B0"/>
      </top>
      <bottom style="thin">
        <color rgb="FFB0B0B0"/>
      </bottom>
      <diagonal/>
    </border>
    <border>
      <left style="thin">
        <color rgb="FFB0B0B0"/>
      </left>
      <right style="thin">
        <color rgb="FFB0B0B0"/>
      </right>
      <top/>
      <bottom/>
      <diagonal/>
    </border>
    <border>
      <left/>
      <right/>
      <top style="medium">
        <color indexed="64"/>
      </top>
      <bottom/>
      <diagonal/>
    </border>
    <border>
      <left/>
      <right style="thin">
        <color rgb="FFB0B0B0"/>
      </right>
      <top style="thin">
        <color rgb="FFB0B0B0"/>
      </top>
      <bottom style="thin">
        <color rgb="FFB0B0B0"/>
      </bottom>
      <diagonal/>
    </border>
    <border>
      <left style="thin">
        <color indexed="64"/>
      </left>
      <right style="thin">
        <color indexed="64"/>
      </right>
      <top style="thin">
        <color indexed="64"/>
      </top>
      <bottom style="thin">
        <color indexed="64"/>
      </bottom>
      <diagonal/>
    </border>
    <border>
      <left style="thin">
        <color rgb="FFB0B0B0"/>
      </left>
      <right/>
      <top style="medium">
        <color rgb="FFFF781B"/>
      </top>
      <bottom/>
      <diagonal/>
    </border>
    <border>
      <left style="thin">
        <color rgb="FFB0B0B0"/>
      </left>
      <right style="thin">
        <color rgb="FFB0B0B0"/>
      </right>
      <top style="thin">
        <color rgb="FFB0B0B0"/>
      </top>
      <bottom/>
      <diagonal/>
    </border>
    <border>
      <left style="thin">
        <color rgb="FFB0B0B0"/>
      </left>
      <right style="thin">
        <color rgb="FFB0B0B0"/>
      </right>
      <top style="medium">
        <color rgb="FFFF781B"/>
      </top>
      <bottom style="thin">
        <color rgb="FFB0B0B0"/>
      </bottom>
      <diagonal/>
    </border>
    <border>
      <left/>
      <right/>
      <top style="medium">
        <color rgb="FFFF781B"/>
      </top>
      <bottom/>
      <diagonal/>
    </border>
    <border>
      <left/>
      <right style="thin">
        <color rgb="FFB0B0B0"/>
      </right>
      <top style="thin">
        <color rgb="FFB0B0B0"/>
      </top>
      <bottom/>
      <diagonal/>
    </border>
    <border>
      <left/>
      <right style="thin">
        <color rgb="FFB0B0B0"/>
      </right>
      <top style="medium">
        <color rgb="FFFF781B"/>
      </top>
      <bottom style="thin">
        <color rgb="FFB0B0B0"/>
      </bottom>
      <diagonal/>
    </border>
    <border>
      <left/>
      <right style="thin">
        <color rgb="FFB0B0B0"/>
      </right>
      <top style="medium">
        <color rgb="FFFF781B"/>
      </top>
      <bottom/>
      <diagonal/>
    </border>
    <border>
      <left style="thin">
        <color rgb="FFB0B0B0"/>
      </left>
      <right/>
      <top style="thin">
        <color rgb="FFB0B0B0"/>
      </top>
      <bottom/>
      <diagonal/>
    </border>
    <border>
      <left/>
      <right style="thin">
        <color rgb="FFB0B0B0"/>
      </right>
      <top/>
      <bottom style="thin">
        <color rgb="FFB0B0B0"/>
      </bottom>
      <diagonal/>
    </border>
  </borders>
  <cellStyleXfs count="3">
    <xf numFmtId="0" fontId="0" fillId="0" borderId="0"/>
    <xf numFmtId="9" fontId="1" fillId="0" borderId="0" applyFont="0" applyFill="0" applyBorder="0" applyAlignment="0" applyProtection="0"/>
    <xf numFmtId="0" fontId="3" fillId="0" borderId="0"/>
  </cellStyleXfs>
  <cellXfs count="226">
    <xf numFmtId="0" fontId="0" fillId="0" borderId="0" xfId="0"/>
    <xf numFmtId="0" fontId="4" fillId="0" borderId="0" xfId="0" applyFont="1"/>
    <xf numFmtId="0" fontId="5" fillId="0" borderId="0" xfId="0" applyFont="1"/>
    <xf numFmtId="0" fontId="6" fillId="0" borderId="0" xfId="2" applyFont="1"/>
    <xf numFmtId="0" fontId="7" fillId="0" borderId="0" xfId="0" applyFont="1"/>
    <xf numFmtId="0" fontId="8" fillId="0" borderId="0" xfId="2" applyFont="1"/>
    <xf numFmtId="0" fontId="9" fillId="0" borderId="0" xfId="0" applyFont="1"/>
    <xf numFmtId="0" fontId="10" fillId="0" borderId="0" xfId="2" applyFont="1" applyAlignment="1">
      <alignment horizontal="center"/>
    </xf>
    <xf numFmtId="0" fontId="10" fillId="0" borderId="0" xfId="2" applyFont="1"/>
    <xf numFmtId="0" fontId="8" fillId="0" borderId="0" xfId="2" applyFont="1" applyAlignment="1">
      <alignment horizontal="center"/>
    </xf>
    <xf numFmtId="3" fontId="8" fillId="0" borderId="0" xfId="2" applyNumberFormat="1" applyFont="1" applyAlignment="1">
      <alignment horizontal="center"/>
    </xf>
    <xf numFmtId="3" fontId="8" fillId="0" borderId="0" xfId="2" applyNumberFormat="1" applyFont="1"/>
    <xf numFmtId="49" fontId="8" fillId="0" borderId="0" xfId="2" applyNumberFormat="1" applyFont="1"/>
    <xf numFmtId="0" fontId="11" fillId="0" borderId="0" xfId="2" applyFont="1"/>
    <xf numFmtId="49" fontId="11" fillId="0" borderId="0" xfId="2" applyNumberFormat="1" applyFont="1"/>
    <xf numFmtId="0" fontId="12" fillId="0" borderId="0" xfId="2" applyFont="1"/>
    <xf numFmtId="49" fontId="12" fillId="0" borderId="0" xfId="2" applyNumberFormat="1" applyFont="1"/>
    <xf numFmtId="2" fontId="12" fillId="0" borderId="0" xfId="2" applyNumberFormat="1" applyFont="1"/>
    <xf numFmtId="0" fontId="7" fillId="0" borderId="0" xfId="2" applyFont="1"/>
    <xf numFmtId="0" fontId="11" fillId="0" borderId="0" xfId="2" applyFont="1" applyAlignment="1">
      <alignment horizontal="right" indent="2"/>
    </xf>
    <xf numFmtId="0" fontId="12" fillId="0" borderId="7" xfId="2" applyFont="1" applyBorder="1"/>
    <xf numFmtId="4" fontId="12" fillId="0" borderId="7" xfId="2" applyNumberFormat="1" applyFont="1" applyBorder="1"/>
    <xf numFmtId="0" fontId="8" fillId="0" borderId="0" xfId="2" applyFont="1" applyAlignment="1">
      <alignment horizontal="right" indent="2"/>
    </xf>
    <xf numFmtId="0" fontId="10" fillId="0" borderId="7" xfId="2" applyFont="1" applyBorder="1"/>
    <xf numFmtId="2" fontId="10" fillId="0" borderId="0" xfId="2" applyNumberFormat="1" applyFont="1"/>
    <xf numFmtId="0" fontId="11" fillId="0" borderId="0" xfId="0" applyFont="1"/>
    <xf numFmtId="2" fontId="11" fillId="0" borderId="0" xfId="0" applyNumberFormat="1" applyFont="1"/>
    <xf numFmtId="10" fontId="11" fillId="0" borderId="0" xfId="1" applyNumberFormat="1" applyFont="1"/>
    <xf numFmtId="0" fontId="12" fillId="0" borderId="0" xfId="0" applyFont="1"/>
    <xf numFmtId="2" fontId="12" fillId="0" borderId="0" xfId="0" applyNumberFormat="1" applyFont="1"/>
    <xf numFmtId="0" fontId="11" fillId="0" borderId="0" xfId="0" applyFont="1" applyAlignment="1">
      <alignment horizontal="right" indent="2"/>
    </xf>
    <xf numFmtId="10" fontId="12" fillId="0" borderId="0" xfId="1" applyNumberFormat="1" applyFont="1"/>
    <xf numFmtId="2" fontId="8" fillId="0" borderId="0" xfId="2" applyNumberFormat="1" applyFont="1" applyAlignment="1">
      <alignment vertical="top"/>
    </xf>
    <xf numFmtId="2" fontId="9" fillId="0" borderId="0" xfId="2" applyNumberFormat="1" applyFont="1" applyAlignment="1">
      <alignment horizontal="left" vertical="center"/>
    </xf>
    <xf numFmtId="2" fontId="11" fillId="0" borderId="0" xfId="2" applyNumberFormat="1" applyFont="1" applyAlignment="1">
      <alignment vertical="top"/>
    </xf>
    <xf numFmtId="2" fontId="10" fillId="0" borderId="0" xfId="2" applyNumberFormat="1" applyFont="1" applyAlignment="1">
      <alignment vertical="top"/>
    </xf>
    <xf numFmtId="2" fontId="10" fillId="0" borderId="7" xfId="2" applyNumberFormat="1" applyFont="1" applyBorder="1" applyAlignment="1">
      <alignment vertical="top"/>
    </xf>
    <xf numFmtId="2" fontId="11" fillId="0" borderId="0" xfId="2" applyNumberFormat="1" applyFont="1" applyAlignment="1">
      <alignment horizontal="right" vertical="top" indent="2"/>
    </xf>
    <xf numFmtId="0" fontId="7" fillId="0" borderId="0" xfId="0" applyFont="1" applyAlignment="1">
      <alignment horizontal="left"/>
    </xf>
    <xf numFmtId="0" fontId="8" fillId="0" borderId="0" xfId="0" applyFont="1"/>
    <xf numFmtId="0" fontId="6" fillId="0" borderId="0" xfId="0" applyFont="1"/>
    <xf numFmtId="0" fontId="10" fillId="0" borderId="4" xfId="0" applyFont="1" applyBorder="1" applyAlignment="1">
      <alignment horizontal="left" vertical="top"/>
    </xf>
    <xf numFmtId="0" fontId="13" fillId="0" borderId="0" xfId="0" applyFont="1"/>
    <xf numFmtId="0" fontId="15" fillId="0" borderId="0" xfId="0" applyFont="1"/>
    <xf numFmtId="0" fontId="16" fillId="0" borderId="0" xfId="0" applyFont="1"/>
    <xf numFmtId="3" fontId="7" fillId="0" borderId="0" xfId="0" applyNumberFormat="1" applyFont="1"/>
    <xf numFmtId="0" fontId="15" fillId="0" borderId="0" xfId="0" applyFont="1" applyAlignment="1">
      <alignment horizontal="center"/>
    </xf>
    <xf numFmtId="0" fontId="13" fillId="0" borderId="0" xfId="0" applyFont="1" applyAlignment="1">
      <alignment horizontal="center"/>
    </xf>
    <xf numFmtId="0" fontId="13" fillId="0" borderId="0" xfId="0" applyFont="1" applyAlignment="1">
      <alignment horizontal="right" indent="2"/>
    </xf>
    <xf numFmtId="0" fontId="11" fillId="0" borderId="0" xfId="0" applyFont="1" applyAlignment="1">
      <alignment horizontal="center"/>
    </xf>
    <xf numFmtId="3" fontId="11" fillId="0" borderId="0" xfId="0" applyNumberFormat="1" applyFont="1"/>
    <xf numFmtId="0" fontId="9" fillId="0" borderId="0" xfId="2" applyFont="1"/>
    <xf numFmtId="3" fontId="11" fillId="0" borderId="0" xfId="2" applyNumberFormat="1" applyFont="1" applyAlignment="1">
      <alignment horizontal="right"/>
    </xf>
    <xf numFmtId="0" fontId="14" fillId="0" borderId="0" xfId="2" applyFont="1" applyAlignment="1">
      <alignment horizontal="center" vertical="center"/>
    </xf>
    <xf numFmtId="164" fontId="14" fillId="0" borderId="0" xfId="2" applyNumberFormat="1" applyFont="1" applyAlignment="1">
      <alignment horizontal="center" vertical="center" shrinkToFit="1"/>
    </xf>
    <xf numFmtId="164" fontId="8" fillId="0" borderId="0" xfId="2" applyNumberFormat="1" applyFont="1"/>
    <xf numFmtId="165" fontId="8" fillId="0" borderId="0" xfId="2" applyNumberFormat="1" applyFont="1"/>
    <xf numFmtId="165" fontId="8" fillId="2" borderId="0" xfId="2" applyNumberFormat="1" applyFont="1" applyFill="1"/>
    <xf numFmtId="165" fontId="14" fillId="0" borderId="0" xfId="2" applyNumberFormat="1" applyFont="1" applyAlignment="1">
      <alignment horizontal="center" vertical="center" shrinkToFit="1"/>
    </xf>
    <xf numFmtId="164" fontId="17" fillId="0" borderId="0" xfId="2" applyNumberFormat="1" applyFont="1" applyAlignment="1">
      <alignment horizontal="center" vertical="center" shrinkToFit="1"/>
    </xf>
    <xf numFmtId="165" fontId="10" fillId="0" borderId="0" xfId="2" applyNumberFormat="1" applyFont="1"/>
    <xf numFmtId="165" fontId="8" fillId="3" borderId="0" xfId="2" applyNumberFormat="1" applyFont="1" applyFill="1"/>
    <xf numFmtId="0" fontId="6" fillId="0" borderId="0" xfId="2" applyFont="1" applyAlignment="1">
      <alignment horizontal="left" vertical="center"/>
    </xf>
    <xf numFmtId="0" fontId="14" fillId="0" borderId="8" xfId="2" applyFont="1" applyBorder="1" applyAlignment="1">
      <alignment horizontal="left" vertical="center"/>
    </xf>
    <xf numFmtId="0" fontId="14" fillId="0" borderId="5" xfId="2" applyFont="1" applyBorder="1" applyAlignment="1">
      <alignment horizontal="right" vertical="center" indent="2"/>
    </xf>
    <xf numFmtId="0" fontId="14" fillId="0" borderId="0" xfId="2" applyFont="1" applyAlignment="1">
      <alignment horizontal="right" vertical="center" indent="2"/>
    </xf>
    <xf numFmtId="0" fontId="12" fillId="0" borderId="9" xfId="2" applyFont="1" applyBorder="1"/>
    <xf numFmtId="0" fontId="11" fillId="0" borderId="9" xfId="2" applyFont="1" applyBorder="1"/>
    <xf numFmtId="0" fontId="14" fillId="0" borderId="0" xfId="2" applyFont="1" applyAlignment="1">
      <alignment horizontal="left" vertical="center"/>
    </xf>
    <xf numFmtId="0" fontId="11" fillId="0" borderId="5" xfId="2" applyFont="1" applyBorder="1" applyAlignment="1">
      <alignment horizontal="left" vertical="center"/>
    </xf>
    <xf numFmtId="0" fontId="12" fillId="0" borderId="5" xfId="2" applyFont="1" applyBorder="1" applyAlignment="1">
      <alignment horizontal="left" vertical="center"/>
    </xf>
    <xf numFmtId="164" fontId="11" fillId="0" borderId="0" xfId="2" applyNumberFormat="1" applyFont="1" applyAlignment="1">
      <alignment horizontal="right" vertical="center" shrinkToFit="1"/>
    </xf>
    <xf numFmtId="3" fontId="11" fillId="0" borderId="0" xfId="2" applyNumberFormat="1" applyFont="1" applyAlignment="1">
      <alignment horizontal="right" vertical="center" shrinkToFit="1"/>
    </xf>
    <xf numFmtId="165" fontId="11" fillId="0" borderId="0" xfId="2" applyNumberFormat="1" applyFont="1"/>
    <xf numFmtId="165" fontId="11" fillId="0" borderId="0" xfId="2" applyNumberFormat="1" applyFont="1" applyAlignment="1">
      <alignment horizontal="right" vertical="center" shrinkToFit="1"/>
    </xf>
    <xf numFmtId="164" fontId="12" fillId="0" borderId="0" xfId="2" applyNumberFormat="1" applyFont="1" applyAlignment="1">
      <alignment horizontal="right" vertical="center" shrinkToFit="1"/>
    </xf>
    <xf numFmtId="165" fontId="12" fillId="0" borderId="0" xfId="2" applyNumberFormat="1" applyFont="1"/>
    <xf numFmtId="164" fontId="11" fillId="0" borderId="0" xfId="2" applyNumberFormat="1" applyFont="1"/>
    <xf numFmtId="0" fontId="18" fillId="0" borderId="5" xfId="2" applyFont="1" applyBorder="1" applyAlignment="1">
      <alignment horizontal="left" vertical="center"/>
    </xf>
    <xf numFmtId="164" fontId="18" fillId="0" borderId="0" xfId="2" applyNumberFormat="1" applyFont="1" applyAlignment="1">
      <alignment horizontal="right" vertical="center" shrinkToFit="1"/>
    </xf>
    <xf numFmtId="166" fontId="11" fillId="0" borderId="0" xfId="2" applyNumberFormat="1" applyFont="1"/>
    <xf numFmtId="165" fontId="18" fillId="0" borderId="0" xfId="2" applyNumberFormat="1" applyFont="1" applyAlignment="1">
      <alignment horizontal="right" vertical="center" shrinkToFit="1"/>
    </xf>
    <xf numFmtId="168" fontId="11" fillId="0" borderId="0" xfId="2" applyNumberFormat="1" applyFont="1"/>
    <xf numFmtId="0" fontId="11" fillId="0" borderId="9" xfId="2" applyFont="1" applyBorder="1" applyAlignment="1">
      <alignment horizontal="left" vertical="center"/>
    </xf>
    <xf numFmtId="166" fontId="11" fillId="0" borderId="9" xfId="2" applyNumberFormat="1" applyFont="1" applyBorder="1"/>
    <xf numFmtId="0" fontId="12" fillId="0" borderId="9" xfId="2" applyFont="1" applyBorder="1" applyAlignment="1">
      <alignment horizontal="left" vertical="center"/>
    </xf>
    <xf numFmtId="0" fontId="11" fillId="0" borderId="5" xfId="2" applyFont="1" applyBorder="1" applyAlignment="1">
      <alignment horizontal="right" vertical="center" indent="2"/>
    </xf>
    <xf numFmtId="0" fontId="11" fillId="0" borderId="11" xfId="2" applyFont="1" applyBorder="1" applyAlignment="1">
      <alignment horizontal="left" vertical="center"/>
    </xf>
    <xf numFmtId="0" fontId="12" fillId="0" borderId="12" xfId="2" applyFont="1" applyBorder="1" applyAlignment="1">
      <alignment horizontal="left" vertical="center"/>
    </xf>
    <xf numFmtId="164" fontId="11" fillId="0" borderId="13" xfId="2" applyNumberFormat="1" applyFont="1" applyBorder="1" applyAlignment="1">
      <alignment horizontal="right" vertical="center" shrinkToFit="1"/>
    </xf>
    <xf numFmtId="166" fontId="11" fillId="0" borderId="13" xfId="2" applyNumberFormat="1" applyFont="1" applyBorder="1"/>
    <xf numFmtId="165" fontId="11" fillId="0" borderId="13" xfId="2" applyNumberFormat="1" applyFont="1" applyBorder="1" applyAlignment="1">
      <alignment horizontal="right" vertical="center" shrinkToFit="1"/>
    </xf>
    <xf numFmtId="0" fontId="12" fillId="0" borderId="10" xfId="2" applyFont="1" applyBorder="1"/>
    <xf numFmtId="0" fontId="12" fillId="0" borderId="6" xfId="2" applyFont="1" applyBorder="1" applyAlignment="1">
      <alignment horizontal="left" vertical="center"/>
    </xf>
    <xf numFmtId="0" fontId="11" fillId="0" borderId="0" xfId="2" applyFont="1" applyAlignment="1">
      <alignment horizontal="right" vertical="center" indent="2"/>
    </xf>
    <xf numFmtId="164" fontId="12" fillId="0" borderId="0" xfId="2" applyNumberFormat="1" applyFont="1"/>
    <xf numFmtId="166" fontId="8" fillId="0" borderId="0" xfId="2" applyNumberFormat="1" applyFont="1"/>
    <xf numFmtId="0" fontId="19" fillId="0" borderId="0" xfId="2" applyFont="1"/>
    <xf numFmtId="166" fontId="12" fillId="0" borderId="0" xfId="2" applyNumberFormat="1" applyFont="1"/>
    <xf numFmtId="0" fontId="18" fillId="0" borderId="0" xfId="2" applyFont="1"/>
    <xf numFmtId="166" fontId="18" fillId="0" borderId="0" xfId="2" applyNumberFormat="1" applyFont="1"/>
    <xf numFmtId="165" fontId="12" fillId="0" borderId="0" xfId="2" applyNumberFormat="1" applyFont="1" applyAlignment="1">
      <alignment horizontal="right" vertical="center" shrinkToFit="1"/>
    </xf>
    <xf numFmtId="0" fontId="11" fillId="0" borderId="8" xfId="2" applyFont="1" applyBorder="1" applyAlignment="1">
      <alignment horizontal="left" vertical="center"/>
    </xf>
    <xf numFmtId="0" fontId="12" fillId="0" borderId="8" xfId="2" applyFont="1" applyBorder="1" applyAlignment="1">
      <alignment horizontal="left" vertical="center"/>
    </xf>
    <xf numFmtId="0" fontId="18" fillId="0" borderId="8" xfId="2" applyFont="1" applyBorder="1" applyAlignment="1">
      <alignment horizontal="left" vertical="center"/>
    </xf>
    <xf numFmtId="0" fontId="11" fillId="0" borderId="8" xfId="2" applyFont="1" applyBorder="1" applyAlignment="1">
      <alignment horizontal="left"/>
    </xf>
    <xf numFmtId="0" fontId="12" fillId="0" borderId="14" xfId="2" applyFont="1" applyBorder="1" applyAlignment="1">
      <alignment horizontal="left" vertical="center"/>
    </xf>
    <xf numFmtId="0" fontId="12" fillId="0" borderId="15" xfId="2" applyFont="1" applyBorder="1" applyAlignment="1">
      <alignment horizontal="left" vertical="center"/>
    </xf>
    <xf numFmtId="164" fontId="12" fillId="0" borderId="13" xfId="2" applyNumberFormat="1" applyFont="1" applyBorder="1" applyAlignment="1">
      <alignment horizontal="right" vertical="center" shrinkToFit="1"/>
    </xf>
    <xf numFmtId="166" fontId="12" fillId="0" borderId="13" xfId="2" applyNumberFormat="1" applyFont="1" applyBorder="1"/>
    <xf numFmtId="0" fontId="11" fillId="0" borderId="14" xfId="2" applyFont="1" applyBorder="1" applyAlignment="1">
      <alignment horizontal="left" vertical="center"/>
    </xf>
    <xf numFmtId="0" fontId="11" fillId="0" borderId="16" xfId="2" applyFont="1" applyBorder="1" applyAlignment="1">
      <alignment horizontal="left" vertical="center"/>
    </xf>
    <xf numFmtId="167" fontId="11" fillId="0" borderId="13" xfId="2" applyNumberFormat="1" applyFont="1" applyBorder="1"/>
    <xf numFmtId="0" fontId="14" fillId="0" borderId="14" xfId="2" applyFont="1" applyBorder="1" applyAlignment="1">
      <alignment horizontal="left" vertical="center"/>
    </xf>
    <xf numFmtId="0" fontId="17" fillId="0" borderId="16" xfId="2" applyFont="1" applyBorder="1" applyAlignment="1">
      <alignment horizontal="left" vertical="center"/>
    </xf>
    <xf numFmtId="164" fontId="17" fillId="0" borderId="13" xfId="2" applyNumberFormat="1" applyFont="1" applyBorder="1" applyAlignment="1">
      <alignment horizontal="center"/>
    </xf>
    <xf numFmtId="165" fontId="17" fillId="0" borderId="13" xfId="2" applyNumberFormat="1" applyFont="1" applyBorder="1"/>
    <xf numFmtId="0" fontId="17" fillId="0" borderId="15" xfId="2" applyFont="1" applyBorder="1" applyAlignment="1">
      <alignment horizontal="left" vertical="center"/>
    </xf>
    <xf numFmtId="164" fontId="14" fillId="0" borderId="13" xfId="2" applyNumberFormat="1" applyFont="1" applyBorder="1" applyAlignment="1">
      <alignment horizontal="center" vertical="center" shrinkToFit="1"/>
    </xf>
    <xf numFmtId="165" fontId="14" fillId="0" borderId="13" xfId="2" applyNumberFormat="1" applyFont="1" applyBorder="1" applyAlignment="1">
      <alignment horizontal="center" vertical="center" shrinkToFit="1"/>
    </xf>
    <xf numFmtId="165" fontId="8" fillId="0" borderId="13" xfId="2" applyNumberFormat="1" applyFont="1" applyBorder="1"/>
    <xf numFmtId="0" fontId="8" fillId="0" borderId="13" xfId="2" applyFont="1" applyBorder="1" applyAlignment="1">
      <alignment horizontal="center"/>
    </xf>
    <xf numFmtId="0" fontId="8" fillId="0" borderId="13" xfId="2" applyFont="1" applyBorder="1"/>
    <xf numFmtId="0" fontId="17" fillId="0" borderId="14" xfId="2" applyFont="1" applyBorder="1" applyAlignment="1">
      <alignment horizontal="left" vertical="center"/>
    </xf>
    <xf numFmtId="49" fontId="7" fillId="0" borderId="0" xfId="0" applyNumberFormat="1" applyFont="1"/>
    <xf numFmtId="0" fontId="11" fillId="0" borderId="0" xfId="0" applyFont="1" applyAlignment="1">
      <alignment horizontal="left"/>
    </xf>
    <xf numFmtId="9" fontId="11" fillId="0" borderId="0" xfId="0" applyNumberFormat="1" applyFont="1"/>
    <xf numFmtId="9" fontId="11" fillId="0" borderId="0" xfId="1" applyFont="1"/>
    <xf numFmtId="0" fontId="12" fillId="0" borderId="0" xfId="0" applyFont="1" applyAlignment="1">
      <alignment horizontal="left"/>
    </xf>
    <xf numFmtId="0" fontId="7" fillId="0" borderId="0" xfId="0" applyFont="1" applyAlignment="1">
      <alignment wrapText="1"/>
    </xf>
    <xf numFmtId="1" fontId="11" fillId="0" borderId="0" xfId="2" applyNumberFormat="1" applyFont="1"/>
    <xf numFmtId="0" fontId="12" fillId="0" borderId="13" xfId="2" applyFont="1" applyBorder="1"/>
    <xf numFmtId="1" fontId="12" fillId="0" borderId="13" xfId="2" applyNumberFormat="1" applyFont="1" applyBorder="1"/>
    <xf numFmtId="1" fontId="11" fillId="0" borderId="13" xfId="2" applyNumberFormat="1" applyFont="1" applyBorder="1"/>
    <xf numFmtId="0" fontId="11" fillId="0" borderId="0" xfId="2" applyFont="1" applyAlignment="1">
      <alignment horizontal="right"/>
    </xf>
    <xf numFmtId="0" fontId="11" fillId="0" borderId="0" xfId="2" applyFont="1" applyAlignment="1">
      <alignment wrapText="1"/>
    </xf>
    <xf numFmtId="0" fontId="12" fillId="0" borderId="13" xfId="2" applyFont="1" applyBorder="1" applyAlignment="1">
      <alignment wrapText="1"/>
    </xf>
    <xf numFmtId="166" fontId="10" fillId="0" borderId="0" xfId="2" applyNumberFormat="1" applyFont="1"/>
    <xf numFmtId="166" fontId="12" fillId="0" borderId="9" xfId="2" applyNumberFormat="1" applyFont="1" applyBorder="1"/>
    <xf numFmtId="0" fontId="8" fillId="0" borderId="0" xfId="2" applyFont="1" applyAlignment="1">
      <alignment horizontal="right"/>
    </xf>
    <xf numFmtId="3" fontId="18" fillId="0" borderId="0" xfId="2" applyNumberFormat="1" applyFont="1" applyAlignment="1">
      <alignment horizontal="right" vertical="center" shrinkToFit="1"/>
    </xf>
    <xf numFmtId="3" fontId="12" fillId="0" borderId="0" xfId="2" applyNumberFormat="1" applyFont="1" applyAlignment="1">
      <alignment horizontal="right" vertical="center" shrinkToFit="1"/>
    </xf>
    <xf numFmtId="165" fontId="12" fillId="0" borderId="13" xfId="2" applyNumberFormat="1" applyFont="1" applyBorder="1"/>
    <xf numFmtId="0" fontId="11" fillId="0" borderId="13" xfId="2" applyFont="1" applyBorder="1"/>
    <xf numFmtId="165" fontId="11" fillId="0" borderId="13" xfId="2" applyNumberFormat="1" applyFont="1" applyBorder="1"/>
    <xf numFmtId="165" fontId="12" fillId="0" borderId="13" xfId="2" applyNumberFormat="1" applyFont="1" applyBorder="1" applyAlignment="1">
      <alignment horizontal="right" vertical="center" shrinkToFit="1"/>
    </xf>
    <xf numFmtId="3" fontId="12" fillId="0" borderId="13" xfId="2" applyNumberFormat="1" applyFont="1" applyBorder="1" applyAlignment="1">
      <alignment horizontal="right" vertical="center" shrinkToFit="1"/>
    </xf>
    <xf numFmtId="3" fontId="11" fillId="0" borderId="13" xfId="2" applyNumberFormat="1" applyFont="1" applyBorder="1" applyAlignment="1">
      <alignment horizontal="right" vertical="center" shrinkToFit="1"/>
    </xf>
    <xf numFmtId="0" fontId="21" fillId="0" borderId="0" xfId="2" applyFont="1"/>
    <xf numFmtId="0" fontId="21" fillId="0" borderId="0" xfId="2" applyFont="1" applyAlignment="1">
      <alignment horizontal="left" vertical="center"/>
    </xf>
    <xf numFmtId="0" fontId="11" fillId="0" borderId="0" xfId="2" applyFont="1" applyAlignment="1">
      <alignment horizontal="left" vertical="center"/>
    </xf>
    <xf numFmtId="165" fontId="11" fillId="0" borderId="0" xfId="2" applyNumberFormat="1" applyFont="1" applyAlignment="1">
      <alignment horizontal="left" vertical="center"/>
    </xf>
    <xf numFmtId="0" fontId="11" fillId="0" borderId="17" xfId="2" applyFont="1" applyBorder="1" applyAlignment="1">
      <alignment horizontal="right" vertical="center" indent="2"/>
    </xf>
    <xf numFmtId="0" fontId="11" fillId="0" borderId="14" xfId="2" applyFont="1" applyBorder="1" applyAlignment="1">
      <alignment horizontal="right" vertical="center" indent="2"/>
    </xf>
    <xf numFmtId="0" fontId="20" fillId="0" borderId="14" xfId="0" applyFont="1" applyBorder="1" applyAlignment="1">
      <alignment horizontal="right" vertical="center" indent="2"/>
    </xf>
    <xf numFmtId="0" fontId="12" fillId="0" borderId="18" xfId="2" applyFont="1" applyBorder="1" applyAlignment="1">
      <alignment horizontal="left" vertical="center"/>
    </xf>
    <xf numFmtId="2" fontId="8" fillId="0" borderId="0" xfId="2" applyNumberFormat="1" applyFont="1"/>
    <xf numFmtId="0" fontId="11" fillId="0" borderId="0" xfId="2" applyFont="1" applyAlignment="1">
      <alignment horizontal="right" vertical="center"/>
    </xf>
    <xf numFmtId="2" fontId="11" fillId="0" borderId="9" xfId="2" applyNumberFormat="1" applyFont="1" applyBorder="1"/>
    <xf numFmtId="165" fontId="11" fillId="0" borderId="0" xfId="2" applyNumberFormat="1" applyFont="1" applyAlignment="1">
      <alignment horizontal="right" vertical="center"/>
    </xf>
    <xf numFmtId="165" fontId="11" fillId="0" borderId="0" xfId="2" applyNumberFormat="1" applyFont="1" applyAlignment="1">
      <alignment horizontal="right"/>
    </xf>
    <xf numFmtId="165" fontId="12" fillId="0" borderId="0" xfId="2" applyNumberFormat="1" applyFont="1" applyAlignment="1">
      <alignment horizontal="right"/>
    </xf>
    <xf numFmtId="166" fontId="11" fillId="0" borderId="0" xfId="2" applyNumberFormat="1" applyFont="1" applyAlignment="1">
      <alignment horizontal="right"/>
    </xf>
    <xf numFmtId="3" fontId="11" fillId="0" borderId="0" xfId="2" applyNumberFormat="1" applyFont="1"/>
    <xf numFmtId="3" fontId="11" fillId="0" borderId="13" xfId="2" applyNumberFormat="1" applyFont="1" applyBorder="1"/>
    <xf numFmtId="165" fontId="12" fillId="0" borderId="0" xfId="2" applyNumberFormat="1" applyFont="1" applyAlignment="1">
      <alignment horizontal="left" vertical="center"/>
    </xf>
    <xf numFmtId="0" fontId="11" fillId="0" borderId="6" xfId="2" applyFont="1" applyBorder="1" applyAlignment="1">
      <alignment horizontal="right" vertical="center" indent="2"/>
    </xf>
    <xf numFmtId="164" fontId="11" fillId="0" borderId="13" xfId="2" applyNumberFormat="1" applyFont="1" applyBorder="1"/>
    <xf numFmtId="3" fontId="11" fillId="0" borderId="0" xfId="2" applyNumberFormat="1" applyFont="1" applyAlignment="1">
      <alignment horizontal="right" vertical="center"/>
    </xf>
    <xf numFmtId="165" fontId="11" fillId="0" borderId="0" xfId="2" applyNumberFormat="1" applyFont="1" applyAlignment="1">
      <alignment vertical="center"/>
    </xf>
    <xf numFmtId="165" fontId="12" fillId="0" borderId="13" xfId="2" applyNumberFormat="1" applyFont="1" applyBorder="1" applyAlignment="1">
      <alignment vertical="center"/>
    </xf>
    <xf numFmtId="3" fontId="12" fillId="0" borderId="0" xfId="2" applyNumberFormat="1" applyFont="1" applyAlignment="1">
      <alignment horizontal="right" vertical="center"/>
    </xf>
    <xf numFmtId="3" fontId="12" fillId="0" borderId="13" xfId="2" applyNumberFormat="1" applyFont="1" applyBorder="1" applyAlignment="1">
      <alignment horizontal="right" vertical="center"/>
    </xf>
    <xf numFmtId="0" fontId="10" fillId="0" borderId="0" xfId="2" applyFont="1" applyAlignment="1">
      <alignment horizontal="right"/>
    </xf>
    <xf numFmtId="166" fontId="8" fillId="0" borderId="0" xfId="2" applyNumberFormat="1" applyFont="1" applyAlignment="1">
      <alignment horizontal="center"/>
    </xf>
    <xf numFmtId="165" fontId="8" fillId="0" borderId="0" xfId="2" applyNumberFormat="1" applyFont="1" applyAlignment="1">
      <alignment horizontal="center"/>
    </xf>
    <xf numFmtId="0" fontId="8" fillId="0" borderId="0" xfId="2" applyFont="1" applyAlignment="1">
      <alignment horizontal="left"/>
    </xf>
    <xf numFmtId="10" fontId="7" fillId="0" borderId="0" xfId="0" applyNumberFormat="1" applyFont="1"/>
    <xf numFmtId="0" fontId="6" fillId="0" borderId="0" xfId="0" applyFont="1" applyAlignment="1">
      <alignment vertical="center"/>
    </xf>
    <xf numFmtId="0" fontId="9" fillId="0" borderId="0" xfId="0" applyFont="1" applyAlignment="1">
      <alignment vertical="center"/>
    </xf>
    <xf numFmtId="0" fontId="7" fillId="0" borderId="0" xfId="0" applyFont="1" applyAlignment="1">
      <alignment horizontal="left" vertical="center" indent="6"/>
    </xf>
    <xf numFmtId="0" fontId="8" fillId="0" borderId="0" xfId="0" applyFont="1" applyAlignment="1">
      <alignment horizontal="left" vertical="center" indent="6"/>
    </xf>
    <xf numFmtId="0" fontId="7" fillId="0" borderId="0" xfId="0" applyFont="1" applyAlignment="1">
      <alignment vertical="center"/>
    </xf>
    <xf numFmtId="16" fontId="7" fillId="0" borderId="0" xfId="0" applyNumberFormat="1" applyFont="1"/>
    <xf numFmtId="9" fontId="7" fillId="0" borderId="0" xfId="0" applyNumberFormat="1" applyFont="1"/>
    <xf numFmtId="0" fontId="23" fillId="0" borderId="0" xfId="0" applyFont="1" applyAlignment="1">
      <alignment vertical="center"/>
    </xf>
    <xf numFmtId="0" fontId="21" fillId="0" borderId="0" xfId="0" applyFont="1"/>
    <xf numFmtId="10" fontId="21" fillId="0" borderId="0" xfId="0" applyNumberFormat="1" applyFont="1"/>
    <xf numFmtId="0" fontId="23" fillId="0" borderId="0" xfId="0" applyFont="1"/>
    <xf numFmtId="167" fontId="11" fillId="0" borderId="0" xfId="2" applyNumberFormat="1" applyFont="1" applyAlignment="1">
      <alignment horizontal="right" vertical="center"/>
    </xf>
    <xf numFmtId="0" fontId="21" fillId="0" borderId="0" xfId="2" applyFont="1" applyAlignment="1">
      <alignment horizontal="right"/>
    </xf>
    <xf numFmtId="165" fontId="12" fillId="0" borderId="0" xfId="2" applyNumberFormat="1" applyFont="1" applyAlignment="1">
      <alignment horizontal="right" vertical="center"/>
    </xf>
    <xf numFmtId="164" fontId="12" fillId="0" borderId="13" xfId="2" applyNumberFormat="1" applyFont="1" applyBorder="1"/>
    <xf numFmtId="165" fontId="12" fillId="0" borderId="13" xfId="2" applyNumberFormat="1" applyFont="1" applyBorder="1" applyAlignment="1">
      <alignment horizontal="right" vertical="center"/>
    </xf>
    <xf numFmtId="164" fontId="11" fillId="0" borderId="0" xfId="2" applyNumberFormat="1" applyFont="1" applyAlignment="1">
      <alignment horizontal="right"/>
    </xf>
    <xf numFmtId="0" fontId="7" fillId="0" borderId="0" xfId="0" applyFont="1" applyAlignment="1">
      <alignment horizontal="right" indent="2"/>
    </xf>
    <xf numFmtId="49" fontId="11" fillId="0" borderId="0" xfId="0" applyNumberFormat="1" applyFont="1"/>
    <xf numFmtId="17" fontId="11" fillId="0" borderId="0" xfId="0" applyNumberFormat="1" applyFont="1"/>
    <xf numFmtId="0" fontId="11" fillId="0" borderId="0" xfId="0" applyFont="1" applyAlignment="1">
      <alignment wrapText="1"/>
    </xf>
    <xf numFmtId="10" fontId="11" fillId="0" borderId="0" xfId="0" applyNumberFormat="1" applyFont="1"/>
    <xf numFmtId="0" fontId="12" fillId="0" borderId="0" xfId="0" applyFont="1" applyAlignment="1">
      <alignment horizontal="center"/>
    </xf>
    <xf numFmtId="0" fontId="7" fillId="0" borderId="0" xfId="0" applyFont="1" applyAlignment="1">
      <alignment horizontal="center"/>
    </xf>
    <xf numFmtId="0" fontId="11" fillId="0" borderId="0" xfId="0" applyFont="1" applyAlignment="1">
      <alignment vertical="center"/>
    </xf>
    <xf numFmtId="9" fontId="11" fillId="0" borderId="0" xfId="1" applyFont="1" applyAlignment="1">
      <alignment horizontal="right"/>
    </xf>
    <xf numFmtId="0" fontId="11" fillId="0" borderId="0" xfId="0" quotePrefix="1" applyFont="1"/>
    <xf numFmtId="0" fontId="11" fillId="0" borderId="1" xfId="0" applyFont="1" applyBorder="1"/>
    <xf numFmtId="0" fontId="11" fillId="4" borderId="0" xfId="0" applyFont="1" applyFill="1"/>
    <xf numFmtId="49" fontId="13" fillId="4" borderId="0" xfId="0" applyNumberFormat="1" applyFont="1" applyFill="1"/>
    <xf numFmtId="0" fontId="11" fillId="0" borderId="0" xfId="0" applyFont="1" applyAlignment="1">
      <alignment horizontal="right" vertical="center" wrapText="1" indent="2"/>
    </xf>
    <xf numFmtId="0" fontId="11" fillId="0" borderId="0" xfId="0" applyFont="1" applyAlignment="1">
      <alignment horizontal="right" vertical="center" indent="2"/>
    </xf>
    <xf numFmtId="10" fontId="12" fillId="0" borderId="0" xfId="0" applyNumberFormat="1" applyFont="1"/>
    <xf numFmtId="9" fontId="11" fillId="5" borderId="0" xfId="1" applyFont="1" applyFill="1" applyAlignment="1">
      <alignment horizontal="right"/>
    </xf>
    <xf numFmtId="9" fontId="11" fillId="4" borderId="0" xfId="1" applyFont="1" applyFill="1" applyAlignment="1">
      <alignment horizontal="right"/>
    </xf>
    <xf numFmtId="9" fontId="11" fillId="6" borderId="0" xfId="1" applyFont="1" applyFill="1" applyAlignment="1">
      <alignment horizontal="right"/>
    </xf>
    <xf numFmtId="9" fontId="11" fillId="7" borderId="0" xfId="1" applyFont="1" applyFill="1" applyAlignment="1">
      <alignment horizontal="right"/>
    </xf>
    <xf numFmtId="9" fontId="12" fillId="0" borderId="0" xfId="1" applyFont="1"/>
    <xf numFmtId="0" fontId="9" fillId="0" borderId="0" xfId="0" applyFont="1" applyAlignment="1">
      <alignment horizontal="right" indent="2"/>
    </xf>
    <xf numFmtId="0" fontId="12" fillId="0" borderId="0" xfId="0" applyFont="1" applyAlignment="1">
      <alignment horizontal="right" indent="2"/>
    </xf>
    <xf numFmtId="0" fontId="12" fillId="0" borderId="4" xfId="0" applyFont="1" applyBorder="1" applyAlignment="1">
      <alignment horizontal="center" vertical="top"/>
    </xf>
    <xf numFmtId="0" fontId="12" fillId="0" borderId="4" xfId="0" applyFont="1" applyBorder="1" applyAlignment="1">
      <alignment horizontal="right" indent="2"/>
    </xf>
    <xf numFmtId="0" fontId="11" fillId="0" borderId="0" xfId="0" applyFont="1" applyAlignment="1">
      <alignment horizontal="center" vertical="top"/>
    </xf>
    <xf numFmtId="0" fontId="12" fillId="8" borderId="2" xfId="0" applyFont="1" applyFill="1" applyBorder="1" applyAlignment="1">
      <alignment vertical="center"/>
    </xf>
    <xf numFmtId="0" fontId="12" fillId="8" borderId="3" xfId="0" applyFont="1" applyFill="1" applyBorder="1" applyAlignment="1">
      <alignment horizontal="right" vertical="center" wrapText="1"/>
    </xf>
    <xf numFmtId="2" fontId="6" fillId="0" borderId="0" xfId="2" applyNumberFormat="1" applyFont="1" applyAlignment="1">
      <alignment horizontal="left" vertical="center"/>
    </xf>
    <xf numFmtId="0" fontId="7" fillId="0" borderId="0" xfId="0" applyFont="1" applyAlignment="1">
      <alignment wrapText="1"/>
    </xf>
    <xf numFmtId="0" fontId="0" fillId="0" borderId="0" xfId="0" applyAlignment="1">
      <alignment wrapText="1"/>
    </xf>
  </cellXfs>
  <cellStyles count="3">
    <cellStyle name="Normal" xfId="0" builtinId="0"/>
    <cellStyle name="Normal 2" xfId="2" xr:uid="{B7656947-5E33-7343-A633-556B3A691FE3}"/>
    <cellStyle name="Porcentaje" xfId="1" builtinId="5"/>
  </cellStyles>
  <dxfs count="73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alignment horizontal="center" vertical="top" textRotation="0" wrapText="0" indent="0" justifyLastLine="0" shrinkToFit="0" readingOrder="0"/>
    </dxf>
    <dxf>
      <border outline="0">
        <top style="thin">
          <color auto="1"/>
        </top>
      </border>
    </dxf>
    <dxf>
      <font>
        <strike val="0"/>
        <outline val="0"/>
        <shadow val="0"/>
        <u val="none"/>
        <vertAlign val="baseline"/>
        <sz val="10"/>
        <color theme="1"/>
        <name val="Roboto Condensed"/>
        <scheme val="none"/>
      </font>
    </dxf>
    <dxf>
      <border outline="0">
        <bottom style="thin">
          <color auto="1"/>
        </bottom>
      </border>
    </dxf>
    <dxf>
      <font>
        <b/>
        <i val="0"/>
        <strike val="0"/>
        <condense val="0"/>
        <extend val="0"/>
        <outline val="0"/>
        <shadow val="0"/>
        <u val="none"/>
        <vertAlign val="baseline"/>
        <sz val="10"/>
        <color theme="1"/>
        <name val="Roboto Condensed"/>
        <scheme val="none"/>
      </font>
      <alignment horizontal="center"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numFmt numFmtId="14" formatCode="0.00%"/>
    </dxf>
    <dxf>
      <font>
        <b val="0"/>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numFmt numFmtId="14" formatCode="0.00%"/>
    </dxf>
    <dxf>
      <font>
        <b/>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numFmt numFmtId="14" formatCode="0.00%"/>
    </dxf>
    <dxf>
      <font>
        <b val="0"/>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numFmt numFmtId="14" formatCode="0.00%"/>
    </dxf>
    <dxf>
      <font>
        <b val="0"/>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numFmt numFmtId="14" formatCode="0.00%"/>
    </dxf>
    <dxf>
      <font>
        <b val="0"/>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numFmt numFmtId="14" formatCode="0.00%"/>
    </dxf>
    <dxf>
      <font>
        <b val="0"/>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numFmt numFmtId="14" formatCode="0.00%"/>
    </dxf>
    <dxf>
      <font>
        <b val="0"/>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b/>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b/>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numFmt numFmtId="0" formatCode="General"/>
    </dxf>
    <dxf>
      <font>
        <b/>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color theme="1"/>
        <name val="Roboto Condensed"/>
        <scheme val="none"/>
      </font>
      <alignment horizontal="right" vertical="bottom" textRotation="0" wrapText="0" indent="2" justifyLastLine="0" shrinkToFit="0" readingOrder="0"/>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b/>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alignment horizontal="right" vertical="bottom" textRotation="0" wrapText="0" indent="2" justifyLastLine="0" shrinkToFit="0" readingOrder="0"/>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b/>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alignment horizontal="right" vertical="bottom" textRotation="0" wrapText="0" indent="2" justifyLastLine="0" shrinkToFit="0" readingOrder="0"/>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numFmt numFmtId="0" formatCode="General"/>
    </dxf>
    <dxf>
      <font>
        <b/>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alignment horizontal="general" vertical="bottom" textRotation="0" wrapText="1" indent="0" justifyLastLine="0" shrinkToFit="0" readingOrder="0"/>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alignment horizontal="center" vertical="bottom" textRotation="0" wrapText="0" indent="0" justifyLastLine="0" shrinkToFit="0" readingOrder="0"/>
    </dxf>
    <dxf>
      <font>
        <strike val="0"/>
        <outline val="0"/>
        <shadow val="0"/>
        <u val="none"/>
        <vertAlign val="baseline"/>
        <sz val="10"/>
        <color theme="1"/>
        <name val="Roboto Condensed"/>
        <scheme val="none"/>
      </font>
      <alignment horizontal="center" vertical="bottom" textRotation="0" wrapText="0" indent="0" justifyLastLine="0" shrinkToFit="0" readingOrder="0"/>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alignment horizontal="right" vertical="bottom" textRotation="0" wrapText="0" indent="0" justifyLastLine="0" shrinkToFit="0" readingOrder="0"/>
    </dxf>
    <dxf>
      <font>
        <strike val="0"/>
        <outline val="0"/>
        <shadow val="0"/>
        <u val="none"/>
        <vertAlign val="baseline"/>
        <sz val="10"/>
        <color theme="1"/>
        <name val="Roboto Condensed"/>
        <scheme val="none"/>
      </font>
      <alignment horizontal="right" vertical="bottom" textRotation="0" wrapText="0" indent="0" justifyLastLine="0" shrinkToFit="0" readingOrder="0"/>
    </dxf>
    <dxf>
      <font>
        <strike val="0"/>
        <outline val="0"/>
        <shadow val="0"/>
        <u val="none"/>
        <vertAlign val="baseline"/>
        <sz val="10"/>
        <color theme="1"/>
        <name val="Roboto Condensed"/>
        <scheme val="none"/>
      </font>
      <alignment horizontal="right" vertical="bottom" textRotation="0" wrapText="0" indent="0" justifyLastLine="0" shrinkToFit="0" readingOrder="0"/>
    </dxf>
    <dxf>
      <font>
        <strike val="0"/>
        <outline val="0"/>
        <shadow val="0"/>
        <u val="none"/>
        <vertAlign val="baseline"/>
        <sz val="10"/>
        <color theme="1"/>
        <name val="Roboto Condensed"/>
        <scheme val="none"/>
      </font>
      <alignment horizontal="right" vertical="bottom" textRotation="0" wrapText="0" indent="0" justifyLastLine="0" shrinkToFit="0" readingOrder="0"/>
    </dxf>
    <dxf>
      <font>
        <strike val="0"/>
        <outline val="0"/>
        <shadow val="0"/>
        <u val="none"/>
        <vertAlign val="baseline"/>
        <sz val="10"/>
        <color theme="1"/>
        <name val="Roboto Condensed"/>
        <scheme val="none"/>
      </font>
      <alignment horizontal="right" vertical="bottom" textRotation="0" wrapText="0" indent="0" justifyLastLine="0" shrinkToFit="0" readingOrder="0"/>
    </dxf>
    <dxf>
      <font>
        <strike val="0"/>
        <outline val="0"/>
        <shadow val="0"/>
        <u val="none"/>
        <vertAlign val="baseline"/>
        <sz val="10"/>
        <color theme="1"/>
        <name val="Roboto Condensed"/>
        <scheme val="none"/>
      </font>
      <alignment horizontal="right" vertical="bottom" textRotation="0" wrapText="0" indent="0" justifyLastLine="0" shrinkToFit="0" readingOrder="0"/>
    </dxf>
    <dxf>
      <font>
        <strike val="0"/>
        <outline val="0"/>
        <shadow val="0"/>
        <u val="none"/>
        <vertAlign val="baseline"/>
        <sz val="10"/>
        <color theme="1"/>
        <name val="Roboto Condensed"/>
        <scheme val="none"/>
      </font>
      <alignment horizontal="right" vertical="bottom" textRotation="0" wrapText="0" indent="0" justifyLastLine="0" shrinkToFit="0" readingOrder="0"/>
    </dxf>
    <dxf>
      <font>
        <strike val="0"/>
        <outline val="0"/>
        <shadow val="0"/>
        <u val="none"/>
        <vertAlign val="baseline"/>
        <sz val="10"/>
        <color theme="1"/>
        <name val="Roboto Condensed"/>
        <scheme val="none"/>
      </font>
      <alignment horizontal="right" vertical="bottom" textRotation="0" wrapText="0" indent="0" justifyLastLine="0" shrinkToFit="0" readingOrder="0"/>
    </dxf>
    <dxf>
      <font>
        <strike val="0"/>
        <outline val="0"/>
        <shadow val="0"/>
        <u val="none"/>
        <vertAlign val="baseline"/>
        <sz val="10"/>
        <color theme="1"/>
        <name val="Roboto Condensed"/>
        <scheme val="none"/>
      </font>
      <alignment horizontal="right" vertical="bottom" textRotation="0" wrapText="0" indent="0" justifyLastLine="0" shrinkToFit="0" readingOrder="0"/>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border outline="0">
        <top style="thin">
          <color theme="4" tint="0.39997558519241921"/>
        </top>
      </border>
    </dxf>
    <dxf>
      <font>
        <strike val="0"/>
        <outline val="0"/>
        <shadow val="0"/>
        <u val="none"/>
        <vertAlign val="baseline"/>
        <sz val="10"/>
        <color theme="1"/>
        <name val="Roboto Condensed"/>
        <scheme val="none"/>
      </font>
    </dxf>
    <dxf>
      <border outline="0">
        <bottom style="thin">
          <color theme="4" tint="0.39997558519241921"/>
        </bottom>
      </border>
    </dxf>
    <dxf>
      <font>
        <b/>
        <i val="0"/>
        <strike val="0"/>
        <condense val="0"/>
        <extend val="0"/>
        <outline val="0"/>
        <shadow val="0"/>
        <u val="none"/>
        <vertAlign val="baseline"/>
        <sz val="10"/>
        <color theme="1"/>
        <name val="Roboto Condensed"/>
        <scheme val="none"/>
      </font>
      <fill>
        <patternFill patternType="solid">
          <fgColor theme="5"/>
          <bgColor theme="5"/>
        </patternFill>
      </fill>
      <alignment vertical="center" textRotation="0" indent="0" justifyLastLine="0" shrinkToFit="0" readingOrder="0"/>
    </dxf>
    <dxf>
      <font>
        <strike val="0"/>
        <outline val="0"/>
        <shadow val="0"/>
        <u val="none"/>
        <vertAlign val="baseline"/>
        <sz val="10"/>
        <color theme="1"/>
        <name val="Roboto Condensed"/>
        <scheme val="none"/>
      </font>
      <numFmt numFmtId="14" formatCode="0.00%"/>
    </dxf>
    <dxf>
      <font>
        <b val="0"/>
        <i val="0"/>
        <strike val="0"/>
        <condense val="0"/>
        <extend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numFmt numFmtId="30" formatCode="@"/>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alignment horizontal="general" vertical="center" textRotation="0" wrapText="0" indent="0" justifyLastLine="0" shrinkToFit="0" readingOrder="0"/>
    </dxf>
    <dxf>
      <font>
        <strike val="0"/>
        <outline val="0"/>
        <shadow val="0"/>
        <u val="none"/>
        <vertAlign val="baseline"/>
        <sz val="10"/>
        <color theme="1"/>
        <name val="Roboto Condensed"/>
        <scheme val="none"/>
      </font>
      <alignment horizontal="right" vertical="bottom" textRotation="0" wrapText="0" indent="0" justifyLastLine="0" shrinkToFit="0" readingOrder="0"/>
    </dxf>
    <dxf>
      <font>
        <strike val="0"/>
        <outline val="0"/>
        <shadow val="0"/>
        <u val="none"/>
        <vertAlign val="baseline"/>
        <sz val="10"/>
        <color theme="1"/>
        <name val="Roboto Condensed"/>
        <scheme val="none"/>
      </font>
      <alignment horizontal="right" vertical="bottom" textRotation="0" wrapText="0" indent="0" justifyLastLine="0" shrinkToFit="0" readingOrder="0"/>
    </dxf>
    <dxf>
      <font>
        <strike val="0"/>
        <outline val="0"/>
        <shadow val="0"/>
        <u val="none"/>
        <vertAlign val="baseline"/>
        <sz val="10"/>
        <color theme="1"/>
        <name val="Roboto Condensed"/>
        <scheme val="none"/>
      </font>
      <alignment horizontal="right" vertical="bottom" textRotation="0" wrapText="0" indent="0" justifyLastLine="0" shrinkToFit="0" readingOrder="0"/>
    </dxf>
    <dxf>
      <font>
        <strike val="0"/>
        <outline val="0"/>
        <shadow val="0"/>
        <u val="none"/>
        <vertAlign val="baseline"/>
        <sz val="10"/>
        <color theme="1"/>
        <name val="Roboto Condensed"/>
        <scheme val="none"/>
      </font>
      <alignment horizontal="right" vertical="bottom" textRotation="0" wrapText="0" indent="0" justifyLastLine="0" shrinkToFit="0" readingOrder="0"/>
    </dxf>
    <dxf>
      <font>
        <strike val="0"/>
        <outline val="0"/>
        <shadow val="0"/>
        <u val="none"/>
        <vertAlign val="baseline"/>
        <sz val="10"/>
        <color theme="1"/>
        <name val="Roboto Condensed"/>
        <scheme val="none"/>
      </font>
      <alignment horizontal="right" vertical="bottom" textRotation="0" wrapText="0" indent="0" justifyLastLine="0" shrinkToFit="0" readingOrder="0"/>
    </dxf>
    <dxf>
      <font>
        <strike val="0"/>
        <outline val="0"/>
        <shadow val="0"/>
        <u val="none"/>
        <vertAlign val="baseline"/>
        <sz val="10"/>
        <color theme="1"/>
        <name val="Roboto Condensed"/>
        <scheme val="none"/>
      </font>
      <alignment horizontal="right" vertical="bottom" textRotation="0" wrapText="0" indent="0" justifyLastLine="0" shrinkToFit="0" readingOrder="0"/>
    </dxf>
    <dxf>
      <font>
        <strike val="0"/>
        <outline val="0"/>
        <shadow val="0"/>
        <u val="none"/>
        <vertAlign val="baseline"/>
        <sz val="10"/>
        <color theme="1"/>
        <name val="Roboto Condensed"/>
        <scheme val="none"/>
      </font>
      <alignment horizontal="right" vertical="bottom" textRotation="0" wrapText="0" indent="0" justifyLastLine="0" shrinkToFit="0" readingOrder="0"/>
    </dxf>
    <dxf>
      <font>
        <strike val="0"/>
        <outline val="0"/>
        <shadow val="0"/>
        <u val="none"/>
        <vertAlign val="baseline"/>
        <sz val="10"/>
        <color theme="1"/>
        <name val="Roboto Condensed"/>
        <scheme val="none"/>
      </font>
      <alignment horizontal="right" vertical="bottom" textRotation="0" wrapText="0" indent="0" justifyLastLine="0" shrinkToFit="0" readingOrder="0"/>
    </dxf>
    <dxf>
      <font>
        <strike val="0"/>
        <outline val="0"/>
        <shadow val="0"/>
        <u val="none"/>
        <vertAlign val="baseline"/>
        <sz val="10"/>
        <color theme="1"/>
        <name val="Roboto Condensed"/>
        <scheme val="none"/>
      </font>
      <alignment horizontal="right" vertical="bottom" textRotation="0" wrapText="0" indent="0" justifyLastLine="0" shrinkToFit="0" readingOrder="0"/>
    </dxf>
    <dxf>
      <font>
        <strike val="0"/>
        <outline val="0"/>
        <shadow val="0"/>
        <u val="none"/>
        <vertAlign val="baseline"/>
        <sz val="10"/>
        <color theme="1"/>
        <name val="Roboto Condensed"/>
        <scheme val="none"/>
      </font>
      <alignment horizontal="right" vertical="bottom" textRotation="0" wrapText="0" indent="0" justifyLastLine="0" shrinkToFit="0" readingOrder="0"/>
    </dxf>
    <dxf>
      <font>
        <strike val="0"/>
        <outline val="0"/>
        <shadow val="0"/>
        <u val="none"/>
        <vertAlign val="baseline"/>
        <sz val="10"/>
        <color theme="1"/>
        <name val="Roboto Condensed"/>
        <scheme val="none"/>
      </font>
      <alignment horizontal="right" vertical="bottom" textRotation="0" wrapText="0" indent="0" justifyLastLine="0" shrinkToFit="0" readingOrder="0"/>
    </dxf>
    <dxf>
      <font>
        <strike val="0"/>
        <outline val="0"/>
        <shadow val="0"/>
        <u val="none"/>
        <vertAlign val="baseline"/>
        <sz val="10"/>
        <color theme="1"/>
        <name val="Roboto Condensed"/>
        <scheme val="none"/>
      </font>
      <alignment horizontal="right" vertical="bottom" textRotation="0" wrapText="0" indent="0" justifyLastLine="0" shrinkToFit="0" readingOrder="0"/>
    </dxf>
    <dxf>
      <font>
        <strike val="0"/>
        <outline val="0"/>
        <shadow val="0"/>
        <u val="none"/>
        <vertAlign val="baseline"/>
        <sz val="10"/>
        <color theme="1"/>
        <name val="Roboto Condensed"/>
        <scheme val="none"/>
      </font>
      <alignment horizontal="right" vertical="bottom" textRotation="0" wrapText="0" indent="0" justifyLastLine="0" shrinkToFit="0" readingOrder="0"/>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alignment horizontal="right" vertical="center" textRotation="0" wrapText="0" indent="2" justifyLastLine="0" shrinkToFit="0" readingOrder="0"/>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alignment horizontal="general" vertical="center" textRotation="0" indent="0" justifyLastLine="0" shrinkToFit="0" readingOrder="0"/>
    </dxf>
    <dxf>
      <font>
        <b val="0"/>
        <strike val="0"/>
        <outline val="0"/>
        <shadow val="0"/>
        <u val="none"/>
        <vertAlign val="baseline"/>
        <sz val="12"/>
        <color theme="1"/>
        <name val="Roboto Condensed"/>
        <scheme val="none"/>
      </font>
    </dxf>
    <dxf>
      <font>
        <b val="0"/>
        <strike val="0"/>
        <outline val="0"/>
        <shadow val="0"/>
        <u val="none"/>
        <vertAlign val="baseline"/>
        <sz val="12"/>
        <color theme="1"/>
        <name val="Roboto Condensed"/>
        <scheme val="none"/>
      </font>
    </dxf>
    <dxf>
      <font>
        <b val="0"/>
        <strike val="0"/>
        <outline val="0"/>
        <shadow val="0"/>
        <u val="none"/>
        <vertAlign val="baseline"/>
        <sz val="12"/>
        <color theme="1"/>
        <name val="Roboto Condensed"/>
        <scheme val="none"/>
      </font>
    </dxf>
    <dxf>
      <font>
        <b val="0"/>
        <strike val="0"/>
        <outline val="0"/>
        <shadow val="0"/>
        <u val="none"/>
        <vertAlign val="baseline"/>
        <sz val="12"/>
        <color theme="1"/>
        <name val="Roboto Condensed"/>
        <scheme val="none"/>
      </font>
    </dxf>
    <dxf>
      <font>
        <b val="0"/>
        <i val="0"/>
        <strike val="0"/>
        <condense val="0"/>
        <extend val="0"/>
        <outline val="0"/>
        <shadow val="0"/>
        <u val="none"/>
        <vertAlign val="baseline"/>
        <sz val="12"/>
        <color theme="1"/>
        <name val="Roboto Condensed"/>
        <scheme val="none"/>
      </font>
      <alignment horizontal="center" vertical="bottom" textRotation="0" wrapText="0" indent="0" justifyLastLine="0" shrinkToFit="0" readingOrder="0"/>
    </dxf>
    <dxf>
      <font>
        <b val="0"/>
        <strike val="0"/>
        <outline val="0"/>
        <shadow val="0"/>
        <u val="none"/>
        <vertAlign val="baseline"/>
        <sz val="12"/>
        <color theme="1"/>
        <name val="Roboto Condensed"/>
        <scheme val="none"/>
      </font>
    </dxf>
    <dxf>
      <font>
        <b val="0"/>
        <strike val="0"/>
        <outline val="0"/>
        <shadow val="0"/>
        <u val="none"/>
        <vertAlign val="baseline"/>
        <sz val="12"/>
        <color theme="1"/>
        <name val="Roboto Condensed"/>
        <scheme val="none"/>
      </font>
    </dxf>
    <dxf>
      <font>
        <b val="0"/>
        <strike val="0"/>
        <outline val="0"/>
        <shadow val="0"/>
        <u val="none"/>
        <vertAlign val="baseline"/>
        <sz val="10"/>
        <color theme="1"/>
        <name val="Roboto Condensed"/>
        <scheme val="none"/>
      </font>
      <numFmt numFmtId="0" formatCode="General"/>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alignment horizontal="center" vertical="bottom" textRotation="0" wrapText="0" indent="0" justifyLastLine="0" shrinkToFit="0" readingOrder="0"/>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numFmt numFmtId="0" formatCode="General"/>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alignment horizontal="center" vertical="bottom" textRotation="0" wrapText="0" indent="0" justifyLastLine="0" shrinkToFit="0" readingOrder="0"/>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numFmt numFmtId="0" formatCode="General"/>
    </dxf>
    <dxf>
      <font>
        <b val="0"/>
        <i val="0"/>
        <strike val="0"/>
        <condense val="0"/>
        <extend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numFmt numFmtId="0" formatCode="General"/>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alignment horizontal="center" vertical="bottom" textRotation="0" wrapText="0" indent="0" justifyLastLine="0" shrinkToFit="0" readingOrder="0"/>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numFmt numFmtId="0" formatCode="General"/>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alignment horizontal="center" vertical="bottom" textRotation="0" wrapText="0" indent="0" justifyLastLine="0" shrinkToFit="0" readingOrder="0"/>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numFmt numFmtId="0" formatCode="General"/>
    </dxf>
    <dxf>
      <font>
        <b val="0"/>
        <i val="0"/>
        <strike val="0"/>
        <condense val="0"/>
        <extend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numFmt numFmtId="0" formatCode="General"/>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alignment horizontal="center" vertical="bottom" textRotation="0" wrapText="0" indent="0" justifyLastLine="0" shrinkToFit="0" readingOrder="0"/>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numFmt numFmtId="0" formatCode="General"/>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alignment horizontal="center" vertical="bottom" textRotation="0" wrapText="0" indent="0" justifyLastLine="0" shrinkToFit="0" readingOrder="0"/>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numFmt numFmtId="0" formatCode="General"/>
    </dxf>
    <dxf>
      <font>
        <b val="0"/>
        <i val="0"/>
        <strike val="0"/>
        <condense val="0"/>
        <extend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numFmt numFmtId="0" formatCode="General"/>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numFmt numFmtId="0" formatCode="General"/>
    </dxf>
    <dxf>
      <font>
        <b val="0"/>
        <i val="0"/>
        <strike val="0"/>
        <condense val="0"/>
        <extend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numFmt numFmtId="14" formatCode="0.00%"/>
    </dxf>
    <dxf>
      <font>
        <b val="0"/>
        <strike val="0"/>
        <outline val="0"/>
        <shadow val="0"/>
        <u val="none"/>
        <vertAlign val="baseline"/>
        <sz val="10"/>
        <color theme="1"/>
        <name val="Roboto Condensed"/>
        <scheme val="none"/>
      </font>
      <numFmt numFmtId="14" formatCode="0.00%"/>
    </dxf>
    <dxf>
      <font>
        <b val="0"/>
        <strike val="0"/>
        <outline val="0"/>
        <shadow val="0"/>
        <u val="none"/>
        <vertAlign val="baseline"/>
        <sz val="10"/>
        <color theme="1"/>
        <name val="Roboto Condensed"/>
        <scheme val="none"/>
      </font>
      <numFmt numFmtId="14" formatCode="0.00%"/>
    </dxf>
    <dxf>
      <font>
        <b val="0"/>
        <strike val="0"/>
        <outline val="0"/>
        <shadow val="0"/>
        <u val="none"/>
        <vertAlign val="baseline"/>
        <sz val="10"/>
        <color theme="1"/>
        <name val="Roboto Condensed"/>
        <scheme val="none"/>
      </font>
      <numFmt numFmtId="14" formatCode="0.00%"/>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strike val="0"/>
        <outline val="0"/>
        <shadow val="0"/>
        <u val="none"/>
        <vertAlign val="baseline"/>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numFmt numFmtId="0" formatCode="General"/>
    </dxf>
    <dxf>
      <font>
        <b val="0"/>
        <strike val="0"/>
        <outline val="0"/>
        <shadow val="0"/>
        <u val="none"/>
        <vertAlign val="baseline"/>
        <sz val="10"/>
        <color theme="1"/>
        <name val="Roboto Condensed"/>
        <scheme val="none"/>
      </font>
    </dxf>
    <dxf>
      <font>
        <strike val="0"/>
        <outline val="0"/>
        <shadow val="0"/>
        <u val="none"/>
        <vertAlign val="baseline"/>
        <color theme="1"/>
        <name val="Roboto Condensed"/>
        <scheme val="none"/>
      </font>
    </dxf>
    <dxf>
      <font>
        <strike val="0"/>
        <outline val="0"/>
        <shadow val="0"/>
        <u val="none"/>
        <vertAlign val="baseline"/>
        <color theme="1"/>
        <name val="Roboto Condensed"/>
        <scheme val="none"/>
      </font>
    </dxf>
    <dxf>
      <font>
        <strike val="0"/>
        <outline val="0"/>
        <shadow val="0"/>
        <u val="none"/>
        <vertAlign val="baseline"/>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strike val="0"/>
        <outline val="0"/>
        <shadow val="0"/>
        <u val="none"/>
        <vertAlign val="baseline"/>
        <color theme="1"/>
        <name val="Roboto Condensed"/>
        <scheme val="none"/>
      </font>
    </dxf>
    <dxf>
      <font>
        <strike val="0"/>
        <outline val="0"/>
        <shadow val="0"/>
        <u val="none"/>
        <vertAlign val="baseline"/>
        <color theme="1"/>
        <name val="Roboto Condensed"/>
        <scheme val="none"/>
      </font>
    </dxf>
    <dxf>
      <font>
        <strike val="0"/>
        <outline val="0"/>
        <shadow val="0"/>
        <u val="none"/>
        <vertAlign val="baseline"/>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strike val="0"/>
        <outline val="0"/>
        <shadow val="0"/>
        <u val="none"/>
        <vertAlign val="baseline"/>
        <color theme="1"/>
        <name val="Roboto Condensed"/>
        <scheme val="none"/>
      </font>
    </dxf>
    <dxf>
      <font>
        <strike val="0"/>
        <outline val="0"/>
        <shadow val="0"/>
        <u val="none"/>
        <vertAlign val="baseline"/>
        <color theme="1"/>
        <name val="Roboto Condensed"/>
        <scheme val="none"/>
      </font>
    </dxf>
    <dxf>
      <font>
        <b val="0"/>
        <strike val="0"/>
        <outline val="0"/>
        <shadow val="0"/>
        <u val="none"/>
        <vertAlign val="baseline"/>
        <sz val="10"/>
        <color theme="1"/>
        <name val="Roboto Condensed"/>
        <scheme val="none"/>
      </font>
      <numFmt numFmtId="14" formatCode="0.00%"/>
    </dxf>
    <dxf>
      <font>
        <b val="0"/>
        <strike val="0"/>
        <outline val="0"/>
        <shadow val="0"/>
        <u val="none"/>
        <vertAlign val="baseline"/>
        <sz val="10"/>
        <color theme="1"/>
        <name val="Roboto Condensed"/>
        <scheme val="none"/>
      </font>
      <numFmt numFmtId="14" formatCode="0.00%"/>
    </dxf>
    <dxf>
      <font>
        <b val="0"/>
        <strike val="0"/>
        <outline val="0"/>
        <shadow val="0"/>
        <u val="none"/>
        <vertAlign val="baseline"/>
        <sz val="10"/>
        <color theme="1"/>
        <name val="Roboto Condensed"/>
        <scheme val="none"/>
      </font>
      <numFmt numFmtId="14" formatCode="0.00%"/>
    </dxf>
    <dxf>
      <font>
        <b val="0"/>
        <strike val="0"/>
        <outline val="0"/>
        <shadow val="0"/>
        <u val="none"/>
        <vertAlign val="baseline"/>
        <sz val="10"/>
        <color theme="1"/>
        <name val="Roboto Condensed"/>
        <scheme val="none"/>
      </font>
      <numFmt numFmtId="14" formatCode="0.00%"/>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numFmt numFmtId="0" formatCode="General"/>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b val="0"/>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alignment horizontal="general" vertical="bottom" textRotation="0" wrapText="1" indent="0" justifyLastLine="0" shrinkToFit="0" readingOrder="0"/>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numFmt numFmtId="30" formatCode="@"/>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0" readingOrder="0"/>
    </dxf>
    <dxf>
      <font>
        <b val="0"/>
        <i val="0"/>
        <strike val="0"/>
        <condense val="0"/>
        <extend val="0"/>
        <outline val="0"/>
        <shadow val="0"/>
        <u val="none"/>
        <vertAlign val="baseline"/>
        <sz val="10"/>
        <color theme="1"/>
        <name val="Roboto Condensed"/>
        <scheme val="none"/>
      </font>
      <numFmt numFmtId="164" formatCode="#,##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left/>
        <right style="thin">
          <color rgb="FFB0B0B0"/>
        </right>
        <top style="thin">
          <color rgb="FFB0B0B0"/>
        </top>
        <bottom style="thin">
          <color rgb="FFB0B0B0"/>
        </bottom>
        <vertical/>
        <horizontal/>
      </border>
    </dxf>
    <dxf>
      <border outline="0">
        <left style="thin">
          <color rgb="FFB0B0B0"/>
        </left>
      </border>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outline="0">
        <left style="thin">
          <color rgb="FFB0B0B0"/>
        </left>
        <right style="thin">
          <color rgb="FFB0B0B0"/>
        </right>
        <top/>
        <bottom/>
      </border>
    </dxf>
    <dxf>
      <font>
        <b val="0"/>
        <i val="0"/>
        <strike val="0"/>
        <condense val="0"/>
        <extend val="0"/>
        <outline val="0"/>
        <shadow val="0"/>
        <u val="none"/>
        <vertAlign val="baseline"/>
        <sz val="10"/>
        <color theme="1"/>
        <name val="Roboto Condensed"/>
        <scheme val="none"/>
      </font>
      <numFmt numFmtId="166" formatCode="0.0"/>
    </dxf>
    <dxf>
      <font>
        <b val="0"/>
        <i val="0"/>
        <strike val="0"/>
        <condense val="0"/>
        <extend val="0"/>
        <outline val="0"/>
        <shadow val="0"/>
        <u val="none"/>
        <vertAlign val="baseline"/>
        <sz val="10"/>
        <color theme="1"/>
        <name val="Roboto Condensed"/>
        <scheme val="none"/>
      </font>
      <numFmt numFmtId="3" formatCode="#,##0"/>
    </dxf>
    <dxf>
      <font>
        <b val="0"/>
        <i val="0"/>
        <strike val="0"/>
        <condense val="0"/>
        <extend val="0"/>
        <outline val="0"/>
        <shadow val="0"/>
        <u val="none"/>
        <vertAlign val="baseline"/>
        <sz val="10"/>
        <color theme="1"/>
        <name val="Roboto Condensed"/>
        <scheme val="none"/>
      </font>
      <numFmt numFmtId="3"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left/>
        <right style="thin">
          <color rgb="FFB0B0B0"/>
        </right>
        <top style="thin">
          <color rgb="FFB0B0B0"/>
        </top>
        <bottom style="thin">
          <color rgb="FFB0B0B0"/>
        </bottom>
        <vertical/>
        <horizontal/>
      </border>
    </dxf>
    <dxf>
      <border outline="0">
        <left style="thin">
          <color rgb="FFB0B0B0"/>
        </left>
      </border>
    </dxf>
    <dxf>
      <font>
        <b val="0"/>
        <i val="0"/>
        <strike val="0"/>
        <condense val="0"/>
        <extend val="0"/>
        <outline val="0"/>
        <shadow val="0"/>
        <u val="none"/>
        <vertAlign val="baseline"/>
        <sz val="10"/>
        <color theme="1"/>
        <name val="Roboto Condensed"/>
        <scheme val="none"/>
      </font>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outline="0">
        <left style="thin">
          <color rgb="FFB0B0B0"/>
        </left>
        <right style="thin">
          <color rgb="FFB0B0B0"/>
        </right>
        <top/>
        <bottom/>
      </border>
    </dxf>
    <dxf>
      <font>
        <b val="0"/>
        <i val="0"/>
        <strike val="0"/>
        <condense val="0"/>
        <extend val="0"/>
        <outline val="0"/>
        <shadow val="0"/>
        <u val="none"/>
        <vertAlign val="baseline"/>
        <sz val="10"/>
        <color theme="1"/>
        <name val="Roboto Condensed"/>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theme="1"/>
        <name val="Roboto Condensed"/>
        <scheme val="none"/>
      </font>
      <numFmt numFmtId="3" formatCode="#,##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left/>
        <right style="thin">
          <color rgb="FFB0B0B0"/>
        </right>
        <top style="thin">
          <color rgb="FFB0B0B0"/>
        </top>
        <bottom style="thin">
          <color rgb="FFB0B0B0"/>
        </bottom>
        <vertical/>
        <horizontal/>
      </border>
    </dxf>
    <dxf>
      <border outline="0">
        <left style="thin">
          <color rgb="FFB0B0B0"/>
        </left>
      </border>
    </dxf>
    <dxf>
      <font>
        <b val="0"/>
        <i val="0"/>
        <strike val="0"/>
        <condense val="0"/>
        <extend val="0"/>
        <outline val="0"/>
        <shadow val="0"/>
        <u val="none"/>
        <vertAlign val="baseline"/>
        <sz val="10"/>
        <color theme="1"/>
        <name val="Roboto Condensed"/>
        <scheme val="none"/>
      </font>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outline="0">
        <left style="thin">
          <color rgb="FFB0B0B0"/>
        </left>
        <right style="thin">
          <color rgb="FFB0B0B0"/>
        </right>
        <top/>
        <bottom/>
      </border>
    </dxf>
    <dxf>
      <font>
        <b val="0"/>
        <i val="0"/>
        <strike val="0"/>
        <condense val="0"/>
        <extend val="0"/>
        <outline val="0"/>
        <shadow val="0"/>
        <u val="none"/>
        <vertAlign val="baseline"/>
        <sz val="10"/>
        <color theme="1"/>
        <name val="Roboto Condensed"/>
        <scheme val="none"/>
      </font>
      <numFmt numFmtId="165" formatCode="#,##0.0"/>
      <alignment horizontal="general" vertical="center" textRotation="0" wrapText="0" indent="0" justifyLastLine="0" shrinkToFit="0" readingOrder="0"/>
    </dxf>
    <dxf>
      <font>
        <b val="0"/>
        <i val="0"/>
        <strike val="0"/>
        <condense val="0"/>
        <extend val="0"/>
        <outline val="0"/>
        <shadow val="0"/>
        <u val="none"/>
        <vertAlign val="baseline"/>
        <sz val="10"/>
        <color theme="1"/>
        <name val="Roboto Condensed"/>
        <scheme val="none"/>
      </font>
      <numFmt numFmtId="3" formatCode="#,##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4"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4"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4"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4"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left/>
        <right style="thin">
          <color rgb="FFB0B0B0"/>
        </right>
        <top style="thin">
          <color rgb="FFB0B0B0"/>
        </top>
        <bottom style="thin">
          <color rgb="FFB0B0B0"/>
        </bottom>
        <vertical/>
        <horizontal/>
      </border>
    </dxf>
    <dxf>
      <border outline="0">
        <left style="thin">
          <color rgb="FFB0B0B0"/>
        </left>
      </border>
    </dxf>
    <dxf>
      <font>
        <b val="0"/>
        <i val="0"/>
        <strike val="0"/>
        <condense val="0"/>
        <extend val="0"/>
        <outline val="0"/>
        <shadow val="0"/>
        <u val="none"/>
        <vertAlign val="baseline"/>
        <sz val="10"/>
        <color theme="1"/>
        <name val="Roboto Condensed"/>
        <scheme val="none"/>
      </font>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outline="0">
        <left style="thin">
          <color rgb="FFB0B0B0"/>
        </left>
        <right style="thin">
          <color rgb="FFB0B0B0"/>
        </right>
        <top/>
        <bottom/>
      </border>
    </dxf>
    <dxf>
      <font>
        <b val="0"/>
        <i val="0"/>
        <strike val="0"/>
        <condense val="0"/>
        <extend val="0"/>
        <outline val="0"/>
        <shadow val="0"/>
        <u val="none"/>
        <vertAlign val="baseline"/>
        <sz val="10"/>
        <color theme="1"/>
        <name val="Roboto Condensed"/>
        <scheme val="none"/>
      </font>
      <numFmt numFmtId="166" formatCode="0.0"/>
    </dxf>
    <dxf>
      <font>
        <b val="0"/>
        <i val="0"/>
        <strike val="0"/>
        <condense val="0"/>
        <extend val="0"/>
        <outline val="0"/>
        <shadow val="0"/>
        <u val="none"/>
        <vertAlign val="baseline"/>
        <sz val="10"/>
        <color theme="1"/>
        <name val="Roboto Condensed"/>
        <scheme val="none"/>
      </font>
      <numFmt numFmtId="165" formatCode="#,##0.0"/>
    </dxf>
    <dxf>
      <font>
        <b val="0"/>
        <i val="0"/>
        <strike val="0"/>
        <condense val="0"/>
        <extend val="0"/>
        <outline val="0"/>
        <shadow val="0"/>
        <u val="none"/>
        <vertAlign val="baseline"/>
        <sz val="10"/>
        <color theme="1"/>
        <name val="Roboto Condensed"/>
        <scheme val="none"/>
      </font>
      <numFmt numFmtId="3"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left/>
        <right style="thin">
          <color rgb="FFB0B0B0"/>
        </right>
        <top style="thin">
          <color rgb="FFB0B0B0"/>
        </top>
        <bottom style="thin">
          <color rgb="FFB0B0B0"/>
        </bottom>
        <vertical/>
        <horizontal/>
      </border>
    </dxf>
    <dxf>
      <border outline="0">
        <left style="thin">
          <color rgb="FFB0B0B0"/>
        </left>
      </border>
    </dxf>
    <dxf>
      <font>
        <b val="0"/>
        <i val="0"/>
        <strike val="0"/>
        <condense val="0"/>
        <extend val="0"/>
        <outline val="0"/>
        <shadow val="0"/>
        <u val="none"/>
        <vertAlign val="baseline"/>
        <sz val="10"/>
        <color theme="1"/>
        <name val="Roboto Condensed"/>
        <scheme val="none"/>
      </font>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outline="0">
        <left style="thin">
          <color rgb="FFB0B0B0"/>
        </left>
        <right style="thin">
          <color rgb="FFB0B0B0"/>
        </right>
        <top/>
        <bottom/>
      </border>
    </dxf>
    <dxf>
      <font>
        <b val="0"/>
        <i val="0"/>
        <strike val="0"/>
        <condense val="0"/>
        <extend val="0"/>
        <outline val="0"/>
        <shadow val="0"/>
        <u val="none"/>
        <vertAlign val="baseline"/>
        <sz val="10"/>
        <color theme="1"/>
        <name val="Roboto Condensed"/>
        <scheme val="none"/>
      </font>
      <numFmt numFmtId="166" formatCode="0.0"/>
    </dxf>
    <dxf>
      <font>
        <b val="0"/>
        <i val="0"/>
        <strike val="0"/>
        <condense val="0"/>
        <extend val="0"/>
        <outline val="0"/>
        <shadow val="0"/>
        <u val="none"/>
        <vertAlign val="baseline"/>
        <sz val="10"/>
        <color theme="1"/>
        <name val="Roboto Condensed"/>
        <scheme val="none"/>
      </font>
      <numFmt numFmtId="165" formatCode="#,##0.0"/>
    </dxf>
    <dxf>
      <font>
        <b val="0"/>
        <i val="0"/>
        <strike val="0"/>
        <condense val="0"/>
        <extend val="0"/>
        <outline val="0"/>
        <shadow val="0"/>
        <u val="none"/>
        <vertAlign val="baseline"/>
        <sz val="10"/>
        <color theme="1"/>
        <name val="Roboto Condensed"/>
        <scheme val="none"/>
      </font>
      <numFmt numFmtId="3"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left/>
        <right style="thin">
          <color rgb="FFB0B0B0"/>
        </right>
        <top style="thin">
          <color rgb="FFB0B0B0"/>
        </top>
        <bottom style="thin">
          <color rgb="FFB0B0B0"/>
        </bottom>
        <vertical/>
        <horizontal/>
      </border>
    </dxf>
    <dxf>
      <border outline="0">
        <left style="thin">
          <color rgb="FFB0B0B0"/>
        </left>
      </border>
    </dxf>
    <dxf>
      <font>
        <b val="0"/>
        <i val="0"/>
        <strike val="0"/>
        <condense val="0"/>
        <extend val="0"/>
        <outline val="0"/>
        <shadow val="0"/>
        <u val="none"/>
        <vertAlign val="baseline"/>
        <sz val="10"/>
        <color theme="1"/>
        <name val="Roboto Condensed"/>
        <scheme val="none"/>
      </font>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outline="0">
        <left style="thin">
          <color rgb="FFB0B0B0"/>
        </left>
        <right style="thin">
          <color rgb="FFB0B0B0"/>
        </right>
        <top/>
        <bottom/>
      </border>
    </dxf>
    <dxf>
      <font>
        <b val="0"/>
        <i val="0"/>
        <strike val="0"/>
        <condense val="0"/>
        <extend val="0"/>
        <outline val="0"/>
        <shadow val="0"/>
        <u val="none"/>
        <vertAlign val="baseline"/>
        <sz val="10"/>
        <color theme="1"/>
        <name val="Roboto Condensed"/>
        <scheme val="none"/>
      </font>
      <numFmt numFmtId="166" formatCode="0.0"/>
    </dxf>
    <dxf>
      <font>
        <b val="0"/>
        <i val="0"/>
        <strike val="0"/>
        <condense val="0"/>
        <extend val="0"/>
        <outline val="0"/>
        <shadow val="0"/>
        <u val="none"/>
        <vertAlign val="baseline"/>
        <sz val="10"/>
        <color theme="1"/>
        <name val="Roboto Condensed"/>
        <scheme val="none"/>
      </font>
      <numFmt numFmtId="165" formatCode="#,##0.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left/>
        <right style="thin">
          <color rgb="FFB0B0B0"/>
        </right>
        <top style="thin">
          <color rgb="FFB0B0B0"/>
        </top>
        <bottom style="thin">
          <color rgb="FFB0B0B0"/>
        </bottom>
        <vertical/>
        <horizontal/>
      </border>
    </dxf>
    <dxf>
      <border outline="0">
        <left style="thin">
          <color rgb="FFB0B0B0"/>
        </left>
      </border>
    </dxf>
    <dxf>
      <font>
        <b val="0"/>
        <i val="0"/>
        <strike val="0"/>
        <condense val="0"/>
        <extend val="0"/>
        <outline val="0"/>
        <shadow val="0"/>
        <u val="none"/>
        <vertAlign val="baseline"/>
        <sz val="10"/>
        <color theme="1"/>
        <name val="Roboto Condensed"/>
        <scheme val="none"/>
      </font>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outline="0">
        <left style="thin">
          <color rgb="FFB0B0B0"/>
        </left>
        <right style="thin">
          <color rgb="FFB0B0B0"/>
        </right>
        <top/>
        <bottom/>
      </border>
    </dxf>
    <dxf>
      <font>
        <b val="0"/>
        <i val="0"/>
        <strike val="0"/>
        <condense val="0"/>
        <extend val="0"/>
        <outline val="0"/>
        <shadow val="0"/>
        <u val="none"/>
        <vertAlign val="baseline"/>
        <sz val="10"/>
        <color theme="1"/>
        <name val="Roboto Condensed"/>
        <scheme val="none"/>
      </font>
      <numFmt numFmtId="166" formatCode="0.0"/>
    </dxf>
    <dxf>
      <font>
        <b val="0"/>
        <i val="0"/>
        <strike val="0"/>
        <condense val="0"/>
        <extend val="0"/>
        <outline val="0"/>
        <shadow val="0"/>
        <u val="none"/>
        <vertAlign val="baseline"/>
        <sz val="10"/>
        <color theme="1"/>
        <name val="Roboto Condensed"/>
        <scheme val="none"/>
      </font>
      <numFmt numFmtId="165" formatCode="#,##0.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left/>
        <right style="thin">
          <color rgb="FFB0B0B0"/>
        </right>
        <top style="thin">
          <color rgb="FFB0B0B0"/>
        </top>
        <bottom style="thin">
          <color rgb="FFB0B0B0"/>
        </bottom>
        <vertical/>
        <horizontal/>
      </border>
    </dxf>
    <dxf>
      <border outline="0">
        <left style="thin">
          <color rgb="FFB0B0B0"/>
        </left>
      </border>
    </dxf>
    <dxf>
      <font>
        <b val="0"/>
        <i val="0"/>
        <strike val="0"/>
        <condense val="0"/>
        <extend val="0"/>
        <outline val="0"/>
        <shadow val="0"/>
        <u val="none"/>
        <vertAlign val="baseline"/>
        <sz val="10"/>
        <color theme="1"/>
        <name val="Roboto Condensed"/>
        <scheme val="none"/>
      </font>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outline="0">
        <left style="thin">
          <color rgb="FFB0B0B0"/>
        </left>
        <right style="thin">
          <color rgb="FFB0B0B0"/>
        </right>
        <top/>
        <bottom/>
      </border>
    </dxf>
    <dxf>
      <font>
        <b val="0"/>
        <i val="0"/>
        <strike val="0"/>
        <condense val="0"/>
        <extend val="0"/>
        <outline val="0"/>
        <shadow val="0"/>
        <u val="none"/>
        <vertAlign val="baseline"/>
        <sz val="10"/>
        <color theme="1"/>
        <name val="Roboto Condensed"/>
        <scheme val="none"/>
      </font>
      <numFmt numFmtId="166" formatCode="0.0"/>
    </dxf>
    <dxf>
      <font>
        <b val="0"/>
        <i val="0"/>
        <strike val="0"/>
        <condense val="0"/>
        <extend val="0"/>
        <outline val="0"/>
        <shadow val="0"/>
        <u val="none"/>
        <vertAlign val="baseline"/>
        <sz val="10"/>
        <color theme="1"/>
        <name val="Roboto Condensed"/>
        <scheme val="none"/>
      </font>
      <numFmt numFmtId="166" formatCode="0.0"/>
    </dxf>
    <dxf>
      <font>
        <b val="0"/>
        <i val="0"/>
        <strike val="0"/>
        <condense val="0"/>
        <extend val="0"/>
        <outline val="0"/>
        <shadow val="0"/>
        <u val="none"/>
        <vertAlign val="baseline"/>
        <sz val="10"/>
        <color theme="1"/>
        <name val="Roboto Condensed"/>
        <scheme val="none"/>
      </font>
      <numFmt numFmtId="3"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3"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3"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3"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3"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left/>
        <right style="thin">
          <color rgb="FFB0B0B0"/>
        </right>
        <top style="thin">
          <color rgb="FFB0B0B0"/>
        </top>
        <bottom style="thin">
          <color rgb="FFB0B0B0"/>
        </bottom>
        <vertical/>
        <horizontal/>
      </border>
    </dxf>
    <dxf>
      <border outline="0">
        <left style="thin">
          <color rgb="FFB0B0B0"/>
        </left>
      </border>
    </dxf>
    <dxf>
      <font>
        <b val="0"/>
        <i val="0"/>
        <strike val="0"/>
        <condense val="0"/>
        <extend val="0"/>
        <outline val="0"/>
        <shadow val="0"/>
        <u val="none"/>
        <vertAlign val="baseline"/>
        <sz val="10"/>
        <color theme="1"/>
        <name val="Roboto Condensed"/>
        <scheme val="none"/>
      </font>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outline="0">
        <left style="thin">
          <color rgb="FFB0B0B0"/>
        </left>
        <right style="thin">
          <color rgb="FFB0B0B0"/>
        </right>
        <top/>
        <bottom/>
      </border>
    </dxf>
    <dxf>
      <font>
        <b val="0"/>
        <i val="0"/>
        <strike val="0"/>
        <condense val="0"/>
        <extend val="0"/>
        <outline val="0"/>
        <shadow val="0"/>
        <u val="none"/>
        <vertAlign val="baseline"/>
        <sz val="10"/>
        <color theme="1"/>
        <name val="Roboto Condensed"/>
        <scheme val="none"/>
      </font>
      <numFmt numFmtId="166" formatCode="0.0"/>
    </dxf>
    <dxf>
      <font>
        <b val="0"/>
        <i val="0"/>
        <strike val="0"/>
        <condense val="0"/>
        <extend val="0"/>
        <outline val="0"/>
        <shadow val="0"/>
        <u val="none"/>
        <vertAlign val="baseline"/>
        <sz val="10"/>
        <color theme="1"/>
        <name val="Roboto Condensed"/>
        <scheme val="none"/>
      </font>
      <numFmt numFmtId="166" formatCode="0.0"/>
    </dxf>
    <dxf>
      <font>
        <b val="0"/>
        <i val="0"/>
        <strike val="0"/>
        <condense val="0"/>
        <extend val="0"/>
        <outline val="0"/>
        <shadow val="0"/>
        <u val="none"/>
        <vertAlign val="baseline"/>
        <sz val="10"/>
        <color theme="1"/>
        <name val="Roboto Condensed"/>
        <scheme val="none"/>
      </font>
      <numFmt numFmtId="3" formatCode="#,##0"/>
      <alignment horizontal="right" vertical="center" textRotation="0" wrapText="0" indent="0" justifyLastLine="0" shrinkToFit="1" readingOrder="0"/>
    </dxf>
    <dxf>
      <font>
        <strike val="0"/>
        <outline val="0"/>
        <shadow val="0"/>
        <u val="none"/>
        <vertAlign val="baseline"/>
        <sz val="10"/>
        <color theme="1"/>
      </font>
    </dxf>
    <dxf>
      <font>
        <b val="0"/>
        <i val="0"/>
        <strike val="0"/>
        <condense val="0"/>
        <extend val="0"/>
        <outline val="0"/>
        <shadow val="0"/>
        <u val="none"/>
        <vertAlign val="baseline"/>
        <sz val="10"/>
        <color theme="1"/>
        <name val="Roboto Condensed"/>
        <scheme val="none"/>
      </font>
      <numFmt numFmtId="3"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3"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3"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3"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5" formatCode="#,##0.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3" formatCode="#,##0"/>
      <alignment horizontal="right" vertical="center" textRotation="0" wrapText="0" indent="0" justifyLastLine="0" shrinkToFit="1" readingOrder="0"/>
    </dxf>
    <dxf>
      <font>
        <strike val="0"/>
        <outline val="0"/>
        <shadow val="0"/>
        <u val="none"/>
        <vertAlign val="baseline"/>
        <sz val="10"/>
        <color theme="1"/>
      </font>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outline="0">
        <left/>
        <right style="thin">
          <color rgb="FFB0B0B0"/>
        </right>
        <top style="thin">
          <color rgb="FFB0B0B0"/>
        </top>
        <bottom style="thin">
          <color rgb="FFB0B0B0"/>
        </bottom>
      </border>
    </dxf>
    <dxf>
      <border outline="0">
        <left style="thin">
          <color rgb="FFB0B0B0"/>
        </left>
      </border>
    </dxf>
    <dxf>
      <font>
        <strike val="0"/>
        <outline val="0"/>
        <shadow val="0"/>
        <u val="none"/>
        <vertAlign val="baseline"/>
        <sz val="10"/>
        <color theme="1"/>
      </font>
    </dxf>
    <dxf>
      <font>
        <strike val="0"/>
        <outline val="0"/>
        <shadow val="0"/>
        <u val="none"/>
        <vertAlign val="baseline"/>
        <sz val="10"/>
        <color theme="1"/>
      </font>
    </dxf>
    <dxf>
      <font>
        <b val="0"/>
        <i val="0"/>
        <strike val="0"/>
        <condense val="0"/>
        <extend val="0"/>
        <outline val="0"/>
        <shadow val="0"/>
        <u val="none"/>
        <vertAlign val="baseline"/>
        <sz val="10"/>
        <color theme="1"/>
        <name val="Roboto Condensed"/>
        <scheme val="none"/>
      </font>
      <numFmt numFmtId="166" formatCode="0.0"/>
    </dxf>
    <dxf>
      <font>
        <b val="0"/>
        <i val="0"/>
        <strike val="0"/>
        <condense val="0"/>
        <extend val="0"/>
        <outline val="0"/>
        <shadow val="0"/>
        <u val="none"/>
        <vertAlign val="baseline"/>
        <sz val="10"/>
        <color theme="1"/>
        <name val="Roboto Condensed"/>
        <scheme val="none"/>
      </font>
      <numFmt numFmtId="1" formatCode="0"/>
    </dxf>
    <dxf>
      <font>
        <b val="0"/>
        <i val="0"/>
        <strike val="0"/>
        <condense val="0"/>
        <extend val="0"/>
        <outline val="0"/>
        <shadow val="0"/>
        <u val="none"/>
        <vertAlign val="baseline"/>
        <sz val="10"/>
        <color theme="1"/>
        <name val="Roboto Condensed"/>
        <scheme val="none"/>
      </font>
      <numFmt numFmtId="1" formatCode="0"/>
    </dxf>
    <dxf>
      <font>
        <b val="0"/>
        <i val="0"/>
        <strike val="0"/>
        <condense val="0"/>
        <extend val="0"/>
        <outline val="0"/>
        <shadow val="0"/>
        <u val="none"/>
        <vertAlign val="baseline"/>
        <sz val="10"/>
        <color theme="1"/>
        <name val="Roboto Condensed"/>
        <scheme val="none"/>
      </font>
      <numFmt numFmtId="1" formatCode="0"/>
    </dxf>
    <dxf>
      <font>
        <b val="0"/>
        <i val="0"/>
        <strike val="0"/>
        <condense val="0"/>
        <extend val="0"/>
        <outline val="0"/>
        <shadow val="0"/>
        <u val="none"/>
        <vertAlign val="baseline"/>
        <sz val="10"/>
        <color theme="1"/>
        <name val="Roboto Condensed"/>
        <scheme val="none"/>
      </font>
      <numFmt numFmtId="1" formatCode="0"/>
    </dxf>
    <dxf>
      <font>
        <b val="0"/>
        <i val="0"/>
        <strike val="0"/>
        <condense val="0"/>
        <extend val="0"/>
        <outline val="0"/>
        <shadow val="0"/>
        <u val="none"/>
        <vertAlign val="baseline"/>
        <sz val="10"/>
        <color theme="1"/>
        <name val="Roboto Condensed"/>
        <scheme val="none"/>
      </font>
      <numFmt numFmtId="1" formatCode="0"/>
    </dxf>
    <dxf>
      <font>
        <b val="0"/>
        <i val="0"/>
        <strike val="0"/>
        <condense val="0"/>
        <extend val="0"/>
        <outline val="0"/>
        <shadow val="0"/>
        <u val="none"/>
        <vertAlign val="baseline"/>
        <sz val="10"/>
        <color theme="1"/>
        <name val="Roboto Condensed"/>
        <scheme val="none"/>
      </font>
      <numFmt numFmtId="1" formatCode="0"/>
    </dxf>
    <dxf>
      <font>
        <b val="0"/>
        <i val="0"/>
        <strike val="0"/>
        <condense val="0"/>
        <extend val="0"/>
        <outline val="0"/>
        <shadow val="0"/>
        <u val="none"/>
        <vertAlign val="baseline"/>
        <sz val="10"/>
        <color theme="1"/>
        <name val="Roboto Condensed"/>
        <scheme val="none"/>
      </font>
      <numFmt numFmtId="1" formatCode="0"/>
    </dxf>
    <dxf>
      <font>
        <b val="0"/>
        <i val="0"/>
        <strike val="0"/>
        <condense val="0"/>
        <extend val="0"/>
        <outline val="0"/>
        <shadow val="0"/>
        <u val="none"/>
        <vertAlign val="baseline"/>
        <sz val="10"/>
        <color theme="1"/>
        <name val="Roboto Condensed"/>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numFmt numFmtId="166" formatCode="0.0"/>
    </dxf>
    <dxf>
      <font>
        <b val="0"/>
        <i val="0"/>
        <strike val="0"/>
        <condense val="0"/>
        <extend val="0"/>
        <outline val="0"/>
        <shadow val="0"/>
        <u val="none"/>
        <vertAlign val="baseline"/>
        <sz val="10"/>
        <color theme="1"/>
        <name val="Roboto Condensed"/>
        <scheme val="none"/>
      </font>
      <numFmt numFmtId="1" formatCode="0"/>
    </dxf>
    <dxf>
      <font>
        <b val="0"/>
        <i val="0"/>
        <strike val="0"/>
        <condense val="0"/>
        <extend val="0"/>
        <outline val="0"/>
        <shadow val="0"/>
        <u val="none"/>
        <vertAlign val="baseline"/>
        <sz val="10"/>
        <color theme="1"/>
        <name val="Roboto Condensed"/>
        <scheme val="none"/>
      </font>
      <numFmt numFmtId="1" formatCode="0"/>
    </dxf>
    <dxf>
      <font>
        <b val="0"/>
        <i val="0"/>
        <strike val="0"/>
        <condense val="0"/>
        <extend val="0"/>
        <outline val="0"/>
        <shadow val="0"/>
        <u val="none"/>
        <vertAlign val="baseline"/>
        <sz val="10"/>
        <color theme="1"/>
        <name val="Roboto Condensed"/>
        <scheme val="none"/>
      </font>
      <numFmt numFmtId="1" formatCode="0"/>
    </dxf>
    <dxf>
      <font>
        <b val="0"/>
        <i val="0"/>
        <strike val="0"/>
        <condense val="0"/>
        <extend val="0"/>
        <outline val="0"/>
        <shadow val="0"/>
        <u val="none"/>
        <vertAlign val="baseline"/>
        <sz val="10"/>
        <color theme="1"/>
        <name val="Roboto Condensed"/>
        <scheme val="none"/>
      </font>
      <numFmt numFmtId="1" formatCode="0"/>
    </dxf>
    <dxf>
      <font>
        <b val="0"/>
        <i val="0"/>
        <strike val="0"/>
        <condense val="0"/>
        <extend val="0"/>
        <outline val="0"/>
        <shadow val="0"/>
        <u val="none"/>
        <vertAlign val="baseline"/>
        <sz val="10"/>
        <color theme="1"/>
        <name val="Roboto Condensed"/>
        <scheme val="none"/>
      </font>
      <numFmt numFmtId="1" formatCode="0"/>
    </dxf>
    <dxf>
      <font>
        <b val="0"/>
        <i val="0"/>
        <strike val="0"/>
        <condense val="0"/>
        <extend val="0"/>
        <outline val="0"/>
        <shadow val="0"/>
        <u val="none"/>
        <vertAlign val="baseline"/>
        <sz val="10"/>
        <color theme="1"/>
        <name val="Roboto Condensed"/>
        <scheme val="none"/>
      </font>
      <numFmt numFmtId="1" formatCode="0"/>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b/>
        <strike val="0"/>
        <outline val="0"/>
        <shadow val="0"/>
        <u val="none"/>
        <vertAlign val="baseline"/>
        <sz val="10"/>
        <color theme="1"/>
        <name val="Roboto Condensed"/>
        <scheme val="none"/>
      </font>
      <alignment horizontal="left" vertical="bottom" textRotation="0" wrapText="0" indent="0" justifyLastLine="0" shrinkToFit="0" readingOrder="0"/>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fill>
        <patternFill patternType="none">
          <fgColor indexed="64"/>
          <bgColor auto="1"/>
        </patternFill>
      </fill>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b/>
        <strike val="0"/>
        <outline val="0"/>
        <shadow val="0"/>
        <u val="none"/>
        <vertAlign val="baseline"/>
        <sz val="10"/>
        <color theme="1"/>
        <name val="Roboto Condensed"/>
        <scheme val="none"/>
      </font>
      <alignment horizontal="left" vertical="bottom" textRotation="0" wrapText="0" indent="0" justifyLastLine="0" shrinkToFit="0" readingOrder="0"/>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fill>
        <patternFill patternType="none">
          <fgColor indexed="64"/>
          <bgColor auto="1"/>
        </patternFill>
      </fill>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alignment horizontal="left" vertical="bottom" textRotation="0" wrapText="0" indent="0" justifyLastLine="0" shrinkToFit="0" readingOrder="0"/>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numFmt numFmtId="166" formatCode="0.0"/>
    </dxf>
    <dxf>
      <font>
        <b/>
        <i val="0"/>
        <strike val="0"/>
        <condense val="0"/>
        <extend val="0"/>
        <outline val="0"/>
        <shadow val="0"/>
        <u val="none"/>
        <vertAlign val="baseline"/>
        <sz val="10"/>
        <color theme="1"/>
        <name val="Roboto Condensed"/>
        <scheme val="none"/>
      </font>
      <numFmt numFmtId="166" formatCode="0.0"/>
    </dxf>
    <dxf>
      <font>
        <b val="0"/>
        <i val="0"/>
        <strike val="0"/>
        <condense val="0"/>
        <extend val="0"/>
        <outline val="0"/>
        <shadow val="0"/>
        <u val="none"/>
        <vertAlign val="baseline"/>
        <sz val="10"/>
        <color theme="1"/>
        <name val="Roboto Condensed"/>
        <scheme val="none"/>
      </font>
      <numFmt numFmtId="164"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4"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4"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4"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4"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left/>
        <right style="thin">
          <color rgb="FFB0B0B0"/>
        </right>
        <top style="thin">
          <color rgb="FFB0B0B0"/>
        </top>
        <bottom style="thin">
          <color rgb="FFB0B0B0"/>
        </bottom>
        <vertical/>
        <horizontal/>
      </border>
    </dxf>
    <dxf>
      <border outline="0">
        <left style="thin">
          <color rgb="FFB0B0B0"/>
        </left>
      </border>
    </dxf>
    <dxf>
      <font>
        <b val="0"/>
        <i val="0"/>
        <strike val="0"/>
        <condense val="0"/>
        <extend val="0"/>
        <outline val="0"/>
        <shadow val="0"/>
        <u val="none"/>
        <vertAlign val="baseline"/>
        <sz val="10"/>
        <color theme="1"/>
        <name val="Roboto Condensed"/>
        <scheme val="none"/>
      </font>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outline="0">
        <left style="thin">
          <color rgb="FFB0B0B0"/>
        </left>
        <right style="thin">
          <color rgb="FFB0B0B0"/>
        </right>
        <top/>
        <bottom/>
      </border>
    </dxf>
    <dxf>
      <font>
        <b val="0"/>
        <i val="0"/>
        <strike val="0"/>
        <condense val="0"/>
        <extend val="0"/>
        <outline val="0"/>
        <shadow val="0"/>
        <u val="none"/>
        <vertAlign val="baseline"/>
        <sz val="10"/>
        <color theme="1"/>
        <name val="Roboto Condensed"/>
        <scheme val="none"/>
      </font>
      <numFmt numFmtId="166" formatCode="0.0"/>
    </dxf>
    <dxf>
      <font>
        <b val="0"/>
        <i val="0"/>
        <strike val="0"/>
        <condense val="0"/>
        <extend val="0"/>
        <outline val="0"/>
        <shadow val="0"/>
        <u val="none"/>
        <vertAlign val="baseline"/>
        <sz val="10"/>
        <color theme="1"/>
        <name val="Roboto Condensed"/>
        <scheme val="none"/>
      </font>
      <numFmt numFmtId="166" formatCode="0.0"/>
    </dxf>
    <dxf>
      <font>
        <b val="0"/>
        <i val="0"/>
        <strike val="0"/>
        <condense val="0"/>
        <extend val="0"/>
        <outline val="0"/>
        <shadow val="0"/>
        <u val="none"/>
        <vertAlign val="baseline"/>
        <sz val="10"/>
        <color theme="1"/>
        <name val="Roboto Condensed"/>
        <scheme val="none"/>
      </font>
      <numFmt numFmtId="164"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4"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4"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4"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left style="thin">
          <color rgb="FFB0B0B0"/>
        </left>
        <right style="thin">
          <color rgb="FFB0B0B0"/>
        </right>
        <top style="thin">
          <color rgb="FFB0B0B0"/>
        </top>
        <bottom style="thin">
          <color rgb="FFB0B0B0"/>
        </bottom>
        <vertical/>
        <horizontal/>
      </border>
    </dxf>
    <dxf>
      <font>
        <b val="0"/>
        <i val="0"/>
        <strike val="0"/>
        <condense val="0"/>
        <extend val="0"/>
        <outline val="0"/>
        <shadow val="0"/>
        <u val="none"/>
        <vertAlign val="baseline"/>
        <sz val="10"/>
        <color theme="1"/>
        <name val="Roboto Condensed"/>
        <scheme val="none"/>
      </font>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outline="0">
        <left style="thin">
          <color rgb="FFB0B0B0"/>
        </left>
        <right style="thin">
          <color rgb="FFB0B0B0"/>
        </right>
        <top/>
        <bottom/>
      </border>
    </dxf>
    <dxf>
      <font>
        <b val="0"/>
        <i val="0"/>
        <strike val="0"/>
        <condense val="0"/>
        <extend val="0"/>
        <outline val="0"/>
        <shadow val="0"/>
        <u val="none"/>
        <vertAlign val="baseline"/>
        <sz val="10"/>
        <color theme="1"/>
        <name val="Roboto Condensed"/>
        <scheme val="none"/>
      </font>
      <numFmt numFmtId="165" formatCode="#,##0.0"/>
    </dxf>
    <dxf>
      <font>
        <b val="0"/>
        <i val="0"/>
        <strike val="0"/>
        <condense val="0"/>
        <extend val="0"/>
        <outline val="0"/>
        <shadow val="0"/>
        <u val="none"/>
        <vertAlign val="baseline"/>
        <sz val="10"/>
        <color theme="1"/>
        <name val="Roboto Condensed"/>
        <scheme val="none"/>
      </font>
      <numFmt numFmtId="3"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4"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4" formatCode="#,##0.##########"/>
      <alignment horizontal="right" vertical="center" textRotation="0" wrapText="0" indent="0" justifyLastLine="0" shrinkToFit="1" readingOrder="0"/>
    </dxf>
    <dxf>
      <font>
        <strike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numFmt numFmtId="164"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numFmt numFmtId="164" formatCode="#,##0.##########"/>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outline="0">
        <left style="thin">
          <color rgb="FFB0B0B0"/>
        </left>
        <right style="thin">
          <color rgb="FFB0B0B0"/>
        </right>
        <top style="thin">
          <color rgb="FFB0B0B0"/>
        </top>
        <bottom style="thin">
          <color rgb="FFB0B0B0"/>
        </bottom>
      </border>
    </dxf>
    <dxf>
      <font>
        <b val="0"/>
        <i val="0"/>
        <strike val="0"/>
        <condense val="0"/>
        <extend val="0"/>
        <outline val="0"/>
        <shadow val="0"/>
        <u val="none"/>
        <vertAlign val="baseline"/>
        <sz val="10"/>
        <color theme="1"/>
        <name val="Roboto Condensed"/>
        <scheme val="none"/>
      </font>
      <alignment horizontal="right" vertical="center" textRotation="0" wrapText="0" indent="0" justifyLastLine="0" shrinkToFit="1" readingOrder="0"/>
    </dxf>
    <dxf>
      <font>
        <b val="0"/>
        <i val="0"/>
        <strike val="0"/>
        <condense val="0"/>
        <extend val="0"/>
        <outline val="0"/>
        <shadow val="0"/>
        <u val="none"/>
        <vertAlign val="baseline"/>
        <sz val="10"/>
        <color theme="1"/>
        <name val="Roboto Condensed"/>
        <scheme val="none"/>
      </font>
      <alignment horizontal="left" vertical="center" textRotation="0" wrapText="0" indent="0" justifyLastLine="0" shrinkToFit="0" readingOrder="0"/>
      <border diagonalUp="0" diagonalDown="0" outline="0">
        <left style="thin">
          <color rgb="FFB0B0B0"/>
        </left>
        <right style="thin">
          <color rgb="FFB0B0B0"/>
        </right>
        <top/>
        <bottom/>
      </border>
    </dxf>
    <dxf>
      <font>
        <b val="0"/>
        <i val="0"/>
        <strike val="0"/>
        <condense val="0"/>
        <extend val="0"/>
        <outline val="0"/>
        <shadow val="0"/>
        <u val="none"/>
        <vertAlign val="baseline"/>
        <sz val="11"/>
        <color theme="1"/>
        <name val="Roboto Condensed"/>
        <scheme val="none"/>
      </font>
      <numFmt numFmtId="165" formatCode="#,##0.0"/>
    </dxf>
    <dxf>
      <font>
        <b val="0"/>
        <i val="0"/>
        <strike val="0"/>
        <condense val="0"/>
        <extend val="0"/>
        <outline val="0"/>
        <shadow val="0"/>
        <u val="none"/>
        <vertAlign val="baseline"/>
        <sz val="9"/>
        <color theme="1"/>
        <name val="Roboto Condensed"/>
        <scheme val="none"/>
      </font>
      <alignment horizontal="left" vertical="center" textRotation="0" wrapText="0" indent="0" justifyLastLine="0" shrinkToFit="0" readingOrder="0"/>
      <border diagonalUp="0" diagonalDown="0">
        <left/>
        <right style="thin">
          <color rgb="FFB0B0B0"/>
        </right>
        <top style="thin">
          <color rgb="FFB0B0B0"/>
        </top>
        <bottom style="thin">
          <color rgb="FFB0B0B0"/>
        </bottom>
        <vertical/>
        <horizontal/>
      </border>
    </dxf>
    <dxf>
      <border outline="0">
        <left style="thin">
          <color rgb="FFB0B0B0"/>
        </left>
      </border>
    </dxf>
    <dxf>
      <font>
        <b val="0"/>
        <i val="0"/>
        <strike val="0"/>
        <condense val="0"/>
        <extend val="0"/>
        <outline val="0"/>
        <shadow val="0"/>
        <u val="none"/>
        <vertAlign val="baseline"/>
        <sz val="9"/>
        <color theme="1"/>
        <name val="Roboto Condensed"/>
        <scheme val="none"/>
      </font>
      <alignment horizontal="center" vertical="center" textRotation="0" wrapText="0" indent="0" justifyLastLine="0" shrinkToFit="0" readingOrder="0"/>
      <border diagonalUp="0" diagonalDown="0" outline="0">
        <left style="thin">
          <color rgb="FFB0B0B0"/>
        </left>
        <right style="thin">
          <color rgb="FFB0B0B0"/>
        </right>
        <top/>
        <bottom/>
      </border>
    </dxf>
    <dxf>
      <font>
        <b val="0"/>
        <i val="0"/>
        <strike val="0"/>
        <condense val="0"/>
        <extend val="0"/>
        <outline val="0"/>
        <shadow val="0"/>
        <u val="none"/>
        <vertAlign val="baseline"/>
        <sz val="10"/>
        <color theme="1"/>
        <name val="Roboto Condensed"/>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Roboto Condensed"/>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Roboto Condensed"/>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Roboto Condensed"/>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Roboto Condensed"/>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Roboto Condensed"/>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alignment horizontal="right" vertical="bottom" textRotation="0" wrapText="0" indent="0" justifyLastLine="0" shrinkToFit="0" readingOrder="0"/>
    </dxf>
    <dxf>
      <font>
        <b val="0"/>
        <i val="0"/>
        <strike val="0"/>
        <condense val="0"/>
        <extend val="0"/>
        <outline val="0"/>
        <shadow val="0"/>
        <u val="none"/>
        <vertAlign val="baseline"/>
        <sz val="10"/>
        <color theme="1"/>
        <name val="Roboto Condensed"/>
        <scheme val="none"/>
      </font>
      <alignment horizontal="right" vertical="bottom" textRotation="0" wrapText="0" indent="0" justifyLastLine="0" shrinkToFit="0" readingOrder="0"/>
    </dxf>
    <dxf>
      <font>
        <b val="0"/>
        <i val="0"/>
        <strike val="0"/>
        <condense val="0"/>
        <extend val="0"/>
        <outline val="0"/>
        <shadow val="0"/>
        <u val="none"/>
        <vertAlign val="baseline"/>
        <sz val="10"/>
        <color theme="1"/>
        <name val="Roboto Condensed"/>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Roboto Condensed"/>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Roboto Condensed"/>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Roboto Condensed"/>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Roboto Condensed"/>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Roboto Condensed"/>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alignment horizontal="right" vertical="bottom" textRotation="0" wrapText="0" indent="0" justifyLastLine="0" shrinkToFit="0" readingOrder="0"/>
    </dxf>
    <dxf>
      <font>
        <b val="0"/>
        <i val="0"/>
        <strike val="0"/>
        <condense val="0"/>
        <extend val="0"/>
        <outline val="0"/>
        <shadow val="0"/>
        <u val="none"/>
        <vertAlign val="baseline"/>
        <sz val="10"/>
        <color theme="1"/>
        <name val="Roboto Condensed"/>
        <scheme val="none"/>
      </font>
      <alignment horizontal="right" vertical="bottom" textRotation="0" wrapText="0" indent="0" justifyLastLine="0" shrinkToFit="0" readingOrder="0"/>
    </dxf>
    <dxf>
      <font>
        <strike val="0"/>
        <outline val="0"/>
        <shadow val="0"/>
        <u val="none"/>
        <vertAlign val="baseline"/>
        <name val="Roboto Condensed"/>
        <scheme val="none"/>
      </font>
    </dxf>
    <dxf>
      <font>
        <strike val="0"/>
        <outline val="0"/>
        <shadow val="0"/>
        <u val="none"/>
        <vertAlign val="baseline"/>
        <name val="Roboto Condensed"/>
        <scheme val="none"/>
      </font>
    </dxf>
    <dxf>
      <font>
        <strike val="0"/>
        <outline val="0"/>
        <shadow val="0"/>
        <u val="none"/>
        <vertAlign val="baseline"/>
        <name val="Roboto Condensed"/>
        <scheme val="none"/>
      </font>
    </dxf>
    <dxf>
      <font>
        <strike val="0"/>
        <outline val="0"/>
        <shadow val="0"/>
        <u val="none"/>
        <vertAlign val="baseline"/>
        <name val="Roboto Condensed"/>
        <scheme val="none"/>
      </font>
    </dxf>
    <dxf>
      <font>
        <strike val="0"/>
        <outline val="0"/>
        <shadow val="0"/>
        <u val="none"/>
        <vertAlign val="baseline"/>
        <name val="Roboto Condensed"/>
        <scheme val="none"/>
      </font>
    </dxf>
    <dxf>
      <font>
        <b/>
        <i val="0"/>
        <strike val="0"/>
        <condense val="0"/>
        <extend val="0"/>
        <outline val="0"/>
        <shadow val="0"/>
        <u val="none"/>
        <vertAlign val="baseline"/>
        <sz val="10"/>
        <color theme="0"/>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color theme="1"/>
        <name val="Roboto Condensed"/>
        <scheme val="none"/>
      </font>
    </dxf>
    <dxf>
      <font>
        <strike val="0"/>
        <outline val="0"/>
        <shadow val="0"/>
        <u val="none"/>
        <vertAlign val="baseline"/>
        <color theme="1"/>
        <name val="Roboto Condensed"/>
        <scheme val="none"/>
      </font>
    </dxf>
    <dxf>
      <font>
        <strike val="0"/>
        <outline val="0"/>
        <shadow val="0"/>
        <u val="none"/>
        <vertAlign val="baseline"/>
        <color theme="1"/>
        <name val="Roboto Condensed"/>
        <scheme val="none"/>
      </font>
    </dxf>
    <dxf>
      <font>
        <strike val="0"/>
        <outline val="0"/>
        <shadow val="0"/>
        <u val="none"/>
        <vertAlign val="baseline"/>
        <color theme="1"/>
        <name val="Roboto Condensed"/>
        <scheme val="none"/>
      </font>
    </dxf>
    <dxf>
      <font>
        <strike val="0"/>
        <outline val="0"/>
        <shadow val="0"/>
        <u val="none"/>
        <vertAlign val="baseline"/>
        <color theme="1"/>
        <name val="Roboto Condensed"/>
        <scheme val="none"/>
      </font>
    </dxf>
    <dxf>
      <font>
        <strike val="0"/>
        <outline val="0"/>
        <shadow val="0"/>
        <u val="none"/>
        <vertAlign val="baseline"/>
        <color theme="1"/>
        <name val="Roboto Condensed"/>
        <scheme val="none"/>
      </font>
    </dxf>
    <dxf>
      <font>
        <strike val="0"/>
        <outline val="0"/>
        <shadow val="0"/>
        <u val="none"/>
        <vertAlign val="baseline"/>
        <color theme="1"/>
        <name val="Roboto Condensed"/>
        <scheme val="none"/>
      </font>
    </dxf>
    <dxf>
      <border outline="0">
        <top style="thin">
          <color auto="1"/>
        </top>
      </border>
    </dxf>
    <dxf>
      <font>
        <strike val="0"/>
        <outline val="0"/>
        <shadow val="0"/>
        <u val="none"/>
        <vertAlign val="baseline"/>
        <color theme="1"/>
        <name val="Roboto Condensed"/>
        <scheme val="none"/>
      </font>
    </dxf>
    <dxf>
      <border outline="0">
        <bottom style="thin">
          <color auto="1"/>
        </bottom>
      </border>
    </dxf>
    <dxf>
      <font>
        <b/>
        <i val="0"/>
        <strike val="0"/>
        <condense val="0"/>
        <extend val="0"/>
        <outline val="0"/>
        <shadow val="0"/>
        <u val="none"/>
        <vertAlign val="baseline"/>
        <sz val="11"/>
        <color theme="1"/>
        <name val="Roboto Condensed"/>
        <scheme val="none"/>
      </font>
      <alignment horizontal="center" vertical="top"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Roboto Condensed"/>
        <scheme val="none"/>
      </font>
      <numFmt numFmtId="2" formatCode="0.00"/>
      <alignment horizontal="general" vertical="top" textRotation="0" wrapText="0" indent="0" justifyLastLine="0" shrinkToFit="0" readingOrder="0"/>
    </dxf>
    <dxf>
      <font>
        <b val="0"/>
        <i val="0"/>
        <strike val="0"/>
        <condense val="0"/>
        <extend val="0"/>
        <outline val="0"/>
        <shadow val="0"/>
        <u val="none"/>
        <vertAlign val="baseline"/>
        <sz val="11"/>
        <color theme="1"/>
        <name val="Roboto Condensed"/>
        <scheme val="none"/>
      </font>
      <numFmt numFmtId="2" formatCode="0.00"/>
      <alignment horizontal="general" vertical="top" textRotation="0" wrapText="0" indent="0" justifyLastLine="0" shrinkToFit="0" readingOrder="0"/>
    </dxf>
    <dxf>
      <font>
        <b val="0"/>
        <i val="0"/>
        <strike val="0"/>
        <condense val="0"/>
        <extend val="0"/>
        <outline val="0"/>
        <shadow val="0"/>
        <u val="none"/>
        <vertAlign val="baseline"/>
        <sz val="11"/>
        <color theme="1"/>
        <name val="Roboto Condensed"/>
        <scheme val="none"/>
      </font>
      <numFmt numFmtId="2" formatCode="0.00"/>
      <alignment horizontal="general" vertical="top" textRotation="0" wrapText="0" indent="0" justifyLastLine="0" shrinkToFit="0" readingOrder="0"/>
    </dxf>
    <dxf>
      <font>
        <b val="0"/>
        <i val="0"/>
        <strike val="0"/>
        <condense val="0"/>
        <extend val="0"/>
        <outline val="0"/>
        <shadow val="0"/>
        <u val="none"/>
        <vertAlign val="baseline"/>
        <sz val="11"/>
        <color theme="1"/>
        <name val="Roboto Condensed"/>
        <scheme val="none"/>
      </font>
      <alignment horizontal="general" vertical="top" textRotation="0" wrapText="0" indent="0" justifyLastLine="0" shrinkToFit="0" readingOrder="0"/>
    </dxf>
    <dxf>
      <font>
        <b val="0"/>
        <i val="0"/>
        <strike val="0"/>
        <condense val="0"/>
        <extend val="0"/>
        <outline val="0"/>
        <shadow val="0"/>
        <u val="none"/>
        <vertAlign val="baseline"/>
        <sz val="10"/>
        <color theme="1"/>
        <name val="Roboto Condensed"/>
        <scheme val="none"/>
      </font>
      <numFmt numFmtId="2" formatCode="0.00"/>
      <alignment horizontal="general" vertical="top" textRotation="0" wrapText="0" indent="0" justifyLastLine="0" shrinkToFit="0" readingOrder="0"/>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border outline="0">
        <top style="thin">
          <color rgb="FF95B3D7"/>
        </top>
      </border>
    </dxf>
    <dxf>
      <border outline="0">
        <left style="thin">
          <color rgb="FF95B3D7"/>
        </left>
        <right style="thin">
          <color rgb="FF95B3D7"/>
        </right>
        <top style="thin">
          <color rgb="FF95B3D7"/>
        </top>
        <bottom style="thin">
          <color rgb="FF95B3D7"/>
        </bottom>
      </border>
    </dxf>
    <dxf>
      <font>
        <strike val="0"/>
        <outline val="0"/>
        <shadow val="0"/>
        <u val="none"/>
        <vertAlign val="baseline"/>
        <sz val="10"/>
        <color theme="1"/>
        <name val="Roboto Condensed"/>
        <scheme val="none"/>
      </font>
    </dxf>
    <dxf>
      <border outline="0">
        <bottom style="thin">
          <color rgb="FF95B3D7"/>
        </bottom>
      </border>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numFmt numFmtId="14" formatCode="0.00%"/>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strike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1"/>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border diagonalUp="0" diagonalDown="0">
        <left/>
        <right/>
        <top/>
        <bottom style="thin">
          <color indexed="64"/>
        </bottom>
        <vertical/>
        <horizontal/>
      </border>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numFmt numFmtId="30" formatCode="@"/>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
      <font>
        <b val="0"/>
        <i val="0"/>
        <strike val="0"/>
        <condense val="0"/>
        <extend val="0"/>
        <outline val="0"/>
        <shadow val="0"/>
        <u val="none"/>
        <vertAlign val="baseline"/>
        <sz val="10"/>
        <color theme="1"/>
        <name val="Roboto Condensed"/>
        <scheme val="none"/>
      </font>
    </dxf>
  </dxfs>
  <tableStyles count="0" defaultTableStyle="TableStyleMedium2" defaultPivotStyle="PivotStyleLight16"/>
  <colors>
    <mruColors>
      <color rgb="FF009CA6"/>
      <color rgb="FFFFC000"/>
      <color rgb="FF509E2F"/>
      <color rgb="FFFF781B"/>
      <color rgb="FF9D3341"/>
      <color rgb="FFF7A700"/>
      <color rgb="FFFF9E1B"/>
      <color rgb="FF63667B"/>
      <color rgb="FFF5F7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r>
              <a:rPr lang="en-US"/>
              <a:t>Total number of trade agreements concluded between the EU and countries of the Global South</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endParaRPr lang="en-US"/>
        </a:p>
      </c:txPr>
    </c:title>
    <c:autoTitleDeleted val="0"/>
    <c:plotArea>
      <c:layout/>
      <c:barChart>
        <c:barDir val="col"/>
        <c:grouping val="clustered"/>
        <c:varyColors val="0"/>
        <c:ser>
          <c:idx val="1"/>
          <c:order val="0"/>
          <c:tx>
            <c:strRef>
              <c:f>Trade_Agreements_EU!$J$16</c:f>
              <c:strCache>
                <c:ptCount val="1"/>
                <c:pt idx="0">
                  <c:v>Total Agreements</c:v>
                </c:pt>
              </c:strCache>
            </c:strRef>
          </c:tx>
          <c:spPr>
            <a:solidFill>
              <a:srgbClr val="FFB38E"/>
            </a:solidFill>
            <a:ln>
              <a:noFill/>
            </a:ln>
            <a:effectLst/>
          </c:spPr>
          <c:invertIfNegative val="0"/>
          <c:cat>
            <c:numRef>
              <c:f>Trade_Agreements_EU!$I$17:$I$23</c:f>
              <c:numCache>
                <c:formatCode>General</c:formatCode>
                <c:ptCount val="7"/>
                <c:pt idx="0">
                  <c:v>1960</c:v>
                </c:pt>
                <c:pt idx="1">
                  <c:v>1970</c:v>
                </c:pt>
                <c:pt idx="2">
                  <c:v>1980</c:v>
                </c:pt>
                <c:pt idx="3">
                  <c:v>1990</c:v>
                </c:pt>
                <c:pt idx="4">
                  <c:v>2000</c:v>
                </c:pt>
                <c:pt idx="5">
                  <c:v>2010</c:v>
                </c:pt>
                <c:pt idx="6">
                  <c:v>2020</c:v>
                </c:pt>
              </c:numCache>
            </c:numRef>
          </c:cat>
          <c:val>
            <c:numRef>
              <c:f>Trade_Agreements_EU!$J$17:$J$23</c:f>
              <c:numCache>
                <c:formatCode>General</c:formatCode>
                <c:ptCount val="7"/>
                <c:pt idx="0">
                  <c:v>1</c:v>
                </c:pt>
                <c:pt idx="1">
                  <c:v>4</c:v>
                </c:pt>
                <c:pt idx="2">
                  <c:v>4</c:v>
                </c:pt>
                <c:pt idx="3">
                  <c:v>37</c:v>
                </c:pt>
                <c:pt idx="4">
                  <c:v>30</c:v>
                </c:pt>
                <c:pt idx="5">
                  <c:v>28</c:v>
                </c:pt>
                <c:pt idx="6">
                  <c:v>7</c:v>
                </c:pt>
              </c:numCache>
            </c:numRef>
          </c:val>
          <c:extLst>
            <c:ext xmlns:c16="http://schemas.microsoft.com/office/drawing/2014/chart" uri="{C3380CC4-5D6E-409C-BE32-E72D297353CC}">
              <c16:uniqueId val="{00000000-78AB-1B4F-9925-E7E70E4FD061}"/>
            </c:ext>
          </c:extLst>
        </c:ser>
        <c:dLbls>
          <c:showLegendKey val="0"/>
          <c:showVal val="0"/>
          <c:showCatName val="0"/>
          <c:showSerName val="0"/>
          <c:showPercent val="0"/>
          <c:showBubbleSize val="0"/>
        </c:dLbls>
        <c:gapWidth val="219"/>
        <c:overlap val="-27"/>
        <c:axId val="488632063"/>
        <c:axId val="488620527"/>
      </c:barChart>
      <c:catAx>
        <c:axId val="4886320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crossAx val="488620527"/>
        <c:crosses val="autoZero"/>
        <c:auto val="1"/>
        <c:lblAlgn val="ctr"/>
        <c:lblOffset val="100"/>
        <c:noMultiLvlLbl val="0"/>
      </c:catAx>
      <c:valAx>
        <c:axId val="48862052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crossAx val="48863206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Roboto Condensed" panose="02000000000000000000" pitchFamily="2" charset="0"/>
          <a:ea typeface="Roboto Condensed" panose="02000000000000000000" pitchFamily="2" charset="0"/>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pieChart>
        <c:varyColors val="1"/>
        <c:ser>
          <c:idx val="0"/>
          <c:order val="0"/>
          <c:tx>
            <c:strRef>
              <c:f>Trade_Agreements_EU!$I$17</c:f>
              <c:strCache>
                <c:ptCount val="1"/>
                <c:pt idx="0">
                  <c:v>1960</c:v>
                </c:pt>
              </c:strCache>
            </c:strRef>
          </c:tx>
          <c:explosion val="1"/>
          <c:dPt>
            <c:idx val="0"/>
            <c:bubble3D val="0"/>
            <c:spPr>
              <a:solidFill>
                <a:schemeClr val="tx2">
                  <a:lumMod val="25000"/>
                  <a:lumOff val="75000"/>
                </a:schemeClr>
              </a:solidFill>
              <a:ln w="19050">
                <a:solidFill>
                  <a:schemeClr val="lt1"/>
                </a:solidFill>
              </a:ln>
              <a:effectLst/>
            </c:spPr>
            <c:extLst>
              <c:ext xmlns:c16="http://schemas.microsoft.com/office/drawing/2014/chart" uri="{C3380CC4-5D6E-409C-BE32-E72D297353CC}">
                <c16:uniqueId val="{00000001-E2A6-FF4D-9D5B-32F8E52A4FCA}"/>
              </c:ext>
            </c:extLst>
          </c:dPt>
          <c:dPt>
            <c:idx val="1"/>
            <c:bubble3D val="0"/>
            <c:spPr>
              <a:solidFill>
                <a:srgbClr val="FFB38E"/>
              </a:solidFill>
              <a:ln w="19050">
                <a:solidFill>
                  <a:schemeClr val="lt1"/>
                </a:solidFill>
              </a:ln>
              <a:effectLst/>
            </c:spPr>
            <c:extLst>
              <c:ext xmlns:c16="http://schemas.microsoft.com/office/drawing/2014/chart" uri="{C3380CC4-5D6E-409C-BE32-E72D297353CC}">
                <c16:uniqueId val="{00000003-E2A6-FF4D-9D5B-32F8E52A4FCA}"/>
              </c:ext>
            </c:extLst>
          </c:dPt>
          <c:dPt>
            <c:idx val="2"/>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5-E2A6-FF4D-9D5B-32F8E52A4FCA}"/>
              </c:ext>
            </c:extLst>
          </c:dPt>
          <c:dPt>
            <c:idx val="3"/>
            <c:bubble3D val="0"/>
            <c:spPr>
              <a:solidFill>
                <a:srgbClr val="F7F151"/>
              </a:solidFill>
              <a:ln w="19050">
                <a:solidFill>
                  <a:schemeClr val="lt1"/>
                </a:solidFill>
              </a:ln>
              <a:effectLst/>
            </c:spPr>
            <c:extLst>
              <c:ext xmlns:c16="http://schemas.microsoft.com/office/drawing/2014/chart" uri="{C3380CC4-5D6E-409C-BE32-E72D297353CC}">
                <c16:uniqueId val="{00000007-E2A6-FF4D-9D5B-32F8E52A4FCA}"/>
              </c:ext>
            </c:extLst>
          </c:dPt>
          <c:dPt>
            <c:idx val="4"/>
            <c:bubble3D val="0"/>
            <c:spPr>
              <a:solidFill>
                <a:schemeClr val="accent5">
                  <a:lumMod val="60000"/>
                  <a:lumOff val="40000"/>
                </a:schemeClr>
              </a:solidFill>
              <a:ln w="19050">
                <a:solidFill>
                  <a:schemeClr val="lt1"/>
                </a:solidFill>
              </a:ln>
              <a:effectLst/>
            </c:spPr>
            <c:extLst>
              <c:ext xmlns:c16="http://schemas.microsoft.com/office/drawing/2014/chart" uri="{C3380CC4-5D6E-409C-BE32-E72D297353CC}">
                <c16:uniqueId val="{00000009-E2A6-FF4D-9D5B-32F8E52A4FCA}"/>
              </c:ext>
            </c:extLst>
          </c:dPt>
          <c:dPt>
            <c:idx val="5"/>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B-E2A6-FF4D-9D5B-32F8E52A4FCA}"/>
              </c:ext>
            </c:extLst>
          </c:dPt>
          <c:dLbls>
            <c:dLbl>
              <c:idx val="0"/>
              <c:delete val="1"/>
              <c:extLst>
                <c:ext xmlns:c15="http://schemas.microsoft.com/office/drawing/2012/chart" uri="{CE6537A1-D6FC-4f65-9D91-7224C49458BB}"/>
                <c:ext xmlns:c16="http://schemas.microsoft.com/office/drawing/2014/chart" uri="{C3380CC4-5D6E-409C-BE32-E72D297353CC}">
                  <c16:uniqueId val="{00000001-E2A6-FF4D-9D5B-32F8E52A4FCA}"/>
                </c:ext>
              </c:extLst>
            </c:dLbl>
            <c:dLbl>
              <c:idx val="1"/>
              <c:delete val="1"/>
              <c:extLst>
                <c:ext xmlns:c15="http://schemas.microsoft.com/office/drawing/2012/chart" uri="{CE6537A1-D6FC-4f65-9D91-7224C49458BB}">
                  <c15:layout>
                    <c:manualLayout>
                      <c:w val="9.2596584147745339E-2"/>
                      <c:h val="0.15723799235636657"/>
                    </c:manualLayout>
                  </c15:layout>
                </c:ext>
                <c:ext xmlns:c16="http://schemas.microsoft.com/office/drawing/2014/chart" uri="{C3380CC4-5D6E-409C-BE32-E72D297353CC}">
                  <c16:uniqueId val="{00000003-E2A6-FF4D-9D5B-32F8E52A4FCA}"/>
                </c:ext>
              </c:extLst>
            </c:dLbl>
            <c:dLbl>
              <c:idx val="3"/>
              <c:delete val="1"/>
              <c:extLst>
                <c:ext xmlns:c15="http://schemas.microsoft.com/office/drawing/2012/chart" uri="{CE6537A1-D6FC-4f65-9D91-7224C49458BB}"/>
                <c:ext xmlns:c16="http://schemas.microsoft.com/office/drawing/2014/chart" uri="{C3380CC4-5D6E-409C-BE32-E72D297353CC}">
                  <c16:uniqueId val="{00000007-E2A6-FF4D-9D5B-32F8E52A4FCA}"/>
                </c:ext>
              </c:extLst>
            </c:dLbl>
            <c:dLbl>
              <c:idx val="4"/>
              <c:delete val="1"/>
              <c:extLst>
                <c:ext xmlns:c15="http://schemas.microsoft.com/office/drawing/2012/chart" uri="{CE6537A1-D6FC-4f65-9D91-7224C49458BB}">
                  <c15:layout>
                    <c:manualLayout>
                      <c:w val="0.22462593416829482"/>
                      <c:h val="1.8996478463526086E-2"/>
                    </c:manualLayout>
                  </c15:layout>
                </c:ext>
                <c:ext xmlns:c16="http://schemas.microsoft.com/office/drawing/2014/chart" uri="{C3380CC4-5D6E-409C-BE32-E72D297353CC}">
                  <c16:uniqueId val="{00000009-E2A6-FF4D-9D5B-32F8E52A4FCA}"/>
                </c:ext>
              </c:extLst>
            </c:dLbl>
            <c:dLbl>
              <c:idx val="5"/>
              <c:delete val="1"/>
              <c:extLst>
                <c:ext xmlns:c15="http://schemas.microsoft.com/office/drawing/2012/chart" uri="{CE6537A1-D6FC-4f65-9D91-7224C49458BB}"/>
                <c:ext xmlns:c16="http://schemas.microsoft.com/office/drawing/2014/chart" uri="{C3380CC4-5D6E-409C-BE32-E72D297353CC}">
                  <c16:uniqueId val="{0000000B-E2A6-FF4D-9D5B-32F8E52A4FCA}"/>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Trade_Agreements_EU!$K$16:$P$16</c:f>
              <c:strCache>
                <c:ptCount val="6"/>
                <c:pt idx="0">
                  <c:v>LATAM</c:v>
                </c:pt>
                <c:pt idx="1">
                  <c:v>APAC</c:v>
                </c:pt>
                <c:pt idx="2">
                  <c:v>MENA</c:v>
                </c:pt>
                <c:pt idx="3">
                  <c:v>Africa Sub</c:v>
                </c:pt>
                <c:pt idx="4">
                  <c:v>Europe</c:v>
                </c:pt>
                <c:pt idx="5">
                  <c:v>Central Asia</c:v>
                </c:pt>
              </c:strCache>
            </c:strRef>
          </c:cat>
          <c:val>
            <c:numRef>
              <c:f>Trade_Agreements_EU!$K$7:$P$7</c:f>
              <c:numCache>
                <c:formatCode>General</c:formatCode>
                <c:ptCount val="6"/>
                <c:pt idx="0">
                  <c:v>0</c:v>
                </c:pt>
                <c:pt idx="1">
                  <c:v>0</c:v>
                </c:pt>
                <c:pt idx="2" formatCode="0%">
                  <c:v>1</c:v>
                </c:pt>
                <c:pt idx="3">
                  <c:v>0</c:v>
                </c:pt>
                <c:pt idx="4">
                  <c:v>0</c:v>
                </c:pt>
                <c:pt idx="5">
                  <c:v>0</c:v>
                </c:pt>
              </c:numCache>
            </c:numRef>
          </c:val>
          <c:extLst>
            <c:ext xmlns:c16="http://schemas.microsoft.com/office/drawing/2014/chart" uri="{C3380CC4-5D6E-409C-BE32-E72D297353CC}">
              <c16:uniqueId val="{0000000C-E2A6-FF4D-9D5B-32F8E52A4FCA}"/>
            </c:ext>
          </c:extLst>
        </c:ser>
        <c:dLbls>
          <c:dLblPos val="ctr"/>
          <c:showLegendKey val="0"/>
          <c:showVal val="1"/>
          <c:showCatName val="0"/>
          <c:showSerName val="0"/>
          <c:showPercent val="0"/>
          <c:showBubbleSize val="0"/>
          <c:showLeaderLines val="1"/>
        </c:dLbls>
        <c:firstSliceAng val="0"/>
      </c:pieChart>
      <c:spPr>
        <a:noFill/>
        <a:ln>
          <a:noFill/>
        </a:ln>
        <a:effectLst/>
      </c:spPr>
    </c:plotArea>
    <c:legend>
      <c:legendPos val="b"/>
      <c:legendEntry>
        <c:idx val="0"/>
        <c:delete val="1"/>
      </c:legendEntry>
      <c:legendEntry>
        <c:idx val="1"/>
        <c:delete val="1"/>
      </c:legendEntry>
      <c:legendEntry>
        <c:idx val="3"/>
        <c:delete val="1"/>
      </c:legendEntry>
      <c:legendEntry>
        <c:idx val="4"/>
        <c:delete val="1"/>
      </c:legendEntry>
      <c:legendEntry>
        <c:idx val="5"/>
        <c:delete val="1"/>
      </c:legendEntry>
      <c:overlay val="0"/>
      <c:spPr>
        <a:noFill/>
        <a:ln>
          <a:noFill/>
        </a:ln>
        <a:effectLst/>
      </c:spPr>
      <c:txPr>
        <a:bodyPr rot="0" spcFirstLastPara="1" vertOverflow="ellipsis" vert="horz" wrap="square" anchor="ctr" anchorCtr="1"/>
        <a:lstStyle/>
        <a:p>
          <a:pPr rtl="0">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Roboto Condensed" panose="02000000000000000000" pitchFamily="2" charset="0"/>
          <a:ea typeface="Roboto Condensed" panose="02000000000000000000" pitchFamily="2" charset="0"/>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pieChart>
        <c:varyColors val="1"/>
        <c:ser>
          <c:idx val="1"/>
          <c:order val="0"/>
          <c:tx>
            <c:strRef>
              <c:f>Trade_Agreements_EU!$I$8</c:f>
              <c:strCache>
                <c:ptCount val="1"/>
                <c:pt idx="0">
                  <c:v>1970</c:v>
                </c:pt>
              </c:strCache>
            </c:strRef>
          </c:tx>
          <c:dPt>
            <c:idx val="0"/>
            <c:bubble3D val="0"/>
            <c:spPr>
              <a:solidFill>
                <a:schemeClr val="tx2">
                  <a:lumMod val="25000"/>
                  <a:lumOff val="75000"/>
                </a:schemeClr>
              </a:solidFill>
              <a:ln w="19050">
                <a:solidFill>
                  <a:schemeClr val="lt1"/>
                </a:solidFill>
              </a:ln>
              <a:effectLst/>
            </c:spPr>
            <c:extLst>
              <c:ext xmlns:c16="http://schemas.microsoft.com/office/drawing/2014/chart" uri="{C3380CC4-5D6E-409C-BE32-E72D297353CC}">
                <c16:uniqueId val="{00000001-3316-4240-A87D-395A74C2F7F6}"/>
              </c:ext>
            </c:extLst>
          </c:dPt>
          <c:dPt>
            <c:idx val="1"/>
            <c:bubble3D val="0"/>
            <c:spPr>
              <a:solidFill>
                <a:srgbClr val="FFB38E"/>
              </a:solidFill>
              <a:ln w="19050">
                <a:solidFill>
                  <a:schemeClr val="lt1"/>
                </a:solidFill>
              </a:ln>
              <a:effectLst/>
            </c:spPr>
            <c:extLst>
              <c:ext xmlns:c16="http://schemas.microsoft.com/office/drawing/2014/chart" uri="{C3380CC4-5D6E-409C-BE32-E72D297353CC}">
                <c16:uniqueId val="{00000003-3316-4240-A87D-395A74C2F7F6}"/>
              </c:ext>
            </c:extLst>
          </c:dPt>
          <c:dPt>
            <c:idx val="2"/>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5-3316-4240-A87D-395A74C2F7F6}"/>
              </c:ext>
            </c:extLst>
          </c:dPt>
          <c:dPt>
            <c:idx val="3"/>
            <c:bubble3D val="0"/>
            <c:spPr>
              <a:solidFill>
                <a:srgbClr val="F7F151"/>
              </a:solidFill>
              <a:ln w="19050">
                <a:solidFill>
                  <a:schemeClr val="lt1"/>
                </a:solidFill>
              </a:ln>
              <a:effectLst/>
            </c:spPr>
            <c:extLst>
              <c:ext xmlns:c16="http://schemas.microsoft.com/office/drawing/2014/chart" uri="{C3380CC4-5D6E-409C-BE32-E72D297353CC}">
                <c16:uniqueId val="{00000007-3316-4240-A87D-395A74C2F7F6}"/>
              </c:ext>
            </c:extLst>
          </c:dPt>
          <c:dPt>
            <c:idx val="4"/>
            <c:bubble3D val="0"/>
            <c:spPr>
              <a:solidFill>
                <a:schemeClr val="accent5">
                  <a:lumMod val="60000"/>
                  <a:lumOff val="40000"/>
                </a:schemeClr>
              </a:solidFill>
              <a:ln w="19050">
                <a:solidFill>
                  <a:schemeClr val="lt1"/>
                </a:solidFill>
              </a:ln>
              <a:effectLst/>
            </c:spPr>
            <c:extLst>
              <c:ext xmlns:c16="http://schemas.microsoft.com/office/drawing/2014/chart" uri="{C3380CC4-5D6E-409C-BE32-E72D297353CC}">
                <c16:uniqueId val="{00000009-3316-4240-A87D-395A74C2F7F6}"/>
              </c:ext>
            </c:extLst>
          </c:dPt>
          <c:dPt>
            <c:idx val="5"/>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B-3316-4240-A87D-395A74C2F7F6}"/>
              </c:ext>
            </c:extLst>
          </c:dPt>
          <c:dLbls>
            <c:dLbl>
              <c:idx val="0"/>
              <c:delete val="1"/>
              <c:extLst>
                <c:ext xmlns:c15="http://schemas.microsoft.com/office/drawing/2012/chart" uri="{CE6537A1-D6FC-4f65-9D91-7224C49458BB}">
                  <c15:layout>
                    <c:manualLayout>
                      <c:w val="0.12834302596891267"/>
                      <c:h val="6.6525034253219872E-2"/>
                    </c:manualLayout>
                  </c15:layout>
                </c:ext>
                <c:ext xmlns:c16="http://schemas.microsoft.com/office/drawing/2014/chart" uri="{C3380CC4-5D6E-409C-BE32-E72D297353CC}">
                  <c16:uniqueId val="{00000001-3316-4240-A87D-395A74C2F7F6}"/>
                </c:ext>
              </c:extLst>
            </c:dLbl>
            <c:dLbl>
              <c:idx val="2"/>
              <c:delete val="1"/>
              <c:extLst>
                <c:ext xmlns:c15="http://schemas.microsoft.com/office/drawing/2012/chart" uri="{CE6537A1-D6FC-4f65-9D91-7224C49458BB}"/>
                <c:ext xmlns:c16="http://schemas.microsoft.com/office/drawing/2014/chart" uri="{C3380CC4-5D6E-409C-BE32-E72D297353CC}">
                  <c16:uniqueId val="{00000005-3316-4240-A87D-395A74C2F7F6}"/>
                </c:ext>
              </c:extLst>
            </c:dLbl>
            <c:dLbl>
              <c:idx val="3"/>
              <c:delete val="1"/>
              <c:extLst>
                <c:ext xmlns:c15="http://schemas.microsoft.com/office/drawing/2012/chart" uri="{CE6537A1-D6FC-4f65-9D91-7224C49458BB}"/>
                <c:ext xmlns:c16="http://schemas.microsoft.com/office/drawing/2014/chart" uri="{C3380CC4-5D6E-409C-BE32-E72D297353CC}">
                  <c16:uniqueId val="{00000007-3316-4240-A87D-395A74C2F7F6}"/>
                </c:ext>
              </c:extLst>
            </c:dLbl>
            <c:dLbl>
              <c:idx val="4"/>
              <c:delete val="1"/>
              <c:extLst>
                <c:ext xmlns:c15="http://schemas.microsoft.com/office/drawing/2012/chart" uri="{CE6537A1-D6FC-4f65-9D91-7224C49458BB}"/>
                <c:ext xmlns:c16="http://schemas.microsoft.com/office/drawing/2014/chart" uri="{C3380CC4-5D6E-409C-BE32-E72D297353CC}">
                  <c16:uniqueId val="{00000009-3316-4240-A87D-395A74C2F7F6}"/>
                </c:ext>
              </c:extLst>
            </c:dLbl>
            <c:dLbl>
              <c:idx val="5"/>
              <c:delete val="1"/>
              <c:extLst>
                <c:ext xmlns:c15="http://schemas.microsoft.com/office/drawing/2012/chart" uri="{CE6537A1-D6FC-4f65-9D91-7224C49458BB}"/>
                <c:ext xmlns:c16="http://schemas.microsoft.com/office/drawing/2014/chart" uri="{C3380CC4-5D6E-409C-BE32-E72D297353CC}">
                  <c16:uniqueId val="{0000000B-3316-4240-A87D-395A74C2F7F6}"/>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dLblPos val="ctr"/>
            <c:showLegendKey val="0"/>
            <c:showVal val="1"/>
            <c:showCatName val="0"/>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Trade_Agreements_EU!$K$6:$P$6</c:f>
              <c:strCache>
                <c:ptCount val="6"/>
                <c:pt idx="0">
                  <c:v>AMLAT</c:v>
                </c:pt>
                <c:pt idx="1">
                  <c:v>APAC</c:v>
                </c:pt>
                <c:pt idx="2">
                  <c:v>OMNA</c:v>
                </c:pt>
                <c:pt idx="3">
                  <c:v>ASS</c:v>
                </c:pt>
                <c:pt idx="4">
                  <c:v>Europa</c:v>
                </c:pt>
                <c:pt idx="5">
                  <c:v>ASCE</c:v>
                </c:pt>
              </c:strCache>
            </c:strRef>
          </c:cat>
          <c:val>
            <c:numRef>
              <c:f>Trade_Agreements_EU!$K$8:$P$8</c:f>
              <c:numCache>
                <c:formatCode>0%</c:formatCode>
                <c:ptCount val="6"/>
                <c:pt idx="0" formatCode="General">
                  <c:v>0</c:v>
                </c:pt>
                <c:pt idx="1">
                  <c:v>1</c:v>
                </c:pt>
                <c:pt idx="2" formatCode="General">
                  <c:v>0</c:v>
                </c:pt>
                <c:pt idx="3" formatCode="General">
                  <c:v>0</c:v>
                </c:pt>
                <c:pt idx="4" formatCode="General">
                  <c:v>0</c:v>
                </c:pt>
                <c:pt idx="5" formatCode="General">
                  <c:v>0</c:v>
                </c:pt>
              </c:numCache>
            </c:numRef>
          </c:val>
          <c:extLst>
            <c:ext xmlns:c16="http://schemas.microsoft.com/office/drawing/2014/chart" uri="{C3380CC4-5D6E-409C-BE32-E72D297353CC}">
              <c16:uniqueId val="{0000000C-3316-4240-A87D-395A74C2F7F6}"/>
            </c:ext>
          </c:extLst>
        </c:ser>
        <c:dLbls>
          <c:dLblPos val="ctr"/>
          <c:showLegendKey val="0"/>
          <c:showVal val="1"/>
          <c:showCatName val="0"/>
          <c:showSerName val="0"/>
          <c:showPercent val="0"/>
          <c:showBubbleSize val="0"/>
          <c:showLeaderLines val="1"/>
        </c:dLbls>
        <c:firstSliceAng val="0"/>
      </c:pieChart>
      <c:spPr>
        <a:noFill/>
        <a:ln>
          <a:noFill/>
        </a:ln>
        <a:effectLst/>
      </c:spPr>
    </c:plotArea>
    <c:legend>
      <c:legendPos val="b"/>
      <c:legendEntry>
        <c:idx val="0"/>
        <c:delete val="1"/>
      </c:legendEntry>
      <c:legendEntry>
        <c:idx val="2"/>
        <c:delete val="1"/>
      </c:legendEntry>
      <c:legendEntry>
        <c:idx val="3"/>
        <c:delete val="1"/>
      </c:legendEntry>
      <c:legendEntry>
        <c:idx val="4"/>
        <c:delete val="1"/>
      </c:legendEntry>
      <c:legendEntry>
        <c:idx val="5"/>
        <c:delete val="1"/>
      </c:legendEntry>
      <c:overlay val="0"/>
      <c:spPr>
        <a:noFill/>
        <a:ln>
          <a:noFill/>
        </a:ln>
        <a:effectLst/>
      </c:spPr>
      <c:txPr>
        <a:bodyPr rot="0" spcFirstLastPara="1" vertOverflow="ellipsis" vert="horz" wrap="square" anchor="ctr" anchorCtr="1"/>
        <a:lstStyle/>
        <a:p>
          <a:pPr rtl="0">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Roboto Condensed" panose="02000000000000000000" pitchFamily="2" charset="0"/>
          <a:ea typeface="Roboto Condensed" panose="02000000000000000000" pitchFamily="2" charset="0"/>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pieChart>
        <c:varyColors val="1"/>
        <c:ser>
          <c:idx val="0"/>
          <c:order val="0"/>
          <c:tx>
            <c:strRef>
              <c:f>Trade_Agreements_EU!$I$9</c:f>
              <c:strCache>
                <c:ptCount val="1"/>
                <c:pt idx="0">
                  <c:v>1980</c:v>
                </c:pt>
              </c:strCache>
            </c:strRef>
          </c:tx>
          <c:dPt>
            <c:idx val="0"/>
            <c:bubble3D val="0"/>
            <c:spPr>
              <a:solidFill>
                <a:schemeClr val="tx2">
                  <a:lumMod val="25000"/>
                  <a:lumOff val="75000"/>
                </a:schemeClr>
              </a:solidFill>
              <a:ln w="19050">
                <a:solidFill>
                  <a:schemeClr val="lt1"/>
                </a:solidFill>
              </a:ln>
              <a:effectLst/>
            </c:spPr>
            <c:extLst>
              <c:ext xmlns:c16="http://schemas.microsoft.com/office/drawing/2014/chart" uri="{C3380CC4-5D6E-409C-BE32-E72D297353CC}">
                <c16:uniqueId val="{00000001-FD3C-4B43-ACA5-15A3BF7897EB}"/>
              </c:ext>
            </c:extLst>
          </c:dPt>
          <c:dPt>
            <c:idx val="1"/>
            <c:bubble3D val="0"/>
            <c:spPr>
              <a:solidFill>
                <a:srgbClr val="FFB38E"/>
              </a:solidFill>
              <a:ln w="19050">
                <a:solidFill>
                  <a:schemeClr val="lt1"/>
                </a:solidFill>
              </a:ln>
              <a:effectLst/>
            </c:spPr>
            <c:extLst>
              <c:ext xmlns:c16="http://schemas.microsoft.com/office/drawing/2014/chart" uri="{C3380CC4-5D6E-409C-BE32-E72D297353CC}">
                <c16:uniqueId val="{00000003-FD3C-4B43-ACA5-15A3BF7897EB}"/>
              </c:ext>
            </c:extLst>
          </c:dPt>
          <c:dPt>
            <c:idx val="2"/>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5-FD3C-4B43-ACA5-15A3BF7897EB}"/>
              </c:ext>
            </c:extLst>
          </c:dPt>
          <c:dPt>
            <c:idx val="3"/>
            <c:bubble3D val="0"/>
            <c:spPr>
              <a:solidFill>
                <a:srgbClr val="F7F151"/>
              </a:solidFill>
              <a:ln w="19050">
                <a:solidFill>
                  <a:schemeClr val="lt1"/>
                </a:solidFill>
              </a:ln>
              <a:effectLst/>
            </c:spPr>
            <c:extLst>
              <c:ext xmlns:c16="http://schemas.microsoft.com/office/drawing/2014/chart" uri="{C3380CC4-5D6E-409C-BE32-E72D297353CC}">
                <c16:uniqueId val="{00000007-FD3C-4B43-ACA5-15A3BF7897EB}"/>
              </c:ext>
            </c:extLst>
          </c:dPt>
          <c:dPt>
            <c:idx val="4"/>
            <c:bubble3D val="0"/>
            <c:spPr>
              <a:solidFill>
                <a:schemeClr val="accent5">
                  <a:lumMod val="60000"/>
                  <a:lumOff val="40000"/>
                </a:schemeClr>
              </a:solidFill>
              <a:ln w="19050">
                <a:solidFill>
                  <a:schemeClr val="lt1"/>
                </a:solidFill>
              </a:ln>
              <a:effectLst/>
            </c:spPr>
            <c:extLst>
              <c:ext xmlns:c16="http://schemas.microsoft.com/office/drawing/2014/chart" uri="{C3380CC4-5D6E-409C-BE32-E72D297353CC}">
                <c16:uniqueId val="{00000009-FD3C-4B43-ACA5-15A3BF7897EB}"/>
              </c:ext>
            </c:extLst>
          </c:dPt>
          <c:dPt>
            <c:idx val="5"/>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B-FD3C-4B43-ACA5-15A3BF7897EB}"/>
              </c:ext>
            </c:extLst>
          </c:dPt>
          <c:dLbls>
            <c:dLbl>
              <c:idx val="2"/>
              <c:delete val="1"/>
              <c:extLst>
                <c:ext xmlns:c15="http://schemas.microsoft.com/office/drawing/2012/chart" uri="{CE6537A1-D6FC-4f65-9D91-7224C49458BB}"/>
                <c:ext xmlns:c16="http://schemas.microsoft.com/office/drawing/2014/chart" uri="{C3380CC4-5D6E-409C-BE32-E72D297353CC}">
                  <c16:uniqueId val="{00000005-FD3C-4B43-ACA5-15A3BF7897EB}"/>
                </c:ext>
              </c:extLst>
            </c:dLbl>
            <c:dLbl>
              <c:idx val="3"/>
              <c:delete val="1"/>
              <c:extLst>
                <c:ext xmlns:c15="http://schemas.microsoft.com/office/drawing/2012/chart" uri="{CE6537A1-D6FC-4f65-9D91-7224C49458BB}"/>
                <c:ext xmlns:c16="http://schemas.microsoft.com/office/drawing/2014/chart" uri="{C3380CC4-5D6E-409C-BE32-E72D297353CC}">
                  <c16:uniqueId val="{00000007-FD3C-4B43-ACA5-15A3BF7897EB}"/>
                </c:ext>
              </c:extLst>
            </c:dLbl>
            <c:dLbl>
              <c:idx val="5"/>
              <c:delete val="1"/>
              <c:extLst>
                <c:ext xmlns:c15="http://schemas.microsoft.com/office/drawing/2012/chart" uri="{CE6537A1-D6FC-4f65-9D91-7224C49458BB}"/>
                <c:ext xmlns:c16="http://schemas.microsoft.com/office/drawing/2014/chart" uri="{C3380CC4-5D6E-409C-BE32-E72D297353CC}">
                  <c16:uniqueId val="{0000000B-FD3C-4B43-ACA5-15A3BF7897EB}"/>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dLblPos val="in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Trade_Agreements_EU!$K$6:$P$6</c:f>
              <c:strCache>
                <c:ptCount val="6"/>
                <c:pt idx="0">
                  <c:v>AMLAT</c:v>
                </c:pt>
                <c:pt idx="1">
                  <c:v>APAC</c:v>
                </c:pt>
                <c:pt idx="2">
                  <c:v>OMNA</c:v>
                </c:pt>
                <c:pt idx="3">
                  <c:v>ASS</c:v>
                </c:pt>
                <c:pt idx="4">
                  <c:v>Europa</c:v>
                </c:pt>
                <c:pt idx="5">
                  <c:v>ASCE</c:v>
                </c:pt>
              </c:strCache>
            </c:strRef>
          </c:cat>
          <c:val>
            <c:numRef>
              <c:f>Trade_Agreements_EU!$K$9:$P$9</c:f>
              <c:numCache>
                <c:formatCode>0%</c:formatCode>
                <c:ptCount val="6"/>
                <c:pt idx="0">
                  <c:v>0.5</c:v>
                </c:pt>
                <c:pt idx="1">
                  <c:v>0.25</c:v>
                </c:pt>
                <c:pt idx="2" formatCode="General">
                  <c:v>0</c:v>
                </c:pt>
                <c:pt idx="3" formatCode="General">
                  <c:v>0</c:v>
                </c:pt>
                <c:pt idx="4">
                  <c:v>0.25</c:v>
                </c:pt>
                <c:pt idx="5" formatCode="General">
                  <c:v>0</c:v>
                </c:pt>
              </c:numCache>
            </c:numRef>
          </c:val>
          <c:extLst>
            <c:ext xmlns:c16="http://schemas.microsoft.com/office/drawing/2014/chart" uri="{C3380CC4-5D6E-409C-BE32-E72D297353CC}">
              <c16:uniqueId val="{0000000C-FD3C-4B43-ACA5-15A3BF7897EB}"/>
            </c:ext>
          </c:extLst>
        </c:ser>
        <c:dLbls>
          <c:dLblPos val="inEnd"/>
          <c:showLegendKey val="0"/>
          <c:showVal val="1"/>
          <c:showCatName val="0"/>
          <c:showSerName val="0"/>
          <c:showPercent val="0"/>
          <c:showBubbleSize val="0"/>
          <c:showLeaderLines val="1"/>
        </c:dLbls>
        <c:firstSliceAng val="0"/>
      </c:pieChart>
      <c:spPr>
        <a:noFill/>
        <a:ln>
          <a:noFill/>
        </a:ln>
        <a:effectLst/>
      </c:spPr>
    </c:plotArea>
    <c:legend>
      <c:legendPos val="b"/>
      <c:legendEntry>
        <c:idx val="2"/>
        <c:delete val="1"/>
      </c:legendEntry>
      <c:legendEntry>
        <c:idx val="3"/>
        <c:delete val="1"/>
      </c:legendEntry>
      <c:legendEntry>
        <c:idx val="5"/>
        <c:delete val="1"/>
      </c:legendEntry>
      <c:overlay val="0"/>
      <c:spPr>
        <a:noFill/>
        <a:ln>
          <a:noFill/>
        </a:ln>
        <a:effectLst/>
      </c:spPr>
      <c:txPr>
        <a:bodyPr rot="0" spcFirstLastPara="1" vertOverflow="ellipsis" vert="horz" wrap="square" anchor="ctr" anchorCtr="1"/>
        <a:lstStyle/>
        <a:p>
          <a:pPr rtl="0">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Roboto Condensed" panose="02000000000000000000" pitchFamily="2" charset="0"/>
          <a:ea typeface="Roboto Condensed" panose="02000000000000000000" pitchFamily="2" charset="0"/>
        </a:defRPr>
      </a:pPr>
      <a:endParaRPr lang="es-E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pieChart>
        <c:varyColors val="1"/>
        <c:ser>
          <c:idx val="0"/>
          <c:order val="0"/>
          <c:tx>
            <c:strRef>
              <c:f>Trade_Agreements_EU!$I$10</c:f>
              <c:strCache>
                <c:ptCount val="1"/>
                <c:pt idx="0">
                  <c:v>1990</c:v>
                </c:pt>
              </c:strCache>
            </c:strRef>
          </c:tx>
          <c:dPt>
            <c:idx val="0"/>
            <c:bubble3D val="0"/>
            <c:spPr>
              <a:solidFill>
                <a:schemeClr val="tx2">
                  <a:lumMod val="25000"/>
                  <a:lumOff val="75000"/>
                </a:schemeClr>
              </a:solidFill>
              <a:ln w="19050">
                <a:solidFill>
                  <a:schemeClr val="lt1"/>
                </a:solidFill>
              </a:ln>
              <a:effectLst/>
            </c:spPr>
            <c:extLst>
              <c:ext xmlns:c16="http://schemas.microsoft.com/office/drawing/2014/chart" uri="{C3380CC4-5D6E-409C-BE32-E72D297353CC}">
                <c16:uniqueId val="{00000001-AC6E-5C4F-9282-4CCC555345E7}"/>
              </c:ext>
            </c:extLst>
          </c:dPt>
          <c:dPt>
            <c:idx val="1"/>
            <c:bubble3D val="0"/>
            <c:spPr>
              <a:solidFill>
                <a:srgbClr val="FFB38E"/>
              </a:solidFill>
              <a:ln w="19050">
                <a:solidFill>
                  <a:schemeClr val="lt1"/>
                </a:solidFill>
              </a:ln>
              <a:effectLst/>
            </c:spPr>
            <c:extLst>
              <c:ext xmlns:c16="http://schemas.microsoft.com/office/drawing/2014/chart" uri="{C3380CC4-5D6E-409C-BE32-E72D297353CC}">
                <c16:uniqueId val="{00000003-AC6E-5C4F-9282-4CCC555345E7}"/>
              </c:ext>
            </c:extLst>
          </c:dPt>
          <c:dPt>
            <c:idx val="2"/>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5-AC6E-5C4F-9282-4CCC555345E7}"/>
              </c:ext>
            </c:extLst>
          </c:dPt>
          <c:dPt>
            <c:idx val="3"/>
            <c:bubble3D val="0"/>
            <c:spPr>
              <a:solidFill>
                <a:srgbClr val="F7F151"/>
              </a:solidFill>
              <a:ln w="19050">
                <a:solidFill>
                  <a:schemeClr val="lt1"/>
                </a:solidFill>
              </a:ln>
              <a:effectLst/>
            </c:spPr>
            <c:extLst>
              <c:ext xmlns:c16="http://schemas.microsoft.com/office/drawing/2014/chart" uri="{C3380CC4-5D6E-409C-BE32-E72D297353CC}">
                <c16:uniqueId val="{00000007-AC6E-5C4F-9282-4CCC555345E7}"/>
              </c:ext>
            </c:extLst>
          </c:dPt>
          <c:dPt>
            <c:idx val="4"/>
            <c:bubble3D val="0"/>
            <c:spPr>
              <a:solidFill>
                <a:schemeClr val="accent5">
                  <a:lumMod val="60000"/>
                  <a:lumOff val="40000"/>
                </a:schemeClr>
              </a:solidFill>
              <a:ln w="19050">
                <a:solidFill>
                  <a:schemeClr val="lt1"/>
                </a:solidFill>
              </a:ln>
              <a:effectLst/>
            </c:spPr>
            <c:extLst>
              <c:ext xmlns:c16="http://schemas.microsoft.com/office/drawing/2014/chart" uri="{C3380CC4-5D6E-409C-BE32-E72D297353CC}">
                <c16:uniqueId val="{00000009-AC6E-5C4F-9282-4CCC555345E7}"/>
              </c:ext>
            </c:extLst>
          </c:dPt>
          <c:dPt>
            <c:idx val="5"/>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B-AC6E-5C4F-9282-4CCC555345E7}"/>
              </c:ext>
            </c:extLst>
          </c:dPt>
          <c:dLbls>
            <c:dLbl>
              <c:idx val="3"/>
              <c:delete val="1"/>
              <c:extLst>
                <c:ext xmlns:c15="http://schemas.microsoft.com/office/drawing/2012/chart" uri="{CE6537A1-D6FC-4f65-9D91-7224C49458BB}"/>
                <c:ext xmlns:c16="http://schemas.microsoft.com/office/drawing/2014/chart" uri="{C3380CC4-5D6E-409C-BE32-E72D297353CC}">
                  <c16:uniqueId val="{00000007-AC6E-5C4F-9282-4CCC555345E7}"/>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dLblPos val="in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Trade_Agreements_EU!$K$6:$P$6</c:f>
              <c:strCache>
                <c:ptCount val="6"/>
                <c:pt idx="0">
                  <c:v>AMLAT</c:v>
                </c:pt>
                <c:pt idx="1">
                  <c:v>APAC</c:v>
                </c:pt>
                <c:pt idx="2">
                  <c:v>OMNA</c:v>
                </c:pt>
                <c:pt idx="3">
                  <c:v>ASS</c:v>
                </c:pt>
                <c:pt idx="4">
                  <c:v>Europa</c:v>
                </c:pt>
                <c:pt idx="5">
                  <c:v>ASCE</c:v>
                </c:pt>
              </c:strCache>
            </c:strRef>
          </c:cat>
          <c:val>
            <c:numRef>
              <c:f>Trade_Agreements_EU!$K$10:$P$10</c:f>
              <c:numCache>
                <c:formatCode>0.00%</c:formatCode>
                <c:ptCount val="6"/>
                <c:pt idx="0">
                  <c:v>5.4054054054054057E-2</c:v>
                </c:pt>
                <c:pt idx="1">
                  <c:v>5.4054054054054057E-2</c:v>
                </c:pt>
                <c:pt idx="2">
                  <c:v>0.13513513513513514</c:v>
                </c:pt>
                <c:pt idx="3" formatCode="General">
                  <c:v>0</c:v>
                </c:pt>
                <c:pt idx="4">
                  <c:v>0.51351351351351349</c:v>
                </c:pt>
                <c:pt idx="5">
                  <c:v>0.24324324324324326</c:v>
                </c:pt>
              </c:numCache>
            </c:numRef>
          </c:val>
          <c:extLst>
            <c:ext xmlns:c16="http://schemas.microsoft.com/office/drawing/2014/chart" uri="{C3380CC4-5D6E-409C-BE32-E72D297353CC}">
              <c16:uniqueId val="{0000000C-AC6E-5C4F-9282-4CCC555345E7}"/>
            </c:ext>
          </c:extLst>
        </c:ser>
        <c:dLbls>
          <c:dLblPos val="inEnd"/>
          <c:showLegendKey val="0"/>
          <c:showVal val="1"/>
          <c:showCatName val="0"/>
          <c:showSerName val="0"/>
          <c:showPercent val="0"/>
          <c:showBubbleSize val="0"/>
          <c:showLeaderLines val="1"/>
        </c:dLbls>
        <c:firstSliceAng val="0"/>
      </c:pieChart>
      <c:spPr>
        <a:noFill/>
        <a:ln>
          <a:noFill/>
        </a:ln>
        <a:effectLst/>
      </c:spPr>
    </c:plotArea>
    <c:legend>
      <c:legendPos val="b"/>
      <c:legendEntry>
        <c:idx val="3"/>
        <c:delete val="1"/>
      </c:legendEntry>
      <c:overlay val="0"/>
      <c:spPr>
        <a:noFill/>
        <a:ln>
          <a:noFill/>
        </a:ln>
        <a:effectLst/>
      </c:spPr>
      <c:txPr>
        <a:bodyPr rot="0" spcFirstLastPara="1" vertOverflow="ellipsis" vert="horz" wrap="square" anchor="ctr" anchorCtr="1"/>
        <a:lstStyle/>
        <a:p>
          <a:pPr rtl="0">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Roboto Condensed" panose="02000000000000000000" pitchFamily="2" charset="0"/>
          <a:ea typeface="Roboto Condensed" panose="02000000000000000000" pitchFamily="2" charset="0"/>
        </a:defRPr>
      </a:pPr>
      <a:endParaRPr lang="es-E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pieChart>
        <c:varyColors val="1"/>
        <c:ser>
          <c:idx val="0"/>
          <c:order val="0"/>
          <c:tx>
            <c:strRef>
              <c:f>Trade_Agreements_EU!$I$11</c:f>
              <c:strCache>
                <c:ptCount val="1"/>
                <c:pt idx="0">
                  <c:v>2000</c:v>
                </c:pt>
              </c:strCache>
            </c:strRef>
          </c:tx>
          <c:dPt>
            <c:idx val="0"/>
            <c:bubble3D val="0"/>
            <c:spPr>
              <a:solidFill>
                <a:schemeClr val="tx2">
                  <a:lumMod val="25000"/>
                  <a:lumOff val="75000"/>
                </a:schemeClr>
              </a:solidFill>
              <a:ln w="19050">
                <a:solidFill>
                  <a:schemeClr val="lt1"/>
                </a:solidFill>
              </a:ln>
              <a:effectLst/>
            </c:spPr>
            <c:extLst>
              <c:ext xmlns:c16="http://schemas.microsoft.com/office/drawing/2014/chart" uri="{C3380CC4-5D6E-409C-BE32-E72D297353CC}">
                <c16:uniqueId val="{00000001-9105-204D-B648-9242DB1CBC51}"/>
              </c:ext>
            </c:extLst>
          </c:dPt>
          <c:dPt>
            <c:idx val="1"/>
            <c:bubble3D val="0"/>
            <c:spPr>
              <a:solidFill>
                <a:srgbClr val="FFB38E"/>
              </a:solidFill>
              <a:ln w="19050">
                <a:solidFill>
                  <a:schemeClr val="lt1"/>
                </a:solidFill>
              </a:ln>
              <a:effectLst/>
            </c:spPr>
            <c:extLst>
              <c:ext xmlns:c16="http://schemas.microsoft.com/office/drawing/2014/chart" uri="{C3380CC4-5D6E-409C-BE32-E72D297353CC}">
                <c16:uniqueId val="{00000003-9105-204D-B648-9242DB1CBC51}"/>
              </c:ext>
            </c:extLst>
          </c:dPt>
          <c:dPt>
            <c:idx val="2"/>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5-9105-204D-B648-9242DB1CBC51}"/>
              </c:ext>
            </c:extLst>
          </c:dPt>
          <c:dPt>
            <c:idx val="3"/>
            <c:bubble3D val="0"/>
            <c:spPr>
              <a:solidFill>
                <a:srgbClr val="F7F151"/>
              </a:solidFill>
              <a:ln w="19050">
                <a:solidFill>
                  <a:schemeClr val="lt1"/>
                </a:solidFill>
              </a:ln>
              <a:effectLst/>
            </c:spPr>
            <c:extLst>
              <c:ext xmlns:c16="http://schemas.microsoft.com/office/drawing/2014/chart" uri="{C3380CC4-5D6E-409C-BE32-E72D297353CC}">
                <c16:uniqueId val="{00000007-9105-204D-B648-9242DB1CBC51}"/>
              </c:ext>
            </c:extLst>
          </c:dPt>
          <c:dPt>
            <c:idx val="4"/>
            <c:bubble3D val="0"/>
            <c:spPr>
              <a:solidFill>
                <a:schemeClr val="accent5">
                  <a:lumMod val="60000"/>
                  <a:lumOff val="40000"/>
                </a:schemeClr>
              </a:solidFill>
              <a:ln w="19050">
                <a:solidFill>
                  <a:schemeClr val="lt1"/>
                </a:solidFill>
              </a:ln>
              <a:effectLst/>
            </c:spPr>
            <c:extLst>
              <c:ext xmlns:c16="http://schemas.microsoft.com/office/drawing/2014/chart" uri="{C3380CC4-5D6E-409C-BE32-E72D297353CC}">
                <c16:uniqueId val="{00000009-9105-204D-B648-9242DB1CBC51}"/>
              </c:ext>
            </c:extLst>
          </c:dPt>
          <c:dPt>
            <c:idx val="5"/>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B-9105-204D-B648-9242DB1CBC51}"/>
              </c:ext>
            </c:extLst>
          </c:dPt>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dLblPos val="in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Trade_Agreements_EU!$K$6:$P$6</c:f>
              <c:strCache>
                <c:ptCount val="6"/>
                <c:pt idx="0">
                  <c:v>AMLAT</c:v>
                </c:pt>
                <c:pt idx="1">
                  <c:v>APAC</c:v>
                </c:pt>
                <c:pt idx="2">
                  <c:v>OMNA</c:v>
                </c:pt>
                <c:pt idx="3">
                  <c:v>ASS</c:v>
                </c:pt>
                <c:pt idx="4">
                  <c:v>Europa</c:v>
                </c:pt>
                <c:pt idx="5">
                  <c:v>ASCE</c:v>
                </c:pt>
              </c:strCache>
            </c:strRef>
          </c:cat>
          <c:val>
            <c:numRef>
              <c:f>Trade_Agreements_EU!$K$11:$P$11</c:f>
              <c:numCache>
                <c:formatCode>0.00%</c:formatCode>
                <c:ptCount val="6"/>
                <c:pt idx="0">
                  <c:v>0.13333333333333333</c:v>
                </c:pt>
                <c:pt idx="1">
                  <c:v>0.13333333333333333</c:v>
                </c:pt>
                <c:pt idx="2">
                  <c:v>0.23333333333333334</c:v>
                </c:pt>
                <c:pt idx="3">
                  <c:v>0.13333333333333333</c:v>
                </c:pt>
                <c:pt idx="4">
                  <c:v>0.3</c:v>
                </c:pt>
                <c:pt idx="5">
                  <c:v>6.6666666666666666E-2</c:v>
                </c:pt>
              </c:numCache>
            </c:numRef>
          </c:val>
          <c:extLst>
            <c:ext xmlns:c16="http://schemas.microsoft.com/office/drawing/2014/chart" uri="{C3380CC4-5D6E-409C-BE32-E72D297353CC}">
              <c16:uniqueId val="{0000000C-9105-204D-B648-9242DB1CBC51}"/>
            </c:ext>
          </c:extLst>
        </c:ser>
        <c:dLbls>
          <c:dLblPos val="ctr"/>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Roboto Condensed" panose="02000000000000000000" pitchFamily="2" charset="0"/>
          <a:ea typeface="Roboto Condensed" panose="02000000000000000000" pitchFamily="2" charset="0"/>
        </a:defRPr>
      </a:pPr>
      <a:endParaRPr lang="es-E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pieChart>
        <c:varyColors val="1"/>
        <c:ser>
          <c:idx val="0"/>
          <c:order val="0"/>
          <c:tx>
            <c:strRef>
              <c:f>Trade_Agreements_EU!$I$12</c:f>
              <c:strCache>
                <c:ptCount val="1"/>
                <c:pt idx="0">
                  <c:v>2010</c:v>
                </c:pt>
              </c:strCache>
            </c:strRef>
          </c:tx>
          <c:dPt>
            <c:idx val="0"/>
            <c:bubble3D val="0"/>
            <c:spPr>
              <a:solidFill>
                <a:schemeClr val="tx2">
                  <a:lumMod val="25000"/>
                  <a:lumOff val="75000"/>
                </a:schemeClr>
              </a:solidFill>
              <a:ln w="19050">
                <a:solidFill>
                  <a:schemeClr val="lt1"/>
                </a:solidFill>
              </a:ln>
              <a:effectLst/>
            </c:spPr>
            <c:extLst>
              <c:ext xmlns:c16="http://schemas.microsoft.com/office/drawing/2014/chart" uri="{C3380CC4-5D6E-409C-BE32-E72D297353CC}">
                <c16:uniqueId val="{00000001-DDB9-264B-8456-6272DFBCA219}"/>
              </c:ext>
            </c:extLst>
          </c:dPt>
          <c:dPt>
            <c:idx val="1"/>
            <c:bubble3D val="0"/>
            <c:spPr>
              <a:solidFill>
                <a:srgbClr val="FFB38E"/>
              </a:solidFill>
              <a:ln w="19050">
                <a:solidFill>
                  <a:schemeClr val="lt1"/>
                </a:solidFill>
              </a:ln>
              <a:effectLst/>
            </c:spPr>
            <c:extLst>
              <c:ext xmlns:c16="http://schemas.microsoft.com/office/drawing/2014/chart" uri="{C3380CC4-5D6E-409C-BE32-E72D297353CC}">
                <c16:uniqueId val="{00000003-DDB9-264B-8456-6272DFBCA219}"/>
              </c:ext>
            </c:extLst>
          </c:dPt>
          <c:dPt>
            <c:idx val="2"/>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5-DDB9-264B-8456-6272DFBCA219}"/>
              </c:ext>
            </c:extLst>
          </c:dPt>
          <c:dPt>
            <c:idx val="3"/>
            <c:bubble3D val="0"/>
            <c:spPr>
              <a:solidFill>
                <a:srgbClr val="F7F151"/>
              </a:solidFill>
              <a:ln w="19050">
                <a:solidFill>
                  <a:schemeClr val="lt1"/>
                </a:solidFill>
              </a:ln>
              <a:effectLst/>
            </c:spPr>
            <c:extLst>
              <c:ext xmlns:c16="http://schemas.microsoft.com/office/drawing/2014/chart" uri="{C3380CC4-5D6E-409C-BE32-E72D297353CC}">
                <c16:uniqueId val="{00000007-DDB9-264B-8456-6272DFBCA219}"/>
              </c:ext>
            </c:extLst>
          </c:dPt>
          <c:dPt>
            <c:idx val="4"/>
            <c:bubble3D val="0"/>
            <c:spPr>
              <a:solidFill>
                <a:schemeClr val="accent5">
                  <a:lumMod val="60000"/>
                  <a:lumOff val="40000"/>
                </a:schemeClr>
              </a:solidFill>
              <a:ln w="19050">
                <a:solidFill>
                  <a:schemeClr val="lt1"/>
                </a:solidFill>
              </a:ln>
              <a:effectLst/>
            </c:spPr>
            <c:extLst>
              <c:ext xmlns:c16="http://schemas.microsoft.com/office/drawing/2014/chart" uri="{C3380CC4-5D6E-409C-BE32-E72D297353CC}">
                <c16:uniqueId val="{00000009-DDB9-264B-8456-6272DFBCA219}"/>
              </c:ext>
            </c:extLst>
          </c:dPt>
          <c:dPt>
            <c:idx val="5"/>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B-DDB9-264B-8456-6272DFBCA219}"/>
              </c:ext>
            </c:extLst>
          </c:dPt>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dLblPos val="in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Trade_Agreements_EU!$K$6:$P$6</c:f>
              <c:strCache>
                <c:ptCount val="6"/>
                <c:pt idx="0">
                  <c:v>AMLAT</c:v>
                </c:pt>
                <c:pt idx="1">
                  <c:v>APAC</c:v>
                </c:pt>
                <c:pt idx="2">
                  <c:v>OMNA</c:v>
                </c:pt>
                <c:pt idx="3">
                  <c:v>ASS</c:v>
                </c:pt>
                <c:pt idx="4">
                  <c:v>Europa</c:v>
                </c:pt>
                <c:pt idx="5">
                  <c:v>ASCE</c:v>
                </c:pt>
              </c:strCache>
            </c:strRef>
          </c:cat>
          <c:val>
            <c:numRef>
              <c:f>Trade_Agreements_EU!$K$12:$P$12</c:f>
              <c:numCache>
                <c:formatCode>0.00%</c:formatCode>
                <c:ptCount val="6"/>
                <c:pt idx="0">
                  <c:v>0.10714285714285714</c:v>
                </c:pt>
                <c:pt idx="1">
                  <c:v>0.17857142857142858</c:v>
                </c:pt>
                <c:pt idx="2">
                  <c:v>3.5714285714285712E-2</c:v>
                </c:pt>
                <c:pt idx="3">
                  <c:v>0.2857142857142857</c:v>
                </c:pt>
                <c:pt idx="4">
                  <c:v>0.32142857142857145</c:v>
                </c:pt>
                <c:pt idx="5">
                  <c:v>7.1428571428571425E-2</c:v>
                </c:pt>
              </c:numCache>
            </c:numRef>
          </c:val>
          <c:extLst>
            <c:ext xmlns:c16="http://schemas.microsoft.com/office/drawing/2014/chart" uri="{C3380CC4-5D6E-409C-BE32-E72D297353CC}">
              <c16:uniqueId val="{0000000C-DDB9-264B-8456-6272DFBCA219}"/>
            </c:ext>
          </c:extLst>
        </c:ser>
        <c:dLbls>
          <c:dLblPos val="inEnd"/>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Roboto Condensed" panose="02000000000000000000" pitchFamily="2" charset="0"/>
          <a:ea typeface="Roboto Condensed" panose="02000000000000000000" pitchFamily="2" charset="0"/>
        </a:defRPr>
      </a:pPr>
      <a:endParaRPr lang="es-E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pieChart>
        <c:varyColors val="1"/>
        <c:ser>
          <c:idx val="0"/>
          <c:order val="0"/>
          <c:tx>
            <c:strRef>
              <c:f>Trade_Agreements_EU!$I$13</c:f>
              <c:strCache>
                <c:ptCount val="1"/>
                <c:pt idx="0">
                  <c:v>2020</c:v>
                </c:pt>
              </c:strCache>
            </c:strRef>
          </c:tx>
          <c:dPt>
            <c:idx val="0"/>
            <c:bubble3D val="0"/>
            <c:spPr>
              <a:solidFill>
                <a:schemeClr val="tx2">
                  <a:lumMod val="25000"/>
                  <a:lumOff val="75000"/>
                </a:schemeClr>
              </a:solidFill>
              <a:ln w="19050">
                <a:solidFill>
                  <a:schemeClr val="lt1"/>
                </a:solidFill>
              </a:ln>
              <a:effectLst/>
            </c:spPr>
            <c:extLst>
              <c:ext xmlns:c16="http://schemas.microsoft.com/office/drawing/2014/chart" uri="{C3380CC4-5D6E-409C-BE32-E72D297353CC}">
                <c16:uniqueId val="{00000001-D72A-DD4A-8C38-E6A65EA1D3CA}"/>
              </c:ext>
            </c:extLst>
          </c:dPt>
          <c:dPt>
            <c:idx val="1"/>
            <c:bubble3D val="0"/>
            <c:spPr>
              <a:solidFill>
                <a:srgbClr val="FFB38E"/>
              </a:solidFill>
              <a:ln w="19050">
                <a:solidFill>
                  <a:schemeClr val="lt1"/>
                </a:solidFill>
              </a:ln>
              <a:effectLst/>
            </c:spPr>
            <c:extLst>
              <c:ext xmlns:c16="http://schemas.microsoft.com/office/drawing/2014/chart" uri="{C3380CC4-5D6E-409C-BE32-E72D297353CC}">
                <c16:uniqueId val="{00000003-D72A-DD4A-8C38-E6A65EA1D3CA}"/>
              </c:ext>
            </c:extLst>
          </c:dPt>
          <c:dPt>
            <c:idx val="2"/>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5-D72A-DD4A-8C38-E6A65EA1D3CA}"/>
              </c:ext>
            </c:extLst>
          </c:dPt>
          <c:dPt>
            <c:idx val="3"/>
            <c:bubble3D val="0"/>
            <c:spPr>
              <a:solidFill>
                <a:srgbClr val="F7F151"/>
              </a:solidFill>
              <a:ln w="19050">
                <a:solidFill>
                  <a:schemeClr val="lt1"/>
                </a:solidFill>
              </a:ln>
              <a:effectLst/>
            </c:spPr>
            <c:extLst>
              <c:ext xmlns:c16="http://schemas.microsoft.com/office/drawing/2014/chart" uri="{C3380CC4-5D6E-409C-BE32-E72D297353CC}">
                <c16:uniqueId val="{00000007-D72A-DD4A-8C38-E6A65EA1D3CA}"/>
              </c:ext>
            </c:extLst>
          </c:dPt>
          <c:dPt>
            <c:idx val="4"/>
            <c:bubble3D val="0"/>
            <c:spPr>
              <a:solidFill>
                <a:schemeClr val="accent5">
                  <a:lumMod val="60000"/>
                  <a:lumOff val="40000"/>
                </a:schemeClr>
              </a:solidFill>
              <a:ln w="19050">
                <a:solidFill>
                  <a:schemeClr val="lt1"/>
                </a:solidFill>
              </a:ln>
              <a:effectLst/>
            </c:spPr>
            <c:extLst>
              <c:ext xmlns:c16="http://schemas.microsoft.com/office/drawing/2014/chart" uri="{C3380CC4-5D6E-409C-BE32-E72D297353CC}">
                <c16:uniqueId val="{00000009-D72A-DD4A-8C38-E6A65EA1D3CA}"/>
              </c:ext>
            </c:extLst>
          </c:dPt>
          <c:dPt>
            <c:idx val="5"/>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B-D72A-DD4A-8C38-E6A65EA1D3CA}"/>
              </c:ext>
            </c:extLst>
          </c:dPt>
          <c:dLbls>
            <c:dLbl>
              <c:idx val="2"/>
              <c:delete val="1"/>
              <c:extLst>
                <c:ext xmlns:c15="http://schemas.microsoft.com/office/drawing/2012/chart" uri="{CE6537A1-D6FC-4f65-9D91-7224C49458BB}"/>
                <c:ext xmlns:c16="http://schemas.microsoft.com/office/drawing/2014/chart" uri="{C3380CC4-5D6E-409C-BE32-E72D297353CC}">
                  <c16:uniqueId val="{00000005-D72A-DD4A-8C38-E6A65EA1D3CA}"/>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dLblPos val="in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Trade_Agreements_EU!$K$6:$P$6</c:f>
              <c:strCache>
                <c:ptCount val="6"/>
                <c:pt idx="0">
                  <c:v>AMLAT</c:v>
                </c:pt>
                <c:pt idx="1">
                  <c:v>APAC</c:v>
                </c:pt>
                <c:pt idx="2">
                  <c:v>OMNA</c:v>
                </c:pt>
                <c:pt idx="3">
                  <c:v>ASS</c:v>
                </c:pt>
                <c:pt idx="4">
                  <c:v>Europa</c:v>
                </c:pt>
                <c:pt idx="5">
                  <c:v>ASCE</c:v>
                </c:pt>
              </c:strCache>
            </c:strRef>
          </c:cat>
          <c:val>
            <c:numRef>
              <c:f>Trade_Agreements_EU!$K$13:$P$13</c:f>
              <c:numCache>
                <c:formatCode>0.00%</c:formatCode>
                <c:ptCount val="6"/>
                <c:pt idx="0">
                  <c:v>0.42857142857142855</c:v>
                </c:pt>
                <c:pt idx="1">
                  <c:v>0.14285714285714285</c:v>
                </c:pt>
                <c:pt idx="2" formatCode="0%">
                  <c:v>0</c:v>
                </c:pt>
                <c:pt idx="3">
                  <c:v>0.14285714285714285</c:v>
                </c:pt>
                <c:pt idx="4">
                  <c:v>0.14285714285714285</c:v>
                </c:pt>
                <c:pt idx="5">
                  <c:v>0.14285714285714285</c:v>
                </c:pt>
              </c:numCache>
            </c:numRef>
          </c:val>
          <c:extLst>
            <c:ext xmlns:c16="http://schemas.microsoft.com/office/drawing/2014/chart" uri="{C3380CC4-5D6E-409C-BE32-E72D297353CC}">
              <c16:uniqueId val="{0000000C-D72A-DD4A-8C38-E6A65EA1D3CA}"/>
            </c:ext>
          </c:extLst>
        </c:ser>
        <c:dLbls>
          <c:dLblPos val="inEnd"/>
          <c:showLegendKey val="0"/>
          <c:showVal val="1"/>
          <c:showCatName val="0"/>
          <c:showSerName val="0"/>
          <c:showPercent val="0"/>
          <c:showBubbleSize val="0"/>
          <c:showLeaderLines val="1"/>
        </c:dLbls>
        <c:firstSliceAng val="0"/>
      </c:pieChart>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rtl="0">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Roboto Condensed" panose="02000000000000000000" pitchFamily="2" charset="0"/>
          <a:ea typeface="Roboto Condensed" panose="02000000000000000000" pitchFamily="2" charset="0"/>
        </a:defRPr>
      </a:pPr>
      <a:endParaRPr lang="es-E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cap="none" spc="20" baseline="0">
                <a:solidFill>
                  <a:sysClr val="windowText" lastClr="000000"/>
                </a:solidFill>
                <a:latin typeface="Roboto Condensed" panose="02000000000000000000" pitchFamily="2" charset="0"/>
                <a:ea typeface="Roboto Condensed" panose="02000000000000000000" pitchFamily="2" charset="0"/>
                <a:cs typeface="+mn-cs"/>
              </a:defRPr>
            </a:pPr>
            <a:r>
              <a:rPr lang="en-US" sz="1200"/>
              <a:t>High-Level Visits Between Poland and Key Global South Countries (2015-2024)</a:t>
            </a:r>
          </a:p>
        </c:rich>
      </c:tx>
      <c:layout>
        <c:manualLayout>
          <c:xMode val="edge"/>
          <c:yMode val="edge"/>
          <c:x val="0.14011636780106726"/>
          <c:y val="3.4255599472990776E-2"/>
        </c:manualLayout>
      </c:layout>
      <c:overlay val="0"/>
      <c:spPr>
        <a:noFill/>
        <a:ln>
          <a:noFill/>
        </a:ln>
        <a:effectLst/>
      </c:spPr>
      <c:txPr>
        <a:bodyPr rot="0" spcFirstLastPara="1" vertOverflow="ellipsis" vert="horz" wrap="square" anchor="ctr" anchorCtr="1"/>
        <a:lstStyle/>
        <a:p>
          <a:pPr>
            <a:defRPr sz="1200" b="0" i="0" u="none" strike="noStrike" kern="1200" cap="none" spc="20" baseline="0">
              <a:solidFill>
                <a:sysClr val="windowText" lastClr="000000"/>
              </a:solidFill>
              <a:latin typeface="Roboto Condensed" panose="02000000000000000000" pitchFamily="2" charset="0"/>
              <a:ea typeface="Roboto Condensed" panose="02000000000000000000" pitchFamily="2" charset="0"/>
              <a:cs typeface="+mn-cs"/>
            </a:defRPr>
          </a:pPr>
          <a:endParaRPr lang="en-US"/>
        </a:p>
      </c:txPr>
    </c:title>
    <c:autoTitleDeleted val="0"/>
    <c:plotArea>
      <c:layout/>
      <c:barChart>
        <c:barDir val="col"/>
        <c:grouping val="stacked"/>
        <c:varyColors val="0"/>
        <c:ser>
          <c:idx val="0"/>
          <c:order val="0"/>
          <c:tx>
            <c:strRef>
              <c:f>'Summary_Bilateral visits'!$B$91</c:f>
              <c:strCache>
                <c:ptCount val="1"/>
                <c:pt idx="0">
                  <c:v>APAC</c:v>
                </c:pt>
              </c:strCache>
            </c:strRef>
          </c:tx>
          <c:spPr>
            <a:solidFill>
              <a:srgbClr val="009CA6"/>
            </a:solidFill>
            <a:ln w="9525" cap="flat" cmpd="sng" algn="ctr">
              <a:solidFill>
                <a:schemeClr val="bg1"/>
              </a:solidFill>
              <a:round/>
            </a:ln>
            <a:effectLst/>
          </c:spPr>
          <c:invertIfNegative val="0"/>
          <c:cat>
            <c:numRef>
              <c:f>'Summary_Bilateral visits'!$A$92:$A$101</c:f>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f>'Summary_Bilateral visits'!$B$92:$B$101</c:f>
              <c:numCache>
                <c:formatCode>General</c:formatCode>
                <c:ptCount val="10"/>
                <c:pt idx="0">
                  <c:v>0</c:v>
                </c:pt>
                <c:pt idx="1">
                  <c:v>2</c:v>
                </c:pt>
                <c:pt idx="2">
                  <c:v>1</c:v>
                </c:pt>
                <c:pt idx="3">
                  <c:v>2</c:v>
                </c:pt>
                <c:pt idx="4">
                  <c:v>4</c:v>
                </c:pt>
                <c:pt idx="5">
                  <c:v>0</c:v>
                </c:pt>
                <c:pt idx="6">
                  <c:v>0</c:v>
                </c:pt>
                <c:pt idx="7">
                  <c:v>1</c:v>
                </c:pt>
                <c:pt idx="8">
                  <c:v>3</c:v>
                </c:pt>
                <c:pt idx="9">
                  <c:v>4</c:v>
                </c:pt>
              </c:numCache>
            </c:numRef>
          </c:val>
          <c:extLst>
            <c:ext xmlns:c16="http://schemas.microsoft.com/office/drawing/2014/chart" uri="{C3380CC4-5D6E-409C-BE32-E72D297353CC}">
              <c16:uniqueId val="{00000000-A8FE-2848-A393-9AF7DAC25E4C}"/>
            </c:ext>
          </c:extLst>
        </c:ser>
        <c:ser>
          <c:idx val="1"/>
          <c:order val="1"/>
          <c:tx>
            <c:strRef>
              <c:f>'Summary_Bilateral visits'!$C$91</c:f>
              <c:strCache>
                <c:ptCount val="1"/>
                <c:pt idx="0">
                  <c:v>LATAM</c:v>
                </c:pt>
              </c:strCache>
            </c:strRef>
          </c:tx>
          <c:spPr>
            <a:solidFill>
              <a:srgbClr val="FF781B"/>
            </a:solidFill>
            <a:ln w="9525" cap="flat" cmpd="sng" algn="ctr">
              <a:solidFill>
                <a:schemeClr val="bg1"/>
              </a:solidFill>
              <a:round/>
            </a:ln>
            <a:effectLst/>
          </c:spPr>
          <c:invertIfNegative val="0"/>
          <c:cat>
            <c:numRef>
              <c:f>'Summary_Bilateral visits'!$A$92:$A$101</c:f>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f>'Summary_Bilateral visits'!$C$92:$C$101</c:f>
              <c:numCache>
                <c:formatCode>General</c:formatCode>
                <c:ptCount val="10"/>
                <c:pt idx="0">
                  <c:v>1</c:v>
                </c:pt>
                <c:pt idx="1">
                  <c:v>0</c:v>
                </c:pt>
                <c:pt idx="2">
                  <c:v>1</c:v>
                </c:pt>
                <c:pt idx="3">
                  <c:v>0</c:v>
                </c:pt>
                <c:pt idx="4">
                  <c:v>3</c:v>
                </c:pt>
                <c:pt idx="5">
                  <c:v>1</c:v>
                </c:pt>
                <c:pt idx="6">
                  <c:v>0</c:v>
                </c:pt>
                <c:pt idx="7">
                  <c:v>0</c:v>
                </c:pt>
                <c:pt idx="8">
                  <c:v>0</c:v>
                </c:pt>
                <c:pt idx="9">
                  <c:v>0</c:v>
                </c:pt>
              </c:numCache>
            </c:numRef>
          </c:val>
          <c:extLst>
            <c:ext xmlns:c16="http://schemas.microsoft.com/office/drawing/2014/chart" uri="{C3380CC4-5D6E-409C-BE32-E72D297353CC}">
              <c16:uniqueId val="{00000001-A8FE-2848-A393-9AF7DAC25E4C}"/>
            </c:ext>
          </c:extLst>
        </c:ser>
        <c:ser>
          <c:idx val="2"/>
          <c:order val="2"/>
          <c:tx>
            <c:strRef>
              <c:f>'Summary_Bilateral visits'!$D$91</c:f>
              <c:strCache>
                <c:ptCount val="1"/>
                <c:pt idx="0">
                  <c:v>MENA</c:v>
                </c:pt>
              </c:strCache>
            </c:strRef>
          </c:tx>
          <c:spPr>
            <a:solidFill>
              <a:srgbClr val="509E2F"/>
            </a:solidFill>
            <a:ln w="9525" cap="flat" cmpd="sng" algn="ctr">
              <a:solidFill>
                <a:schemeClr val="bg1"/>
              </a:solidFill>
              <a:round/>
            </a:ln>
            <a:effectLst/>
          </c:spPr>
          <c:invertIfNegative val="0"/>
          <c:cat>
            <c:numRef>
              <c:f>'Summary_Bilateral visits'!$A$92:$A$101</c:f>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f>'Summary_Bilateral visits'!$D$92:$D$101</c:f>
              <c:numCache>
                <c:formatCode>General</c:formatCode>
                <c:ptCount val="10"/>
                <c:pt idx="0">
                  <c:v>0</c:v>
                </c:pt>
                <c:pt idx="1">
                  <c:v>1</c:v>
                </c:pt>
                <c:pt idx="2">
                  <c:v>1</c:v>
                </c:pt>
                <c:pt idx="3">
                  <c:v>0</c:v>
                </c:pt>
                <c:pt idx="4">
                  <c:v>0</c:v>
                </c:pt>
                <c:pt idx="5">
                  <c:v>2</c:v>
                </c:pt>
                <c:pt idx="6">
                  <c:v>2</c:v>
                </c:pt>
                <c:pt idx="7">
                  <c:v>3</c:v>
                </c:pt>
                <c:pt idx="8">
                  <c:v>1</c:v>
                </c:pt>
                <c:pt idx="9">
                  <c:v>0</c:v>
                </c:pt>
              </c:numCache>
            </c:numRef>
          </c:val>
          <c:extLst>
            <c:ext xmlns:c16="http://schemas.microsoft.com/office/drawing/2014/chart" uri="{C3380CC4-5D6E-409C-BE32-E72D297353CC}">
              <c16:uniqueId val="{00000002-A8FE-2848-A393-9AF7DAC25E4C}"/>
            </c:ext>
          </c:extLst>
        </c:ser>
        <c:ser>
          <c:idx val="3"/>
          <c:order val="3"/>
          <c:tx>
            <c:strRef>
              <c:f>'Summary_Bilateral visits'!$E$91</c:f>
              <c:strCache>
                <c:ptCount val="1"/>
                <c:pt idx="0">
                  <c:v>SSA</c:v>
                </c:pt>
              </c:strCache>
            </c:strRef>
          </c:tx>
          <c:spPr>
            <a:solidFill>
              <a:srgbClr val="F7A700"/>
            </a:solidFill>
            <a:ln w="9525" cap="flat" cmpd="sng" algn="ctr">
              <a:solidFill>
                <a:schemeClr val="bg1"/>
              </a:solidFill>
              <a:round/>
            </a:ln>
            <a:effectLst/>
          </c:spPr>
          <c:invertIfNegative val="0"/>
          <c:cat>
            <c:numRef>
              <c:f>'Summary_Bilateral visits'!$A$92:$A$101</c:f>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f>'Summary_Bilateral visits'!$E$92:$E$101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8FE-2848-A393-9AF7DAC25E4C}"/>
            </c:ext>
          </c:extLst>
        </c:ser>
        <c:dLbls>
          <c:showLegendKey val="0"/>
          <c:showVal val="0"/>
          <c:showCatName val="0"/>
          <c:showSerName val="0"/>
          <c:showPercent val="0"/>
          <c:showBubbleSize val="0"/>
        </c:dLbls>
        <c:gapWidth val="150"/>
        <c:overlap val="100"/>
        <c:axId val="87422976"/>
        <c:axId val="774752848"/>
      </c:barChart>
      <c:catAx>
        <c:axId val="87422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crossAx val="774752848"/>
        <c:crosses val="autoZero"/>
        <c:auto val="1"/>
        <c:lblAlgn val="ctr"/>
        <c:lblOffset val="100"/>
        <c:noMultiLvlLbl val="0"/>
      </c:catAx>
      <c:valAx>
        <c:axId val="774752848"/>
        <c:scaling>
          <c:orientation val="minMax"/>
          <c:max val="15"/>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crossAx val="87422976"/>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Roboto Condensed" panose="02000000000000000000" pitchFamily="2" charset="0"/>
          <a:ea typeface="Roboto Condensed" panose="02000000000000000000" pitchFamily="2" charset="0"/>
        </a:defRPr>
      </a:pPr>
      <a:endParaRPr lang="es-E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cap="none" spc="20" baseline="0">
                <a:solidFill>
                  <a:sysClr val="windowText" lastClr="000000"/>
                </a:solidFill>
                <a:latin typeface="Roboto Condensed" panose="02000000000000000000" pitchFamily="2" charset="0"/>
                <a:ea typeface="Roboto Condensed" panose="02000000000000000000" pitchFamily="2" charset="0"/>
                <a:cs typeface="+mn-cs"/>
              </a:defRPr>
            </a:pPr>
            <a:r>
              <a:rPr lang="en-US" sz="1100"/>
              <a:t>High-Level Visits Between the EU and Key Global South Countries (2015-2024)</a:t>
            </a:r>
          </a:p>
        </c:rich>
      </c:tx>
      <c:layout>
        <c:manualLayout>
          <c:xMode val="edge"/>
          <c:yMode val="edge"/>
          <c:x val="0.17093126307832859"/>
          <c:y val="3.8017659181307457E-2"/>
        </c:manualLayout>
      </c:layout>
      <c:overlay val="0"/>
      <c:spPr>
        <a:noFill/>
        <a:ln>
          <a:noFill/>
        </a:ln>
        <a:effectLst/>
      </c:spPr>
      <c:txPr>
        <a:bodyPr rot="0" spcFirstLastPara="1" vertOverflow="ellipsis" vert="horz" wrap="square" anchor="ctr" anchorCtr="1"/>
        <a:lstStyle/>
        <a:p>
          <a:pPr>
            <a:defRPr sz="1100" b="0" i="0" u="none" strike="noStrike" kern="1200" cap="none" spc="20" baseline="0">
              <a:solidFill>
                <a:sysClr val="windowText" lastClr="000000"/>
              </a:solidFill>
              <a:latin typeface="Roboto Condensed" panose="02000000000000000000" pitchFamily="2" charset="0"/>
              <a:ea typeface="Roboto Condensed" panose="02000000000000000000" pitchFamily="2" charset="0"/>
              <a:cs typeface="+mn-cs"/>
            </a:defRPr>
          </a:pPr>
          <a:endParaRPr lang="en-US"/>
        </a:p>
      </c:txPr>
    </c:title>
    <c:autoTitleDeleted val="0"/>
    <c:plotArea>
      <c:layout/>
      <c:barChart>
        <c:barDir val="col"/>
        <c:grouping val="stacked"/>
        <c:varyColors val="0"/>
        <c:ser>
          <c:idx val="0"/>
          <c:order val="0"/>
          <c:tx>
            <c:strRef>
              <c:f>'Summary_Bilateral visits'!$B$179</c:f>
              <c:strCache>
                <c:ptCount val="1"/>
                <c:pt idx="0">
                  <c:v>APAC</c:v>
                </c:pt>
              </c:strCache>
            </c:strRef>
          </c:tx>
          <c:spPr>
            <a:solidFill>
              <a:srgbClr val="009CA6"/>
            </a:solidFill>
            <a:ln w="9525" cap="flat" cmpd="sng" algn="ctr">
              <a:solidFill>
                <a:schemeClr val="bg1"/>
              </a:solidFill>
              <a:round/>
            </a:ln>
            <a:effectLst/>
          </c:spPr>
          <c:invertIfNegative val="0"/>
          <c:cat>
            <c:numRef>
              <c:f>'Summary_Bilateral visits'!$A$180:$A$189</c:f>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f>'Summary_Bilateral visits'!$B$180:$B$189</c:f>
              <c:numCache>
                <c:formatCode>General</c:formatCode>
                <c:ptCount val="10"/>
                <c:pt idx="0">
                  <c:v>2</c:v>
                </c:pt>
                <c:pt idx="1">
                  <c:v>5</c:v>
                </c:pt>
                <c:pt idx="2">
                  <c:v>4</c:v>
                </c:pt>
                <c:pt idx="3">
                  <c:v>4</c:v>
                </c:pt>
                <c:pt idx="4">
                  <c:v>4</c:v>
                </c:pt>
                <c:pt idx="5">
                  <c:v>2</c:v>
                </c:pt>
                <c:pt idx="6">
                  <c:v>1</c:v>
                </c:pt>
                <c:pt idx="7">
                  <c:v>3</c:v>
                </c:pt>
                <c:pt idx="8">
                  <c:v>7</c:v>
                </c:pt>
                <c:pt idx="9">
                  <c:v>2</c:v>
                </c:pt>
              </c:numCache>
            </c:numRef>
          </c:val>
          <c:extLst>
            <c:ext xmlns:c16="http://schemas.microsoft.com/office/drawing/2014/chart" uri="{C3380CC4-5D6E-409C-BE32-E72D297353CC}">
              <c16:uniqueId val="{00000000-809C-0848-AB04-0095F234898C}"/>
            </c:ext>
          </c:extLst>
        </c:ser>
        <c:ser>
          <c:idx val="1"/>
          <c:order val="1"/>
          <c:tx>
            <c:strRef>
              <c:f>'Summary_Bilateral visits'!$C$179</c:f>
              <c:strCache>
                <c:ptCount val="1"/>
                <c:pt idx="0">
                  <c:v>LATAM</c:v>
                </c:pt>
              </c:strCache>
            </c:strRef>
          </c:tx>
          <c:spPr>
            <a:solidFill>
              <a:srgbClr val="FF781B"/>
            </a:solidFill>
            <a:ln w="9525" cap="flat" cmpd="sng" algn="ctr">
              <a:solidFill>
                <a:schemeClr val="bg1"/>
              </a:solidFill>
              <a:round/>
            </a:ln>
            <a:effectLst/>
          </c:spPr>
          <c:invertIfNegative val="0"/>
          <c:cat>
            <c:numRef>
              <c:f>'Summary_Bilateral visits'!$A$180:$A$189</c:f>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f>'Summary_Bilateral visits'!$C$180:$C$189</c:f>
              <c:numCache>
                <c:formatCode>General</c:formatCode>
                <c:ptCount val="10"/>
                <c:pt idx="0">
                  <c:v>2</c:v>
                </c:pt>
                <c:pt idx="1">
                  <c:v>2</c:v>
                </c:pt>
                <c:pt idx="2">
                  <c:v>0</c:v>
                </c:pt>
                <c:pt idx="3">
                  <c:v>2</c:v>
                </c:pt>
                <c:pt idx="4">
                  <c:v>0</c:v>
                </c:pt>
                <c:pt idx="5">
                  <c:v>0</c:v>
                </c:pt>
                <c:pt idx="6">
                  <c:v>1</c:v>
                </c:pt>
                <c:pt idx="7">
                  <c:v>1</c:v>
                </c:pt>
                <c:pt idx="8">
                  <c:v>3</c:v>
                </c:pt>
                <c:pt idx="9">
                  <c:v>1</c:v>
                </c:pt>
              </c:numCache>
            </c:numRef>
          </c:val>
          <c:extLst>
            <c:ext xmlns:c16="http://schemas.microsoft.com/office/drawing/2014/chart" uri="{C3380CC4-5D6E-409C-BE32-E72D297353CC}">
              <c16:uniqueId val="{00000001-809C-0848-AB04-0095F234898C}"/>
            </c:ext>
          </c:extLst>
        </c:ser>
        <c:ser>
          <c:idx val="2"/>
          <c:order val="2"/>
          <c:tx>
            <c:strRef>
              <c:f>'Summary_Bilateral visits'!$D$179</c:f>
              <c:strCache>
                <c:ptCount val="1"/>
                <c:pt idx="0">
                  <c:v>MENA</c:v>
                </c:pt>
              </c:strCache>
            </c:strRef>
          </c:tx>
          <c:spPr>
            <a:solidFill>
              <a:srgbClr val="509E2F"/>
            </a:solidFill>
            <a:ln w="9525" cap="flat" cmpd="sng" algn="ctr">
              <a:solidFill>
                <a:schemeClr val="bg1"/>
              </a:solidFill>
              <a:round/>
            </a:ln>
            <a:effectLst/>
          </c:spPr>
          <c:invertIfNegative val="0"/>
          <c:cat>
            <c:numRef>
              <c:f>'Summary_Bilateral visits'!$A$180:$A$189</c:f>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f>'Summary_Bilateral visits'!$D$180:$D$189</c:f>
              <c:numCache>
                <c:formatCode>General</c:formatCode>
                <c:ptCount val="10"/>
                <c:pt idx="0">
                  <c:v>3</c:v>
                </c:pt>
                <c:pt idx="1">
                  <c:v>3</c:v>
                </c:pt>
                <c:pt idx="2">
                  <c:v>1</c:v>
                </c:pt>
                <c:pt idx="3">
                  <c:v>0</c:v>
                </c:pt>
                <c:pt idx="4">
                  <c:v>0</c:v>
                </c:pt>
                <c:pt idx="5">
                  <c:v>7</c:v>
                </c:pt>
                <c:pt idx="6">
                  <c:v>4</c:v>
                </c:pt>
                <c:pt idx="7">
                  <c:v>2</c:v>
                </c:pt>
                <c:pt idx="8">
                  <c:v>1</c:v>
                </c:pt>
                <c:pt idx="9">
                  <c:v>1</c:v>
                </c:pt>
              </c:numCache>
            </c:numRef>
          </c:val>
          <c:extLst>
            <c:ext xmlns:c16="http://schemas.microsoft.com/office/drawing/2014/chart" uri="{C3380CC4-5D6E-409C-BE32-E72D297353CC}">
              <c16:uniqueId val="{00000002-809C-0848-AB04-0095F234898C}"/>
            </c:ext>
          </c:extLst>
        </c:ser>
        <c:ser>
          <c:idx val="3"/>
          <c:order val="3"/>
          <c:tx>
            <c:strRef>
              <c:f>'Summary_Bilateral visits'!$E$179</c:f>
              <c:strCache>
                <c:ptCount val="1"/>
                <c:pt idx="0">
                  <c:v>SSA</c:v>
                </c:pt>
              </c:strCache>
            </c:strRef>
          </c:tx>
          <c:spPr>
            <a:solidFill>
              <a:srgbClr val="F7A700"/>
            </a:solidFill>
            <a:ln w="9525" cap="flat" cmpd="sng" algn="ctr">
              <a:solidFill>
                <a:schemeClr val="bg1"/>
              </a:solidFill>
              <a:round/>
            </a:ln>
            <a:effectLst/>
          </c:spPr>
          <c:invertIfNegative val="0"/>
          <c:cat>
            <c:numRef>
              <c:f>'Summary_Bilateral visits'!$A$180:$A$189</c:f>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f>'Summary_Bilateral visits'!$E$180:$E$189</c:f>
              <c:numCache>
                <c:formatCode>General</c:formatCode>
                <c:ptCount val="10"/>
                <c:pt idx="0">
                  <c:v>0</c:v>
                </c:pt>
                <c:pt idx="1">
                  <c:v>1</c:v>
                </c:pt>
                <c:pt idx="2">
                  <c:v>0</c:v>
                </c:pt>
                <c:pt idx="3">
                  <c:v>1</c:v>
                </c:pt>
                <c:pt idx="4">
                  <c:v>0</c:v>
                </c:pt>
                <c:pt idx="5">
                  <c:v>0</c:v>
                </c:pt>
                <c:pt idx="6">
                  <c:v>1</c:v>
                </c:pt>
                <c:pt idx="7">
                  <c:v>3</c:v>
                </c:pt>
                <c:pt idx="8">
                  <c:v>1</c:v>
                </c:pt>
                <c:pt idx="9">
                  <c:v>0</c:v>
                </c:pt>
              </c:numCache>
            </c:numRef>
          </c:val>
          <c:extLst>
            <c:ext xmlns:c16="http://schemas.microsoft.com/office/drawing/2014/chart" uri="{C3380CC4-5D6E-409C-BE32-E72D297353CC}">
              <c16:uniqueId val="{00000003-809C-0848-AB04-0095F234898C}"/>
            </c:ext>
          </c:extLst>
        </c:ser>
        <c:dLbls>
          <c:showLegendKey val="0"/>
          <c:showVal val="0"/>
          <c:showCatName val="0"/>
          <c:showSerName val="0"/>
          <c:showPercent val="0"/>
          <c:showBubbleSize val="0"/>
        </c:dLbls>
        <c:gapWidth val="150"/>
        <c:overlap val="100"/>
        <c:axId val="1877077376"/>
        <c:axId val="1905224064"/>
      </c:barChart>
      <c:catAx>
        <c:axId val="1877077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crossAx val="1905224064"/>
        <c:crosses val="autoZero"/>
        <c:auto val="1"/>
        <c:lblAlgn val="ctr"/>
        <c:lblOffset val="100"/>
        <c:noMultiLvlLbl val="0"/>
      </c:catAx>
      <c:valAx>
        <c:axId val="1905224064"/>
        <c:scaling>
          <c:orientation val="minMax"/>
          <c:max val="15"/>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crossAx val="18770773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Roboto Condensed" panose="02000000000000000000" pitchFamily="2" charset="0"/>
          <a:ea typeface="Roboto Condensed" panose="02000000000000000000" pitchFamily="2" charset="0"/>
        </a:defRPr>
      </a:pPr>
      <a:endParaRPr lang="es-E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r>
              <a:rPr lang="en-US"/>
              <a:t>% Voting coincidence of Spain by country in UNGA votes on Palestine (Dec 2023 – Dec 2024)</a:t>
            </a:r>
          </a:p>
        </c:rich>
      </c:tx>
      <c:layout>
        <c:manualLayout>
          <c:xMode val="edge"/>
          <c:yMode val="edge"/>
          <c:x val="0.177547075072542"/>
          <c:y val="3.617193264181242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endParaRPr lang="en-US"/>
        </a:p>
      </c:txPr>
    </c:title>
    <c:autoTitleDeleted val="0"/>
    <c:plotArea>
      <c:layout>
        <c:manualLayout>
          <c:layoutTarget val="inner"/>
          <c:xMode val="edge"/>
          <c:yMode val="edge"/>
          <c:x val="6.1000646921359834E-2"/>
          <c:y val="0.25493409547558527"/>
          <c:w val="0.85785891187528229"/>
          <c:h val="0.70209998873176782"/>
        </c:manualLayout>
      </c:layout>
      <c:barChart>
        <c:barDir val="col"/>
        <c:grouping val="clustered"/>
        <c:varyColors val="0"/>
        <c:ser>
          <c:idx val="0"/>
          <c:order val="0"/>
          <c:spPr>
            <a:solidFill>
              <a:srgbClr val="FF781B"/>
            </a:solidFill>
            <a:ln>
              <a:noFill/>
            </a:ln>
            <a:effectLst/>
          </c:spPr>
          <c:invertIfNegative val="0"/>
          <c:cat>
            <c:strRef>
              <c:f>UN_Palestine!$B$110:$N$110</c:f>
              <c:strCache>
                <c:ptCount val="13"/>
                <c:pt idx="0">
                  <c:v>Germany</c:v>
                </c:pt>
                <c:pt idx="1">
                  <c:v>France</c:v>
                </c:pt>
                <c:pt idx="2">
                  <c:v>Poland</c:v>
                </c:pt>
                <c:pt idx="3">
                  <c:v>Italy</c:v>
                </c:pt>
                <c:pt idx="4">
                  <c:v>Argentina</c:v>
                </c:pt>
                <c:pt idx="5">
                  <c:v>Brazil</c:v>
                </c:pt>
                <c:pt idx="6">
                  <c:v>Saudi Arabia</c:v>
                </c:pt>
                <c:pt idx="7">
                  <c:v>Mexico</c:v>
                </c:pt>
                <c:pt idx="8">
                  <c:v>Indonesia</c:v>
                </c:pt>
                <c:pt idx="9">
                  <c:v>Türkiye</c:v>
                </c:pt>
                <c:pt idx="10">
                  <c:v>South Africa</c:v>
                </c:pt>
                <c:pt idx="11">
                  <c:v>India</c:v>
                </c:pt>
                <c:pt idx="12">
                  <c:v>Korea</c:v>
                </c:pt>
              </c:strCache>
            </c:strRef>
          </c:cat>
          <c:val>
            <c:numRef>
              <c:f>UN_Palestine!$B$132:$N$132</c:f>
              <c:numCache>
                <c:formatCode>0%</c:formatCode>
                <c:ptCount val="13"/>
                <c:pt idx="0">
                  <c:v>0.76190476190476186</c:v>
                </c:pt>
                <c:pt idx="1">
                  <c:v>1</c:v>
                </c:pt>
                <c:pt idx="2">
                  <c:v>0.90476190476190477</c:v>
                </c:pt>
                <c:pt idx="3">
                  <c:v>0.76190476190476186</c:v>
                </c:pt>
                <c:pt idx="4">
                  <c:v>0.38095238095238093</c:v>
                </c:pt>
                <c:pt idx="5">
                  <c:v>0.90476190476190477</c:v>
                </c:pt>
                <c:pt idx="6">
                  <c:v>0.9</c:v>
                </c:pt>
                <c:pt idx="7">
                  <c:v>1</c:v>
                </c:pt>
                <c:pt idx="8">
                  <c:v>0.90476190476190477</c:v>
                </c:pt>
                <c:pt idx="9">
                  <c:v>0.90476190476190477</c:v>
                </c:pt>
                <c:pt idx="10">
                  <c:v>0.90476190476190477</c:v>
                </c:pt>
                <c:pt idx="11">
                  <c:v>0.90476190476190477</c:v>
                </c:pt>
                <c:pt idx="12">
                  <c:v>0.90476190476190477</c:v>
                </c:pt>
              </c:numCache>
            </c:numRef>
          </c:val>
          <c:extLst>
            <c:ext xmlns:c16="http://schemas.microsoft.com/office/drawing/2014/chart" uri="{C3380CC4-5D6E-409C-BE32-E72D297353CC}">
              <c16:uniqueId val="{00000000-05A0-6D48-B31D-D4A460A80CB0}"/>
            </c:ext>
          </c:extLst>
        </c:ser>
        <c:dLbls>
          <c:showLegendKey val="0"/>
          <c:showVal val="0"/>
          <c:showCatName val="0"/>
          <c:showSerName val="0"/>
          <c:showPercent val="0"/>
          <c:showBubbleSize val="0"/>
        </c:dLbls>
        <c:gapWidth val="75"/>
        <c:overlap val="-25"/>
        <c:axId val="1834672447"/>
        <c:axId val="1834674975"/>
      </c:barChart>
      <c:catAx>
        <c:axId val="18346724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crossAx val="1834674975"/>
        <c:crosses val="autoZero"/>
        <c:auto val="1"/>
        <c:lblAlgn val="ctr"/>
        <c:lblOffset val="100"/>
        <c:noMultiLvlLbl val="0"/>
      </c:catAx>
      <c:valAx>
        <c:axId val="1834674975"/>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crossAx val="1834672447"/>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a:solidFill>
            <a:sysClr val="windowText" lastClr="000000"/>
          </a:solidFill>
          <a:latin typeface="Roboto Condensed" panose="02000000000000000000" pitchFamily="2" charset="0"/>
          <a:ea typeface="Roboto Condensed" panose="02000000000000000000" pitchFamily="2" charset="0"/>
        </a:defRPr>
      </a:pPr>
      <a:endParaRPr lang="es-E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r>
              <a:rPr lang="en-US" sz="1100"/>
              <a:t>% Voting coincidence of Spain with selected Global South countries in UNGA votes on Ukraine (Feb 2022 – Feb 2025)</a:t>
            </a:r>
          </a:p>
        </c:rich>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endParaRPr lang="en-US"/>
        </a:p>
      </c:txPr>
    </c:title>
    <c:autoTitleDeleted val="0"/>
    <c:plotArea>
      <c:layout/>
      <c:barChart>
        <c:barDir val="col"/>
        <c:grouping val="clustered"/>
        <c:varyColors val="0"/>
        <c:ser>
          <c:idx val="0"/>
          <c:order val="0"/>
          <c:spPr>
            <a:solidFill>
              <a:srgbClr val="FF781B"/>
            </a:solidFill>
            <a:ln>
              <a:noFill/>
            </a:ln>
            <a:effectLst/>
          </c:spPr>
          <c:invertIfNegative val="0"/>
          <c:cat>
            <c:strRef>
              <c:f>UN_Ukraine!$B$56:$J$56</c:f>
              <c:strCache>
                <c:ptCount val="9"/>
                <c:pt idx="0">
                  <c:v>Argentina</c:v>
                </c:pt>
                <c:pt idx="1">
                  <c:v>Brazil</c:v>
                </c:pt>
                <c:pt idx="2">
                  <c:v>Saudi Arabia</c:v>
                </c:pt>
                <c:pt idx="3">
                  <c:v>Mexico</c:v>
                </c:pt>
                <c:pt idx="4">
                  <c:v>Indonesia</c:v>
                </c:pt>
                <c:pt idx="5">
                  <c:v>Türkiye</c:v>
                </c:pt>
                <c:pt idx="6">
                  <c:v>South Africa</c:v>
                </c:pt>
                <c:pt idx="7">
                  <c:v>India</c:v>
                </c:pt>
                <c:pt idx="8">
                  <c:v>Korea</c:v>
                </c:pt>
              </c:strCache>
            </c:strRef>
          </c:cat>
          <c:val>
            <c:numRef>
              <c:f>UN_Ukraine!$B$67:$J$67</c:f>
              <c:numCache>
                <c:formatCode>0%</c:formatCode>
                <c:ptCount val="9"/>
                <c:pt idx="0">
                  <c:v>0.9</c:v>
                </c:pt>
                <c:pt idx="1">
                  <c:v>0.4</c:v>
                </c:pt>
                <c:pt idx="2">
                  <c:v>0.4</c:v>
                </c:pt>
                <c:pt idx="3">
                  <c:v>0.6</c:v>
                </c:pt>
                <c:pt idx="4">
                  <c:v>0.5</c:v>
                </c:pt>
                <c:pt idx="5">
                  <c:v>1</c:v>
                </c:pt>
                <c:pt idx="6">
                  <c:v>0</c:v>
                </c:pt>
                <c:pt idx="7">
                  <c:v>0</c:v>
                </c:pt>
                <c:pt idx="8">
                  <c:v>1</c:v>
                </c:pt>
              </c:numCache>
            </c:numRef>
          </c:val>
          <c:extLst>
            <c:ext xmlns:c16="http://schemas.microsoft.com/office/drawing/2014/chart" uri="{C3380CC4-5D6E-409C-BE32-E72D297353CC}">
              <c16:uniqueId val="{00000000-5D2D-0D4A-B436-F1A86CC70185}"/>
            </c:ext>
          </c:extLst>
        </c:ser>
        <c:dLbls>
          <c:showLegendKey val="0"/>
          <c:showVal val="0"/>
          <c:showCatName val="0"/>
          <c:showSerName val="0"/>
          <c:showPercent val="0"/>
          <c:showBubbleSize val="0"/>
        </c:dLbls>
        <c:gapWidth val="75"/>
        <c:overlap val="-25"/>
        <c:axId val="868132464"/>
        <c:axId val="868134176"/>
      </c:barChart>
      <c:catAx>
        <c:axId val="868132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crossAx val="868134176"/>
        <c:crosses val="autoZero"/>
        <c:auto val="1"/>
        <c:lblAlgn val="ctr"/>
        <c:lblOffset val="100"/>
        <c:noMultiLvlLbl val="0"/>
      </c:catAx>
      <c:valAx>
        <c:axId val="868134176"/>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crossAx val="86813246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Roboto Condensed" panose="02000000000000000000" pitchFamily="2" charset="0"/>
          <a:ea typeface="Roboto Condensed" panose="02000000000000000000" pitchFamily="2" charset="0"/>
        </a:defRPr>
      </a:pPr>
      <a:endParaRPr lang="es-ES"/>
    </a:p>
  </c:txPr>
  <c:printSettings>
    <c:headerFooter/>
    <c:pageMargins b="0.75" l="0.7" r="0.7" t="0.75" header="0.3" footer="0.3"/>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r>
              <a:rPr lang="en-US" sz="1100"/>
              <a:t>Distribution of Defense Agreements Concluded in the 2022-2024 Triennium</a:t>
            </a:r>
          </a:p>
        </c:rich>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endParaRPr lang="en-US"/>
        </a:p>
      </c:txPr>
    </c:title>
    <c:autoTitleDeleted val="0"/>
    <c:plotArea>
      <c:layout/>
      <c:barChart>
        <c:barDir val="col"/>
        <c:grouping val="stacked"/>
        <c:varyColors val="0"/>
        <c:ser>
          <c:idx val="0"/>
          <c:order val="0"/>
          <c:tx>
            <c:strRef>
              <c:f>'Summary_Sec&amp;Tech_Agreements'!$J$95</c:f>
              <c:strCache>
                <c:ptCount val="1"/>
                <c:pt idx="0">
                  <c:v>LATAM</c:v>
                </c:pt>
              </c:strCache>
            </c:strRef>
          </c:tx>
          <c:spPr>
            <a:solidFill>
              <a:srgbClr val="FF781B"/>
            </a:solidFill>
            <a:ln>
              <a:solidFill>
                <a:schemeClr val="bg1"/>
              </a:solidFill>
            </a:ln>
            <a:effectLst/>
          </c:spPr>
          <c:invertIfNegative val="0"/>
          <c:cat>
            <c:strRef>
              <c:f>'Summary_Sec&amp;Tech_Agreements'!$H$96:$H$99</c:f>
              <c:strCache>
                <c:ptCount val="4"/>
                <c:pt idx="0">
                  <c:v>Spain</c:v>
                </c:pt>
                <c:pt idx="1">
                  <c:v>Italy</c:v>
                </c:pt>
                <c:pt idx="2">
                  <c:v>Poland</c:v>
                </c:pt>
                <c:pt idx="3">
                  <c:v>EU</c:v>
                </c:pt>
              </c:strCache>
            </c:strRef>
          </c:cat>
          <c:val>
            <c:numRef>
              <c:f>'Summary_Sec&amp;Tech_Agreements'!$J$96:$J$99</c:f>
              <c:numCache>
                <c:formatCode>General</c:formatCode>
                <c:ptCount val="4"/>
                <c:pt idx="0">
                  <c:v>0</c:v>
                </c:pt>
                <c:pt idx="1">
                  <c:v>1</c:v>
                </c:pt>
                <c:pt idx="2">
                  <c:v>1</c:v>
                </c:pt>
                <c:pt idx="3">
                  <c:v>0</c:v>
                </c:pt>
              </c:numCache>
            </c:numRef>
          </c:val>
          <c:extLst>
            <c:ext xmlns:c16="http://schemas.microsoft.com/office/drawing/2014/chart" uri="{C3380CC4-5D6E-409C-BE32-E72D297353CC}">
              <c16:uniqueId val="{00000000-A271-7348-9148-E3E5747C9DA1}"/>
            </c:ext>
          </c:extLst>
        </c:ser>
        <c:ser>
          <c:idx val="1"/>
          <c:order val="1"/>
          <c:tx>
            <c:strRef>
              <c:f>'Summary_Sec&amp;Tech_Agreements'!$K$95</c:f>
              <c:strCache>
                <c:ptCount val="1"/>
                <c:pt idx="0">
                  <c:v>APAC</c:v>
                </c:pt>
              </c:strCache>
            </c:strRef>
          </c:tx>
          <c:spPr>
            <a:solidFill>
              <a:srgbClr val="FFC000"/>
            </a:solidFill>
            <a:ln>
              <a:solidFill>
                <a:schemeClr val="bg1"/>
              </a:solidFill>
            </a:ln>
            <a:effectLst/>
          </c:spPr>
          <c:invertIfNegative val="0"/>
          <c:cat>
            <c:strRef>
              <c:f>'Summary_Sec&amp;Tech_Agreements'!$H$96:$H$99</c:f>
              <c:strCache>
                <c:ptCount val="4"/>
                <c:pt idx="0">
                  <c:v>Spain</c:v>
                </c:pt>
                <c:pt idx="1">
                  <c:v>Italy</c:v>
                </c:pt>
                <c:pt idx="2">
                  <c:v>Poland</c:v>
                </c:pt>
                <c:pt idx="3">
                  <c:v>EU</c:v>
                </c:pt>
              </c:strCache>
            </c:strRef>
          </c:cat>
          <c:val>
            <c:numRef>
              <c:f>'Summary_Sec&amp;Tech_Agreements'!$K$96:$K$99</c:f>
              <c:numCache>
                <c:formatCode>General</c:formatCode>
                <c:ptCount val="4"/>
                <c:pt idx="0">
                  <c:v>0</c:v>
                </c:pt>
                <c:pt idx="1">
                  <c:v>1</c:v>
                </c:pt>
                <c:pt idx="2">
                  <c:v>0</c:v>
                </c:pt>
                <c:pt idx="3">
                  <c:v>1</c:v>
                </c:pt>
              </c:numCache>
            </c:numRef>
          </c:val>
          <c:extLst>
            <c:ext xmlns:c16="http://schemas.microsoft.com/office/drawing/2014/chart" uri="{C3380CC4-5D6E-409C-BE32-E72D297353CC}">
              <c16:uniqueId val="{00000001-A271-7348-9148-E3E5747C9DA1}"/>
            </c:ext>
          </c:extLst>
        </c:ser>
        <c:ser>
          <c:idx val="2"/>
          <c:order val="2"/>
          <c:tx>
            <c:strRef>
              <c:f>'Summary_Sec&amp;Tech_Agreements'!$L$95</c:f>
              <c:strCache>
                <c:ptCount val="1"/>
                <c:pt idx="0">
                  <c:v>MENA</c:v>
                </c:pt>
              </c:strCache>
            </c:strRef>
          </c:tx>
          <c:spPr>
            <a:solidFill>
              <a:srgbClr val="509E2F"/>
            </a:solidFill>
            <a:ln>
              <a:solidFill>
                <a:schemeClr val="bg1"/>
              </a:solidFill>
            </a:ln>
            <a:effectLst/>
          </c:spPr>
          <c:invertIfNegative val="0"/>
          <c:cat>
            <c:strRef>
              <c:f>'Summary_Sec&amp;Tech_Agreements'!$H$96:$H$99</c:f>
              <c:strCache>
                <c:ptCount val="4"/>
                <c:pt idx="0">
                  <c:v>Spain</c:v>
                </c:pt>
                <c:pt idx="1">
                  <c:v>Italy</c:v>
                </c:pt>
                <c:pt idx="2">
                  <c:v>Poland</c:v>
                </c:pt>
                <c:pt idx="3">
                  <c:v>EU</c:v>
                </c:pt>
              </c:strCache>
            </c:strRef>
          </c:cat>
          <c:val>
            <c:numRef>
              <c:f>'Summary_Sec&amp;Tech_Agreements'!$L$96:$L$99</c:f>
              <c:numCache>
                <c:formatCode>General</c:formatCode>
                <c:ptCount val="4"/>
                <c:pt idx="0">
                  <c:v>1</c:v>
                </c:pt>
                <c:pt idx="1">
                  <c:v>1</c:v>
                </c:pt>
                <c:pt idx="2">
                  <c:v>0</c:v>
                </c:pt>
                <c:pt idx="3">
                  <c:v>0</c:v>
                </c:pt>
              </c:numCache>
            </c:numRef>
          </c:val>
          <c:extLst>
            <c:ext xmlns:c16="http://schemas.microsoft.com/office/drawing/2014/chart" uri="{C3380CC4-5D6E-409C-BE32-E72D297353CC}">
              <c16:uniqueId val="{00000002-A271-7348-9148-E3E5747C9DA1}"/>
            </c:ext>
          </c:extLst>
        </c:ser>
        <c:ser>
          <c:idx val="3"/>
          <c:order val="3"/>
          <c:tx>
            <c:strRef>
              <c:f>'Summary_Sec&amp;Tech_Agreements'!$M$95</c:f>
              <c:strCache>
                <c:ptCount val="1"/>
                <c:pt idx="0">
                  <c:v>SSA</c:v>
                </c:pt>
              </c:strCache>
            </c:strRef>
          </c:tx>
          <c:spPr>
            <a:solidFill>
              <a:schemeClr val="accent4"/>
            </a:solidFill>
            <a:ln>
              <a:noFill/>
            </a:ln>
            <a:effectLst/>
          </c:spPr>
          <c:invertIfNegative val="0"/>
          <c:cat>
            <c:strRef>
              <c:f>'Summary_Sec&amp;Tech_Agreements'!$H$96:$H$99</c:f>
              <c:strCache>
                <c:ptCount val="4"/>
                <c:pt idx="0">
                  <c:v>Spain</c:v>
                </c:pt>
                <c:pt idx="1">
                  <c:v>Italy</c:v>
                </c:pt>
                <c:pt idx="2">
                  <c:v>Poland</c:v>
                </c:pt>
                <c:pt idx="3">
                  <c:v>EU</c:v>
                </c:pt>
              </c:strCache>
            </c:strRef>
          </c:cat>
          <c:val>
            <c:numRef>
              <c:f>'Summary_Sec&amp;Tech_Agreements'!$M$96:$M$99</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3-A271-7348-9148-E3E5747C9DA1}"/>
            </c:ext>
          </c:extLst>
        </c:ser>
        <c:dLbls>
          <c:showLegendKey val="0"/>
          <c:showVal val="0"/>
          <c:showCatName val="0"/>
          <c:showSerName val="0"/>
          <c:showPercent val="0"/>
          <c:showBubbleSize val="0"/>
        </c:dLbls>
        <c:gapWidth val="150"/>
        <c:overlap val="100"/>
        <c:axId val="1372794319"/>
        <c:axId val="1372796031"/>
      </c:barChart>
      <c:catAx>
        <c:axId val="13727943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crossAx val="1372796031"/>
        <c:crosses val="autoZero"/>
        <c:auto val="1"/>
        <c:lblAlgn val="ctr"/>
        <c:lblOffset val="100"/>
        <c:noMultiLvlLbl val="0"/>
      </c:catAx>
      <c:valAx>
        <c:axId val="137279603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crossAx val="137279431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Roboto Condensed" panose="02000000000000000000" pitchFamily="2" charset="0"/>
          <a:ea typeface="Roboto Condensed" panose="02000000000000000000" pitchFamily="2" charset="0"/>
        </a:defRPr>
      </a:pPr>
      <a:endParaRPr lang="es-E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r>
              <a:rPr lang="en-US" sz="1100"/>
              <a:t>Distribution of Defense Agreements Concluded in the 2017-2019 Triennium</a:t>
            </a:r>
          </a:p>
        </c:rich>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endParaRPr lang="en-US"/>
        </a:p>
      </c:txPr>
    </c:title>
    <c:autoTitleDeleted val="0"/>
    <c:plotArea>
      <c:layout/>
      <c:barChart>
        <c:barDir val="col"/>
        <c:grouping val="stacked"/>
        <c:varyColors val="0"/>
        <c:ser>
          <c:idx val="0"/>
          <c:order val="0"/>
          <c:tx>
            <c:strRef>
              <c:f>'Summary_Sec&amp;Tech_Agreements'!$C$102</c:f>
              <c:strCache>
                <c:ptCount val="1"/>
                <c:pt idx="0">
                  <c:v>LATAM</c:v>
                </c:pt>
              </c:strCache>
            </c:strRef>
          </c:tx>
          <c:spPr>
            <a:solidFill>
              <a:srgbClr val="FF781B"/>
            </a:solidFill>
            <a:ln>
              <a:solidFill>
                <a:schemeClr val="bg1"/>
              </a:solidFill>
            </a:ln>
            <a:effectLst/>
          </c:spPr>
          <c:invertIfNegative val="0"/>
          <c:cat>
            <c:strRef>
              <c:f>'Summary_Sec&amp;Tech_Agreements'!$A$103:$A$106</c:f>
              <c:strCache>
                <c:ptCount val="4"/>
                <c:pt idx="0">
                  <c:v>Spain</c:v>
                </c:pt>
                <c:pt idx="1">
                  <c:v>Italy</c:v>
                </c:pt>
                <c:pt idx="2">
                  <c:v>Poland</c:v>
                </c:pt>
                <c:pt idx="3">
                  <c:v>EU</c:v>
                </c:pt>
              </c:strCache>
            </c:strRef>
          </c:cat>
          <c:val>
            <c:numRef>
              <c:f>'Summary_Sec&amp;Tech_Agreements'!$C$103:$C$106</c:f>
              <c:numCache>
                <c:formatCode>General</c:formatCode>
                <c:ptCount val="4"/>
                <c:pt idx="0">
                  <c:v>1</c:v>
                </c:pt>
                <c:pt idx="1">
                  <c:v>1</c:v>
                </c:pt>
                <c:pt idx="2">
                  <c:v>0</c:v>
                </c:pt>
                <c:pt idx="3">
                  <c:v>0</c:v>
                </c:pt>
              </c:numCache>
            </c:numRef>
          </c:val>
          <c:extLst>
            <c:ext xmlns:c16="http://schemas.microsoft.com/office/drawing/2014/chart" uri="{C3380CC4-5D6E-409C-BE32-E72D297353CC}">
              <c16:uniqueId val="{00000000-00E6-B346-BCF2-0DF3E38CFE8B}"/>
            </c:ext>
          </c:extLst>
        </c:ser>
        <c:ser>
          <c:idx val="1"/>
          <c:order val="1"/>
          <c:tx>
            <c:strRef>
              <c:f>'Summary_Sec&amp;Tech_Agreements'!$D$102</c:f>
              <c:strCache>
                <c:ptCount val="1"/>
                <c:pt idx="0">
                  <c:v>APAC</c:v>
                </c:pt>
              </c:strCache>
            </c:strRef>
          </c:tx>
          <c:spPr>
            <a:solidFill>
              <a:srgbClr val="009CA6"/>
            </a:solidFill>
            <a:ln>
              <a:solidFill>
                <a:schemeClr val="bg1"/>
              </a:solidFill>
            </a:ln>
            <a:effectLst/>
          </c:spPr>
          <c:invertIfNegative val="0"/>
          <c:cat>
            <c:strRef>
              <c:f>'Summary_Sec&amp;Tech_Agreements'!$A$103:$A$106</c:f>
              <c:strCache>
                <c:ptCount val="4"/>
                <c:pt idx="0">
                  <c:v>Spain</c:v>
                </c:pt>
                <c:pt idx="1">
                  <c:v>Italy</c:v>
                </c:pt>
                <c:pt idx="2">
                  <c:v>Poland</c:v>
                </c:pt>
                <c:pt idx="3">
                  <c:v>EU</c:v>
                </c:pt>
              </c:strCache>
            </c:strRef>
          </c:cat>
          <c:val>
            <c:numRef>
              <c:f>'Summary_Sec&amp;Tech_Agreements'!$D$103:$D$106</c:f>
              <c:numCache>
                <c:formatCode>General</c:formatCode>
                <c:ptCount val="4"/>
                <c:pt idx="0">
                  <c:v>2</c:v>
                </c:pt>
                <c:pt idx="1">
                  <c:v>2</c:v>
                </c:pt>
                <c:pt idx="2">
                  <c:v>0</c:v>
                </c:pt>
                <c:pt idx="3">
                  <c:v>1</c:v>
                </c:pt>
              </c:numCache>
            </c:numRef>
          </c:val>
          <c:extLst>
            <c:ext xmlns:c16="http://schemas.microsoft.com/office/drawing/2014/chart" uri="{C3380CC4-5D6E-409C-BE32-E72D297353CC}">
              <c16:uniqueId val="{00000001-00E6-B346-BCF2-0DF3E38CFE8B}"/>
            </c:ext>
          </c:extLst>
        </c:ser>
        <c:ser>
          <c:idx val="2"/>
          <c:order val="2"/>
          <c:tx>
            <c:strRef>
              <c:f>'Summary_Sec&amp;Tech_Agreements'!$E$102</c:f>
              <c:strCache>
                <c:ptCount val="1"/>
                <c:pt idx="0">
                  <c:v>MENA</c:v>
                </c:pt>
              </c:strCache>
            </c:strRef>
          </c:tx>
          <c:spPr>
            <a:solidFill>
              <a:srgbClr val="509E2F"/>
            </a:solidFill>
            <a:ln>
              <a:solidFill>
                <a:schemeClr val="bg1"/>
              </a:solidFill>
            </a:ln>
            <a:effectLst/>
          </c:spPr>
          <c:invertIfNegative val="0"/>
          <c:cat>
            <c:strRef>
              <c:f>'Summary_Sec&amp;Tech_Agreements'!$A$103:$A$106</c:f>
              <c:strCache>
                <c:ptCount val="4"/>
                <c:pt idx="0">
                  <c:v>Spain</c:v>
                </c:pt>
                <c:pt idx="1">
                  <c:v>Italy</c:v>
                </c:pt>
                <c:pt idx="2">
                  <c:v>Poland</c:v>
                </c:pt>
                <c:pt idx="3">
                  <c:v>EU</c:v>
                </c:pt>
              </c:strCache>
            </c:strRef>
          </c:cat>
          <c:val>
            <c:numRef>
              <c:f>'Summary_Sec&amp;Tech_Agreements'!$E$103:$E$106</c:f>
              <c:numCache>
                <c:formatCode>General</c:formatCode>
                <c:ptCount val="4"/>
                <c:pt idx="0">
                  <c:v>2</c:v>
                </c:pt>
                <c:pt idx="1">
                  <c:v>0</c:v>
                </c:pt>
                <c:pt idx="2">
                  <c:v>1</c:v>
                </c:pt>
                <c:pt idx="3">
                  <c:v>0</c:v>
                </c:pt>
              </c:numCache>
            </c:numRef>
          </c:val>
          <c:extLst>
            <c:ext xmlns:c16="http://schemas.microsoft.com/office/drawing/2014/chart" uri="{C3380CC4-5D6E-409C-BE32-E72D297353CC}">
              <c16:uniqueId val="{00000002-00E6-B346-BCF2-0DF3E38CFE8B}"/>
            </c:ext>
          </c:extLst>
        </c:ser>
        <c:ser>
          <c:idx val="3"/>
          <c:order val="3"/>
          <c:tx>
            <c:strRef>
              <c:f>'Summary_Sec&amp;Tech_Agreements'!$F$102</c:f>
              <c:strCache>
                <c:ptCount val="1"/>
                <c:pt idx="0">
                  <c:v>SSA</c:v>
                </c:pt>
              </c:strCache>
            </c:strRef>
          </c:tx>
          <c:spPr>
            <a:solidFill>
              <a:srgbClr val="FFC000"/>
            </a:solidFill>
            <a:ln>
              <a:solidFill>
                <a:schemeClr val="bg1"/>
              </a:solidFill>
            </a:ln>
            <a:effectLst/>
          </c:spPr>
          <c:invertIfNegative val="0"/>
          <c:cat>
            <c:strRef>
              <c:f>'Summary_Sec&amp;Tech_Agreements'!$A$103:$A$106</c:f>
              <c:strCache>
                <c:ptCount val="4"/>
                <c:pt idx="0">
                  <c:v>Spain</c:v>
                </c:pt>
                <c:pt idx="1">
                  <c:v>Italy</c:v>
                </c:pt>
                <c:pt idx="2">
                  <c:v>Poland</c:v>
                </c:pt>
                <c:pt idx="3">
                  <c:v>EU</c:v>
                </c:pt>
              </c:strCache>
            </c:strRef>
          </c:cat>
          <c:val>
            <c:numRef>
              <c:f>'Summary_Sec&amp;Tech_Agreements'!$F$103:$F$106</c:f>
              <c:numCache>
                <c:formatCode>General</c:formatCode>
                <c:ptCount val="4"/>
                <c:pt idx="0">
                  <c:v>0</c:v>
                </c:pt>
                <c:pt idx="1">
                  <c:v>1</c:v>
                </c:pt>
                <c:pt idx="2">
                  <c:v>0</c:v>
                </c:pt>
                <c:pt idx="3">
                  <c:v>0</c:v>
                </c:pt>
              </c:numCache>
            </c:numRef>
          </c:val>
          <c:extLst>
            <c:ext xmlns:c16="http://schemas.microsoft.com/office/drawing/2014/chart" uri="{C3380CC4-5D6E-409C-BE32-E72D297353CC}">
              <c16:uniqueId val="{00000003-00E6-B346-BCF2-0DF3E38CFE8B}"/>
            </c:ext>
          </c:extLst>
        </c:ser>
        <c:dLbls>
          <c:showLegendKey val="0"/>
          <c:showVal val="0"/>
          <c:showCatName val="0"/>
          <c:showSerName val="0"/>
          <c:showPercent val="0"/>
          <c:showBubbleSize val="0"/>
        </c:dLbls>
        <c:gapWidth val="150"/>
        <c:overlap val="100"/>
        <c:axId val="1373259743"/>
        <c:axId val="1373261455"/>
      </c:barChart>
      <c:catAx>
        <c:axId val="13732597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crossAx val="1373261455"/>
        <c:crosses val="autoZero"/>
        <c:auto val="1"/>
        <c:lblAlgn val="ctr"/>
        <c:lblOffset val="100"/>
        <c:noMultiLvlLbl val="0"/>
      </c:catAx>
      <c:valAx>
        <c:axId val="137326145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crossAx val="137325974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Roboto Condensed" panose="02000000000000000000" pitchFamily="2" charset="0"/>
          <a:ea typeface="Roboto Condensed" panose="02000000000000000000" pitchFamily="2" charset="0"/>
        </a:defRPr>
      </a:pPr>
      <a:endParaRPr lang="es-E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cap="none" spc="20" baseline="0">
                <a:solidFill>
                  <a:sysClr val="windowText" lastClr="000000"/>
                </a:solidFill>
                <a:latin typeface="Roboto Condensed" panose="02000000000000000000" pitchFamily="2" charset="0"/>
                <a:ea typeface="Roboto Condensed" panose="02000000000000000000" pitchFamily="2" charset="0"/>
                <a:cs typeface="+mn-cs"/>
              </a:defRPr>
            </a:pPr>
            <a:r>
              <a:rPr lang="en-US" sz="1200"/>
              <a:t>Spain - All agreements</a:t>
            </a:r>
          </a:p>
        </c:rich>
      </c:tx>
      <c:overlay val="0"/>
      <c:spPr>
        <a:noFill/>
        <a:ln>
          <a:noFill/>
        </a:ln>
        <a:effectLst/>
      </c:spPr>
      <c:txPr>
        <a:bodyPr rot="0" spcFirstLastPara="1" vertOverflow="ellipsis" vert="horz" wrap="square" anchor="ctr" anchorCtr="1"/>
        <a:lstStyle/>
        <a:p>
          <a:pPr>
            <a:defRPr sz="1200" b="0" i="0" u="none" strike="noStrike" kern="1200" cap="none" spc="2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manualLayout>
          <c:layoutTarget val="inner"/>
          <c:xMode val="edge"/>
          <c:yMode val="edge"/>
          <c:x val="0.28204367227018334"/>
          <c:y val="0.12800544109070364"/>
          <c:w val="0.48758175140890897"/>
          <c:h val="0.76897180203372251"/>
        </c:manualLayout>
      </c:layout>
      <c:doughnutChart>
        <c:varyColors val="1"/>
        <c:ser>
          <c:idx val="0"/>
          <c:order val="0"/>
          <c:spPr>
            <a:ln>
              <a:solidFill>
                <a:schemeClr val="bg1"/>
              </a:solidFill>
            </a:ln>
          </c:spPr>
          <c:dPt>
            <c:idx val="0"/>
            <c:bubble3D val="0"/>
            <c:spPr>
              <a:solidFill>
                <a:srgbClr val="FF781B"/>
              </a:solidFill>
              <a:ln w="9525" cap="flat" cmpd="sng" algn="ctr">
                <a:solidFill>
                  <a:schemeClr val="bg1"/>
                </a:solidFill>
                <a:round/>
              </a:ln>
              <a:effectLst/>
            </c:spPr>
            <c:extLst>
              <c:ext xmlns:c16="http://schemas.microsoft.com/office/drawing/2014/chart" uri="{C3380CC4-5D6E-409C-BE32-E72D297353CC}">
                <c16:uniqueId val="{00000001-1C8E-C246-9149-0015FD0E37CB}"/>
              </c:ext>
            </c:extLst>
          </c:dPt>
          <c:dPt>
            <c:idx val="1"/>
            <c:bubble3D val="0"/>
            <c:spPr>
              <a:solidFill>
                <a:srgbClr val="009CA6"/>
              </a:solidFill>
              <a:ln w="9525" cap="flat" cmpd="sng" algn="ctr">
                <a:solidFill>
                  <a:schemeClr val="bg1"/>
                </a:solidFill>
                <a:round/>
              </a:ln>
              <a:effectLst/>
            </c:spPr>
            <c:extLst>
              <c:ext xmlns:c16="http://schemas.microsoft.com/office/drawing/2014/chart" uri="{C3380CC4-5D6E-409C-BE32-E72D297353CC}">
                <c16:uniqueId val="{00000003-1C8E-C246-9149-0015FD0E37CB}"/>
              </c:ext>
            </c:extLst>
          </c:dPt>
          <c:dPt>
            <c:idx val="2"/>
            <c:bubble3D val="0"/>
            <c:spPr>
              <a:solidFill>
                <a:srgbClr val="509E2F"/>
              </a:solidFill>
              <a:ln w="9525" cap="flat" cmpd="sng" algn="ctr">
                <a:solidFill>
                  <a:schemeClr val="bg1"/>
                </a:solidFill>
                <a:round/>
              </a:ln>
              <a:effectLst/>
            </c:spPr>
            <c:extLst>
              <c:ext xmlns:c16="http://schemas.microsoft.com/office/drawing/2014/chart" uri="{C3380CC4-5D6E-409C-BE32-E72D297353CC}">
                <c16:uniqueId val="{00000005-1C8E-C246-9149-0015FD0E37CB}"/>
              </c:ext>
            </c:extLst>
          </c:dPt>
          <c:dPt>
            <c:idx val="3"/>
            <c:bubble3D val="0"/>
            <c:spPr>
              <a:solidFill>
                <a:srgbClr val="FFC000"/>
              </a:solidFill>
              <a:ln w="9525" cap="flat" cmpd="sng" algn="ctr">
                <a:solidFill>
                  <a:schemeClr val="bg1"/>
                </a:solidFill>
                <a:round/>
              </a:ln>
              <a:effectLst/>
            </c:spPr>
            <c:extLst>
              <c:ext xmlns:c16="http://schemas.microsoft.com/office/drawing/2014/chart" uri="{C3380CC4-5D6E-409C-BE32-E72D297353CC}">
                <c16:uniqueId val="{00000007-1C8E-C246-9149-0015FD0E37CB}"/>
              </c:ext>
            </c:extLst>
          </c:dPt>
          <c:dLbls>
            <c:dLbl>
              <c:idx val="0"/>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1"/>
              <c:showSerName val="0"/>
              <c:showPercent val="1"/>
              <c:showBubbleSize val="0"/>
              <c:extLst>
                <c:ext xmlns:c16="http://schemas.microsoft.com/office/drawing/2014/chart" uri="{C3380CC4-5D6E-409C-BE32-E72D297353CC}">
                  <c16:uniqueId val="{00000001-1C8E-C246-9149-0015FD0E37CB}"/>
                </c:ext>
              </c:extLst>
            </c:dLbl>
            <c:dLbl>
              <c:idx val="1"/>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1"/>
              <c:showSerName val="0"/>
              <c:showPercent val="1"/>
              <c:showBubbleSize val="0"/>
              <c:extLst>
                <c:ext xmlns:c16="http://schemas.microsoft.com/office/drawing/2014/chart" uri="{C3380CC4-5D6E-409C-BE32-E72D297353CC}">
                  <c16:uniqueId val="{00000003-1C8E-C246-9149-0015FD0E37CB}"/>
                </c:ext>
              </c:extLst>
            </c:dLbl>
            <c:dLbl>
              <c:idx val="2"/>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1"/>
              <c:showSerName val="0"/>
              <c:showPercent val="1"/>
              <c:showBubbleSize val="0"/>
              <c:extLst>
                <c:ext xmlns:c16="http://schemas.microsoft.com/office/drawing/2014/chart" uri="{C3380CC4-5D6E-409C-BE32-E72D297353CC}">
                  <c16:uniqueId val="{00000005-1C8E-C246-9149-0015FD0E37CB}"/>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1"/>
            <c:showSerName val="0"/>
            <c:showPercent val="1"/>
            <c:showBubbleSize val="0"/>
            <c:showLeaderLines val="1"/>
            <c:leaderLines>
              <c:spPr>
                <a:ln w="9525">
                  <a:solidFill>
                    <a:schemeClr val="tx1">
                      <a:lumMod val="35000"/>
                      <a:lumOff val="65000"/>
                    </a:schemeClr>
                  </a:solidFill>
                </a:ln>
                <a:effectLst/>
              </c:spPr>
            </c:leaderLines>
            <c:extLst>
              <c:ext xmlns:c15="http://schemas.microsoft.com/office/drawing/2012/chart" uri="{CE6537A1-D6FC-4f65-9D91-7224C49458BB}"/>
            </c:extLst>
          </c:dLbls>
          <c:cat>
            <c:strRef>
              <c:f>'Summary_Sec&amp;Tech_Agreements'!$B$68:$E$68</c:f>
              <c:strCache>
                <c:ptCount val="4"/>
                <c:pt idx="0">
                  <c:v>LATAM</c:v>
                </c:pt>
                <c:pt idx="1">
                  <c:v>APAC</c:v>
                </c:pt>
                <c:pt idx="2">
                  <c:v>MENA</c:v>
                </c:pt>
                <c:pt idx="3">
                  <c:v>SSA</c:v>
                </c:pt>
              </c:strCache>
            </c:strRef>
          </c:cat>
          <c:val>
            <c:numRef>
              <c:f>'Summary_Sec&amp;Tech_Agreements'!$B$69:$E$69</c:f>
              <c:numCache>
                <c:formatCode>0.00%</c:formatCode>
                <c:ptCount val="4"/>
                <c:pt idx="0">
                  <c:v>0.43478260869565216</c:v>
                </c:pt>
                <c:pt idx="1">
                  <c:v>0.34782608695652173</c:v>
                </c:pt>
                <c:pt idx="2">
                  <c:v>0.17391304347826086</c:v>
                </c:pt>
                <c:pt idx="3">
                  <c:v>4.3478260869565216E-2</c:v>
                </c:pt>
              </c:numCache>
            </c:numRef>
          </c:val>
          <c:extLst>
            <c:ext xmlns:c16="http://schemas.microsoft.com/office/drawing/2014/chart" uri="{C3380CC4-5D6E-409C-BE32-E72D297353CC}">
              <c16:uniqueId val="{00000000-30A0-7440-8A25-8CEF2F0AA94B}"/>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Roboto Condensed" panose="02000000000000000000" pitchFamily="2" charset="0"/>
          <a:ea typeface="Roboto Condensed" panose="02000000000000000000" pitchFamily="2" charset="0"/>
        </a:defRPr>
      </a:pPr>
      <a:endParaRPr lang="es-E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200" b="0" i="0" u="none" strike="noStrike" kern="1200" cap="none" spc="20" baseline="0">
                <a:solidFill>
                  <a:sysClr val="windowText" lastClr="000000"/>
                </a:solidFill>
                <a:latin typeface="Roboto Condensed" panose="02000000000000000000" pitchFamily="2" charset="0"/>
                <a:ea typeface="Roboto Condensed" panose="02000000000000000000" pitchFamily="2" charset="0"/>
                <a:cs typeface="+mn-cs"/>
              </a:defRPr>
            </a:pPr>
            <a:r>
              <a:rPr lang="en-US" sz="1200"/>
              <a:t>Poland - All agreements</a:t>
            </a:r>
          </a:p>
        </c:rich>
      </c:tx>
      <c:overlay val="0"/>
      <c:spPr>
        <a:noFill/>
        <a:ln>
          <a:noFill/>
        </a:ln>
        <a:effectLst/>
      </c:spPr>
      <c:txPr>
        <a:bodyPr rot="0" spcFirstLastPara="1" vertOverflow="ellipsis" vert="horz" wrap="square" anchor="ctr" anchorCtr="1"/>
        <a:lstStyle/>
        <a:p>
          <a:pPr algn="ctr" rtl="0">
            <a:defRPr sz="1200" b="0" i="0" u="none" strike="noStrike" kern="1200" cap="none" spc="20" baseline="0">
              <a:solidFill>
                <a:sysClr val="windowText" lastClr="000000"/>
              </a:solidFill>
              <a:latin typeface="Roboto Condensed" panose="02000000000000000000" pitchFamily="2" charset="0"/>
              <a:ea typeface="Roboto Condensed" panose="02000000000000000000" pitchFamily="2" charset="0"/>
              <a:cs typeface="+mn-cs"/>
            </a:defRPr>
          </a:pPr>
          <a:endParaRPr lang="en-US"/>
        </a:p>
      </c:txPr>
    </c:title>
    <c:autoTitleDeleted val="0"/>
    <c:plotArea>
      <c:layout>
        <c:manualLayout>
          <c:layoutTarget val="inner"/>
          <c:xMode val="edge"/>
          <c:yMode val="edge"/>
          <c:x val="0.2785666827646533"/>
          <c:y val="0.14253430073158746"/>
          <c:w val="0.50210008764145275"/>
          <c:h val="0.78582991827415838"/>
        </c:manualLayout>
      </c:layout>
      <c:doughnutChart>
        <c:varyColors val="1"/>
        <c:ser>
          <c:idx val="0"/>
          <c:order val="0"/>
          <c:spPr>
            <a:ln>
              <a:solidFill>
                <a:schemeClr val="bg1"/>
              </a:solidFill>
            </a:ln>
          </c:spPr>
          <c:dPt>
            <c:idx val="0"/>
            <c:bubble3D val="0"/>
            <c:spPr>
              <a:solidFill>
                <a:srgbClr val="FF781B"/>
              </a:solidFill>
              <a:ln w="9525" cap="flat" cmpd="sng" algn="ctr">
                <a:solidFill>
                  <a:schemeClr val="bg1"/>
                </a:solidFill>
                <a:round/>
              </a:ln>
              <a:effectLst/>
            </c:spPr>
            <c:extLst>
              <c:ext xmlns:c16="http://schemas.microsoft.com/office/drawing/2014/chart" uri="{C3380CC4-5D6E-409C-BE32-E72D297353CC}">
                <c16:uniqueId val="{00000001-6967-3647-AD76-3AA5C93AE272}"/>
              </c:ext>
            </c:extLst>
          </c:dPt>
          <c:dPt>
            <c:idx val="1"/>
            <c:bubble3D val="0"/>
            <c:spPr>
              <a:solidFill>
                <a:srgbClr val="009CA6"/>
              </a:solidFill>
              <a:ln w="9525" cap="flat" cmpd="sng" algn="ctr">
                <a:solidFill>
                  <a:schemeClr val="bg1"/>
                </a:solidFill>
                <a:round/>
              </a:ln>
              <a:effectLst/>
            </c:spPr>
            <c:extLst>
              <c:ext xmlns:c16="http://schemas.microsoft.com/office/drawing/2014/chart" uri="{C3380CC4-5D6E-409C-BE32-E72D297353CC}">
                <c16:uniqueId val="{00000003-6967-3647-AD76-3AA5C93AE272}"/>
              </c:ext>
            </c:extLst>
          </c:dPt>
          <c:dPt>
            <c:idx val="2"/>
            <c:bubble3D val="0"/>
            <c:spPr>
              <a:solidFill>
                <a:srgbClr val="509E2F"/>
              </a:solidFill>
              <a:ln w="9525" cap="flat" cmpd="sng" algn="ctr">
                <a:solidFill>
                  <a:schemeClr val="bg1"/>
                </a:solidFill>
                <a:round/>
              </a:ln>
              <a:effectLst/>
            </c:spPr>
            <c:extLst>
              <c:ext xmlns:c16="http://schemas.microsoft.com/office/drawing/2014/chart" uri="{C3380CC4-5D6E-409C-BE32-E72D297353CC}">
                <c16:uniqueId val="{00000005-6967-3647-AD76-3AA5C93AE272}"/>
              </c:ext>
            </c:extLst>
          </c:dPt>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1"/>
            <c:showSerName val="0"/>
            <c:showPercent val="1"/>
            <c:showBubbleSize val="0"/>
            <c:showLeaderLines val="1"/>
            <c:leaderLines>
              <c:spPr>
                <a:ln w="9525">
                  <a:solidFill>
                    <a:schemeClr val="tx1">
                      <a:lumMod val="35000"/>
                      <a:lumOff val="65000"/>
                    </a:schemeClr>
                  </a:solidFill>
                </a:ln>
                <a:effectLst/>
              </c:spPr>
            </c:leaderLines>
            <c:extLst>
              <c:ext xmlns:c15="http://schemas.microsoft.com/office/drawing/2012/chart" uri="{CE6537A1-D6FC-4f65-9D91-7224C49458BB}"/>
            </c:extLst>
          </c:dLbls>
          <c:cat>
            <c:strRef>
              <c:f>'Summary_Sec&amp;Tech_Agreements'!$B$68:$D$68</c:f>
              <c:strCache>
                <c:ptCount val="3"/>
                <c:pt idx="0">
                  <c:v>LATAM</c:v>
                </c:pt>
                <c:pt idx="1">
                  <c:v>APAC</c:v>
                </c:pt>
                <c:pt idx="2">
                  <c:v>MENA</c:v>
                </c:pt>
              </c:strCache>
            </c:strRef>
          </c:cat>
          <c:val>
            <c:numRef>
              <c:f>'Summary_Sec&amp;Tech_Agreements'!$B$71:$D$71</c:f>
              <c:numCache>
                <c:formatCode>0.00%</c:formatCode>
                <c:ptCount val="3"/>
                <c:pt idx="0">
                  <c:v>0.33333333333333331</c:v>
                </c:pt>
                <c:pt idx="1">
                  <c:v>0.41666666666666669</c:v>
                </c:pt>
                <c:pt idx="2">
                  <c:v>0.25</c:v>
                </c:pt>
              </c:numCache>
            </c:numRef>
          </c:val>
          <c:extLst>
            <c:ext xmlns:c16="http://schemas.microsoft.com/office/drawing/2014/chart" uri="{C3380CC4-5D6E-409C-BE32-E72D297353CC}">
              <c16:uniqueId val="{00000000-ADFF-7A45-8601-A0EC0F2DF2EF}"/>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r"/>
      <c:overlay val="1"/>
      <c:spPr>
        <a:noFill/>
        <a:ln>
          <a:noFill/>
        </a:ln>
        <a:effectLst/>
      </c:spPr>
      <c:txPr>
        <a:bodyPr rot="0" spcFirstLastPara="1" vertOverflow="ellipsis" vert="horz" wrap="square" anchor="ctr" anchorCtr="1"/>
        <a:lstStyle/>
        <a:p>
          <a:pPr rtl="0">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Roboto Condensed" panose="02000000000000000000" pitchFamily="2" charset="0"/>
          <a:ea typeface="Roboto Condensed" panose="02000000000000000000" pitchFamily="2" charset="0"/>
        </a:defRPr>
      </a:pPr>
      <a:endParaRPr lang="es-E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cap="none" spc="20" baseline="0">
                <a:solidFill>
                  <a:sysClr val="windowText" lastClr="000000"/>
                </a:solidFill>
                <a:latin typeface="Roboto Condensed" panose="02000000000000000000" pitchFamily="2" charset="0"/>
                <a:ea typeface="Roboto Condensed" panose="02000000000000000000" pitchFamily="2" charset="0"/>
                <a:cs typeface="+mn-cs"/>
              </a:defRPr>
            </a:pPr>
            <a:r>
              <a:rPr lang="en-US" sz="1200"/>
              <a:t>Italy - All agreements</a:t>
            </a:r>
          </a:p>
        </c:rich>
      </c:tx>
      <c:overlay val="0"/>
      <c:spPr>
        <a:noFill/>
        <a:ln>
          <a:noFill/>
        </a:ln>
        <a:effectLst/>
      </c:spPr>
      <c:txPr>
        <a:bodyPr rot="0" spcFirstLastPara="1" vertOverflow="ellipsis" vert="horz" wrap="square" anchor="ctr" anchorCtr="1"/>
        <a:lstStyle/>
        <a:p>
          <a:pPr>
            <a:defRPr sz="1200" b="0" i="0" u="none" strike="noStrike" kern="1200" cap="none" spc="20" baseline="0">
              <a:solidFill>
                <a:sysClr val="windowText" lastClr="000000"/>
              </a:solidFill>
              <a:latin typeface="Roboto Condensed" panose="02000000000000000000" pitchFamily="2" charset="0"/>
              <a:ea typeface="Roboto Condensed" panose="02000000000000000000" pitchFamily="2" charset="0"/>
              <a:cs typeface="+mn-cs"/>
            </a:defRPr>
          </a:pPr>
          <a:endParaRPr lang="en-US"/>
        </a:p>
      </c:txPr>
    </c:title>
    <c:autoTitleDeleted val="0"/>
    <c:plotArea>
      <c:layout>
        <c:manualLayout>
          <c:layoutTarget val="inner"/>
          <c:xMode val="edge"/>
          <c:yMode val="edge"/>
          <c:x val="0.28761337011700017"/>
          <c:y val="0.14010004614427776"/>
          <c:w val="0.46664198213111607"/>
          <c:h val="0.75727641759902631"/>
        </c:manualLayout>
      </c:layout>
      <c:doughnutChart>
        <c:varyColors val="1"/>
        <c:ser>
          <c:idx val="0"/>
          <c:order val="0"/>
          <c:spPr>
            <a:ln>
              <a:solidFill>
                <a:schemeClr val="bg1"/>
              </a:solidFill>
            </a:ln>
          </c:spPr>
          <c:dPt>
            <c:idx val="0"/>
            <c:bubble3D val="0"/>
            <c:spPr>
              <a:solidFill>
                <a:srgbClr val="FF781B"/>
              </a:solidFill>
              <a:ln w="9525" cap="flat" cmpd="sng" algn="ctr">
                <a:solidFill>
                  <a:schemeClr val="bg1"/>
                </a:solidFill>
                <a:round/>
              </a:ln>
              <a:effectLst/>
            </c:spPr>
            <c:extLst>
              <c:ext xmlns:c16="http://schemas.microsoft.com/office/drawing/2014/chart" uri="{C3380CC4-5D6E-409C-BE32-E72D297353CC}">
                <c16:uniqueId val="{00000001-B62F-B647-BD70-9EDD6A5D5E47}"/>
              </c:ext>
            </c:extLst>
          </c:dPt>
          <c:dPt>
            <c:idx val="1"/>
            <c:bubble3D val="0"/>
            <c:spPr>
              <a:solidFill>
                <a:srgbClr val="009CA6"/>
              </a:solidFill>
              <a:ln w="9525" cap="flat" cmpd="sng" algn="ctr">
                <a:solidFill>
                  <a:schemeClr val="bg1"/>
                </a:solidFill>
                <a:round/>
              </a:ln>
              <a:effectLst/>
            </c:spPr>
            <c:extLst>
              <c:ext xmlns:c16="http://schemas.microsoft.com/office/drawing/2014/chart" uri="{C3380CC4-5D6E-409C-BE32-E72D297353CC}">
                <c16:uniqueId val="{00000003-B62F-B647-BD70-9EDD6A5D5E47}"/>
              </c:ext>
            </c:extLst>
          </c:dPt>
          <c:dPt>
            <c:idx val="2"/>
            <c:bubble3D val="0"/>
            <c:spPr>
              <a:solidFill>
                <a:srgbClr val="509E2F"/>
              </a:solidFill>
              <a:ln w="9525" cap="flat" cmpd="sng" algn="ctr">
                <a:solidFill>
                  <a:schemeClr val="bg1"/>
                </a:solidFill>
                <a:round/>
              </a:ln>
              <a:effectLst/>
            </c:spPr>
            <c:extLst>
              <c:ext xmlns:c16="http://schemas.microsoft.com/office/drawing/2014/chart" uri="{C3380CC4-5D6E-409C-BE32-E72D297353CC}">
                <c16:uniqueId val="{00000005-B62F-B647-BD70-9EDD6A5D5E47}"/>
              </c:ext>
            </c:extLst>
          </c:dPt>
          <c:dPt>
            <c:idx val="3"/>
            <c:bubble3D val="0"/>
            <c:spPr>
              <a:solidFill>
                <a:srgbClr val="FFC000"/>
              </a:solidFill>
              <a:ln w="9525" cap="flat" cmpd="sng" algn="ctr">
                <a:solidFill>
                  <a:schemeClr val="bg1"/>
                </a:solidFill>
                <a:round/>
              </a:ln>
              <a:effectLst/>
            </c:spPr>
            <c:extLst>
              <c:ext xmlns:c16="http://schemas.microsoft.com/office/drawing/2014/chart" uri="{C3380CC4-5D6E-409C-BE32-E72D297353CC}">
                <c16:uniqueId val="{00000007-B62F-B647-BD70-9EDD6A5D5E47}"/>
              </c:ext>
            </c:extLst>
          </c:dPt>
          <c:dLbls>
            <c:dLbl>
              <c:idx val="0"/>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1"/>
              <c:showSerName val="0"/>
              <c:showPercent val="1"/>
              <c:showBubbleSize val="0"/>
              <c:extLst>
                <c:ext xmlns:c16="http://schemas.microsoft.com/office/drawing/2014/chart" uri="{C3380CC4-5D6E-409C-BE32-E72D297353CC}">
                  <c16:uniqueId val="{00000001-B62F-B647-BD70-9EDD6A5D5E47}"/>
                </c:ext>
              </c:extLst>
            </c:dLbl>
            <c:dLbl>
              <c:idx val="1"/>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1"/>
              <c:showSerName val="0"/>
              <c:showPercent val="1"/>
              <c:showBubbleSize val="0"/>
              <c:extLst>
                <c:ext xmlns:c16="http://schemas.microsoft.com/office/drawing/2014/chart" uri="{C3380CC4-5D6E-409C-BE32-E72D297353CC}">
                  <c16:uniqueId val="{00000003-B62F-B647-BD70-9EDD6A5D5E47}"/>
                </c:ext>
              </c:extLst>
            </c:dLbl>
            <c:dLbl>
              <c:idx val="2"/>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1"/>
              <c:showSerName val="0"/>
              <c:showPercent val="1"/>
              <c:showBubbleSize val="0"/>
              <c:extLst>
                <c:ext xmlns:c16="http://schemas.microsoft.com/office/drawing/2014/chart" uri="{C3380CC4-5D6E-409C-BE32-E72D297353CC}">
                  <c16:uniqueId val="{00000005-B62F-B647-BD70-9EDD6A5D5E47}"/>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1"/>
            <c:showSerName val="0"/>
            <c:showPercent val="1"/>
            <c:showBubbleSize val="0"/>
            <c:showLeaderLines val="1"/>
            <c:leaderLines>
              <c:spPr>
                <a:ln w="9525">
                  <a:solidFill>
                    <a:schemeClr val="tx1">
                      <a:lumMod val="35000"/>
                      <a:lumOff val="65000"/>
                    </a:schemeClr>
                  </a:solidFill>
                </a:ln>
                <a:effectLst/>
              </c:spPr>
            </c:leaderLines>
            <c:extLst>
              <c:ext xmlns:c15="http://schemas.microsoft.com/office/drawing/2012/chart" uri="{CE6537A1-D6FC-4f65-9D91-7224C49458BB}"/>
            </c:extLst>
          </c:dLbls>
          <c:cat>
            <c:strRef>
              <c:f>'Summary_Sec&amp;Tech_Agreements'!$B$68:$E$68</c:f>
              <c:strCache>
                <c:ptCount val="4"/>
                <c:pt idx="0">
                  <c:v>LATAM</c:v>
                </c:pt>
                <c:pt idx="1">
                  <c:v>APAC</c:v>
                </c:pt>
                <c:pt idx="2">
                  <c:v>MENA</c:v>
                </c:pt>
                <c:pt idx="3">
                  <c:v>SSA</c:v>
                </c:pt>
              </c:strCache>
            </c:strRef>
          </c:cat>
          <c:val>
            <c:numRef>
              <c:f>'Summary_Sec&amp;Tech_Agreements'!$B$70:$E$70</c:f>
              <c:numCache>
                <c:formatCode>0.00%</c:formatCode>
                <c:ptCount val="4"/>
                <c:pt idx="0">
                  <c:v>0.35135135135135137</c:v>
                </c:pt>
                <c:pt idx="1">
                  <c:v>0.32432432432432434</c:v>
                </c:pt>
                <c:pt idx="2">
                  <c:v>0.1891891891891892</c:v>
                </c:pt>
                <c:pt idx="3">
                  <c:v>0.13513513513513514</c:v>
                </c:pt>
              </c:numCache>
            </c:numRef>
          </c:val>
          <c:extLst>
            <c:ext xmlns:c16="http://schemas.microsoft.com/office/drawing/2014/chart" uri="{C3380CC4-5D6E-409C-BE32-E72D297353CC}">
              <c16:uniqueId val="{00000000-2CE6-7848-ACF4-BDD6D9ED6520}"/>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r"/>
      <c:overlay val="1"/>
      <c:spPr>
        <a:noFill/>
        <a:ln>
          <a:noFill/>
        </a:ln>
        <a:effectLst/>
      </c:spPr>
      <c:txPr>
        <a:bodyPr rot="0" spcFirstLastPara="1" vertOverflow="ellipsis" vert="horz" wrap="square" anchor="ctr" anchorCtr="1"/>
        <a:lstStyle/>
        <a:p>
          <a:pPr rtl="0">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Roboto Condensed" panose="02000000000000000000" pitchFamily="2" charset="0"/>
          <a:ea typeface="Roboto Condensed" panose="02000000000000000000" pitchFamily="2" charset="0"/>
        </a:defRPr>
      </a:pPr>
      <a:endParaRPr lang="es-E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cap="none" spc="20" baseline="0">
                <a:solidFill>
                  <a:sysClr val="windowText" lastClr="000000"/>
                </a:solidFill>
                <a:latin typeface="Roboto Condensed" panose="02000000000000000000" pitchFamily="2" charset="0"/>
                <a:ea typeface="Roboto Condensed" panose="02000000000000000000" pitchFamily="2" charset="0"/>
                <a:cs typeface="+mn-cs"/>
              </a:defRPr>
            </a:pPr>
            <a:r>
              <a:rPr lang="en-US" sz="1200"/>
              <a:t>EU - All agreements </a:t>
            </a:r>
          </a:p>
        </c:rich>
      </c:tx>
      <c:overlay val="0"/>
      <c:spPr>
        <a:noFill/>
        <a:ln>
          <a:noFill/>
        </a:ln>
        <a:effectLst/>
      </c:spPr>
      <c:txPr>
        <a:bodyPr rot="0" spcFirstLastPara="1" vertOverflow="ellipsis" vert="horz" wrap="square" anchor="ctr" anchorCtr="1"/>
        <a:lstStyle/>
        <a:p>
          <a:pPr>
            <a:defRPr sz="1200" b="0" i="0" u="none" strike="noStrike" kern="1200" cap="none" spc="2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manualLayout>
          <c:layoutTarget val="inner"/>
          <c:xMode val="edge"/>
          <c:yMode val="edge"/>
          <c:x val="0.28213281471406582"/>
          <c:y val="0.16109063994025313"/>
          <c:w val="0.48122593335138397"/>
          <c:h val="0.76180118432959776"/>
        </c:manualLayout>
      </c:layout>
      <c:doughnutChart>
        <c:varyColors val="1"/>
        <c:ser>
          <c:idx val="0"/>
          <c:order val="0"/>
          <c:spPr>
            <a:ln>
              <a:solidFill>
                <a:schemeClr val="bg1"/>
              </a:solidFill>
            </a:ln>
          </c:spPr>
          <c:dPt>
            <c:idx val="0"/>
            <c:bubble3D val="0"/>
            <c:spPr>
              <a:solidFill>
                <a:srgbClr val="FF781B"/>
              </a:solidFill>
              <a:ln w="9525" cap="flat" cmpd="sng" algn="ctr">
                <a:solidFill>
                  <a:schemeClr val="bg1"/>
                </a:solidFill>
                <a:round/>
              </a:ln>
              <a:effectLst/>
            </c:spPr>
            <c:extLst>
              <c:ext xmlns:c16="http://schemas.microsoft.com/office/drawing/2014/chart" uri="{C3380CC4-5D6E-409C-BE32-E72D297353CC}">
                <c16:uniqueId val="{00000001-B12C-904E-BA8A-4CF993BFE1FA}"/>
              </c:ext>
            </c:extLst>
          </c:dPt>
          <c:dPt>
            <c:idx val="1"/>
            <c:bubble3D val="0"/>
            <c:spPr>
              <a:solidFill>
                <a:srgbClr val="009CA6"/>
              </a:solidFill>
              <a:ln w="9525" cap="flat" cmpd="sng" algn="ctr">
                <a:solidFill>
                  <a:schemeClr val="bg1"/>
                </a:solidFill>
                <a:round/>
              </a:ln>
              <a:effectLst/>
            </c:spPr>
            <c:extLst>
              <c:ext xmlns:c16="http://schemas.microsoft.com/office/drawing/2014/chart" uri="{C3380CC4-5D6E-409C-BE32-E72D297353CC}">
                <c16:uniqueId val="{00000003-B12C-904E-BA8A-4CF993BFE1FA}"/>
              </c:ext>
            </c:extLst>
          </c:dPt>
          <c:dPt>
            <c:idx val="2"/>
            <c:bubble3D val="0"/>
            <c:spPr>
              <a:solidFill>
                <a:srgbClr val="509E2F"/>
              </a:solidFill>
              <a:ln w="9525" cap="flat" cmpd="sng" algn="ctr">
                <a:solidFill>
                  <a:schemeClr val="bg1"/>
                </a:solidFill>
                <a:round/>
              </a:ln>
              <a:effectLst/>
            </c:spPr>
            <c:extLst>
              <c:ext xmlns:c16="http://schemas.microsoft.com/office/drawing/2014/chart" uri="{C3380CC4-5D6E-409C-BE32-E72D297353CC}">
                <c16:uniqueId val="{00000005-B12C-904E-BA8A-4CF993BFE1FA}"/>
              </c:ext>
            </c:extLst>
          </c:dPt>
          <c:dPt>
            <c:idx val="3"/>
            <c:bubble3D val="0"/>
            <c:spPr>
              <a:solidFill>
                <a:srgbClr val="FFC000"/>
              </a:solidFill>
              <a:ln w="9525" cap="flat" cmpd="sng" algn="ctr">
                <a:solidFill>
                  <a:schemeClr val="bg1"/>
                </a:solidFill>
                <a:round/>
              </a:ln>
              <a:effectLst/>
            </c:spPr>
            <c:extLst>
              <c:ext xmlns:c16="http://schemas.microsoft.com/office/drawing/2014/chart" uri="{C3380CC4-5D6E-409C-BE32-E72D297353CC}">
                <c16:uniqueId val="{00000007-B12C-904E-BA8A-4CF993BFE1FA}"/>
              </c:ext>
            </c:extLst>
          </c:dPt>
          <c:dLbls>
            <c:dLbl>
              <c:idx val="0"/>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1"/>
              <c:showSerName val="0"/>
              <c:showPercent val="1"/>
              <c:showBubbleSize val="0"/>
              <c:extLst>
                <c:ext xmlns:c16="http://schemas.microsoft.com/office/drawing/2014/chart" uri="{C3380CC4-5D6E-409C-BE32-E72D297353CC}">
                  <c16:uniqueId val="{00000001-B12C-904E-BA8A-4CF993BFE1FA}"/>
                </c:ext>
              </c:extLst>
            </c:dLbl>
            <c:dLbl>
              <c:idx val="1"/>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1"/>
              <c:showSerName val="0"/>
              <c:showPercent val="1"/>
              <c:showBubbleSize val="0"/>
              <c:extLst>
                <c:ext xmlns:c16="http://schemas.microsoft.com/office/drawing/2014/chart" uri="{C3380CC4-5D6E-409C-BE32-E72D297353CC}">
                  <c16:uniqueId val="{00000003-B12C-904E-BA8A-4CF993BFE1FA}"/>
                </c:ext>
              </c:extLst>
            </c:dLbl>
            <c:dLbl>
              <c:idx val="2"/>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1"/>
              <c:showSerName val="0"/>
              <c:showPercent val="1"/>
              <c:showBubbleSize val="0"/>
              <c:extLst>
                <c:ext xmlns:c16="http://schemas.microsoft.com/office/drawing/2014/chart" uri="{C3380CC4-5D6E-409C-BE32-E72D297353CC}">
                  <c16:uniqueId val="{00000005-B12C-904E-BA8A-4CF993BFE1FA}"/>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showLegendKey val="0"/>
            <c:showVal val="0"/>
            <c:showCatName val="1"/>
            <c:showSerName val="0"/>
            <c:showPercent val="1"/>
            <c:showBubbleSize val="0"/>
            <c:showLeaderLines val="1"/>
            <c:leaderLines>
              <c:spPr>
                <a:ln w="9525">
                  <a:solidFill>
                    <a:schemeClr val="tx1">
                      <a:lumMod val="35000"/>
                      <a:lumOff val="65000"/>
                    </a:schemeClr>
                  </a:solidFill>
                </a:ln>
                <a:effectLst/>
              </c:spPr>
            </c:leaderLines>
            <c:extLst>
              <c:ext xmlns:c15="http://schemas.microsoft.com/office/drawing/2012/chart" uri="{CE6537A1-D6FC-4f65-9D91-7224C49458BB}"/>
            </c:extLst>
          </c:dLbls>
          <c:cat>
            <c:strRef>
              <c:f>'Summary_Sec&amp;Tech_Agreements'!$B$68:$E$68</c:f>
              <c:strCache>
                <c:ptCount val="4"/>
                <c:pt idx="0">
                  <c:v>LATAM</c:v>
                </c:pt>
                <c:pt idx="1">
                  <c:v>APAC</c:v>
                </c:pt>
                <c:pt idx="2">
                  <c:v>MENA</c:v>
                </c:pt>
                <c:pt idx="3">
                  <c:v>SSA</c:v>
                </c:pt>
              </c:strCache>
            </c:strRef>
          </c:cat>
          <c:val>
            <c:numRef>
              <c:f>'Summary_Sec&amp;Tech_Agreements'!$B$72:$E$72</c:f>
              <c:numCache>
                <c:formatCode>0.00%</c:formatCode>
                <c:ptCount val="4"/>
                <c:pt idx="0">
                  <c:v>0.25925925925925924</c:v>
                </c:pt>
                <c:pt idx="1">
                  <c:v>0.48148148148148145</c:v>
                </c:pt>
                <c:pt idx="2">
                  <c:v>0.22222222222222221</c:v>
                </c:pt>
                <c:pt idx="3">
                  <c:v>3.7037037037037035E-2</c:v>
                </c:pt>
              </c:numCache>
            </c:numRef>
          </c:val>
          <c:extLst>
            <c:ext xmlns:c16="http://schemas.microsoft.com/office/drawing/2014/chart" uri="{C3380CC4-5D6E-409C-BE32-E72D297353CC}">
              <c16:uniqueId val="{00000000-7266-7A41-9530-B0B247195485}"/>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Roboto Condensed" panose="02000000000000000000" pitchFamily="2" charset="0"/>
          <a:ea typeface="Roboto Condensed" panose="02000000000000000000" pitchFamily="2" charset="0"/>
        </a:defRPr>
      </a:pPr>
      <a:endParaRPr lang="es-E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r>
              <a:rPr lang="en-US" sz="1200"/>
              <a:t>Security and defense</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barChart>
        <c:barDir val="col"/>
        <c:grouping val="stacked"/>
        <c:varyColors val="0"/>
        <c:ser>
          <c:idx val="0"/>
          <c:order val="0"/>
          <c:tx>
            <c:strRef>
              <c:f>'Summary_Sec&amp;Tech_Agreements'!$B$21</c:f>
              <c:strCache>
                <c:ptCount val="1"/>
                <c:pt idx="0">
                  <c:v>LATAM</c:v>
                </c:pt>
              </c:strCache>
            </c:strRef>
          </c:tx>
          <c:spPr>
            <a:solidFill>
              <a:srgbClr val="FF781B"/>
            </a:solidFill>
            <a:ln>
              <a:solidFill>
                <a:schemeClr val="bg1"/>
              </a:solidFill>
            </a:ln>
            <a:effectLst/>
          </c:spPr>
          <c:invertIfNegative val="0"/>
          <c:cat>
            <c:strRef>
              <c:f>'Summary_Sec&amp;Tech_Agreements'!$A$22:$A$25</c:f>
              <c:strCache>
                <c:ptCount val="4"/>
                <c:pt idx="0">
                  <c:v>Spain</c:v>
                </c:pt>
                <c:pt idx="1">
                  <c:v>Italy</c:v>
                </c:pt>
                <c:pt idx="2">
                  <c:v>Poland</c:v>
                </c:pt>
                <c:pt idx="3">
                  <c:v>EU</c:v>
                </c:pt>
              </c:strCache>
            </c:strRef>
          </c:cat>
          <c:val>
            <c:numRef>
              <c:f>'Summary_Sec&amp;Tech_Agreements'!$B$22:$B$25</c:f>
              <c:numCache>
                <c:formatCode>0.00%</c:formatCode>
                <c:ptCount val="4"/>
                <c:pt idx="0">
                  <c:v>0.375</c:v>
                </c:pt>
                <c:pt idx="1">
                  <c:v>0.40909090909090912</c:v>
                </c:pt>
                <c:pt idx="2">
                  <c:v>0.2</c:v>
                </c:pt>
                <c:pt idx="3">
                  <c:v>9.0909090909090912E-2</c:v>
                </c:pt>
              </c:numCache>
            </c:numRef>
          </c:val>
          <c:extLst>
            <c:ext xmlns:c16="http://schemas.microsoft.com/office/drawing/2014/chart" uri="{C3380CC4-5D6E-409C-BE32-E72D297353CC}">
              <c16:uniqueId val="{00000000-FA57-7F4B-8D00-BF50679DD11F}"/>
            </c:ext>
          </c:extLst>
        </c:ser>
        <c:ser>
          <c:idx val="1"/>
          <c:order val="1"/>
          <c:tx>
            <c:strRef>
              <c:f>'Summary_Sec&amp;Tech_Agreements'!$C$21</c:f>
              <c:strCache>
                <c:ptCount val="1"/>
                <c:pt idx="0">
                  <c:v>APAC</c:v>
                </c:pt>
              </c:strCache>
            </c:strRef>
          </c:tx>
          <c:spPr>
            <a:solidFill>
              <a:srgbClr val="009CA6"/>
            </a:solidFill>
            <a:ln>
              <a:solidFill>
                <a:schemeClr val="bg1"/>
              </a:solidFill>
            </a:ln>
            <a:effectLst/>
          </c:spPr>
          <c:invertIfNegative val="0"/>
          <c:cat>
            <c:strRef>
              <c:f>'Summary_Sec&amp;Tech_Agreements'!$A$22:$A$25</c:f>
              <c:strCache>
                <c:ptCount val="4"/>
                <c:pt idx="0">
                  <c:v>Spain</c:v>
                </c:pt>
                <c:pt idx="1">
                  <c:v>Italy</c:v>
                </c:pt>
                <c:pt idx="2">
                  <c:v>Poland</c:v>
                </c:pt>
                <c:pt idx="3">
                  <c:v>EU</c:v>
                </c:pt>
              </c:strCache>
            </c:strRef>
          </c:cat>
          <c:val>
            <c:numRef>
              <c:f>'Summary_Sec&amp;Tech_Agreements'!$C$22:$C$25</c:f>
              <c:numCache>
                <c:formatCode>0.00%</c:formatCode>
                <c:ptCount val="4"/>
                <c:pt idx="0">
                  <c:v>0.33333333333333331</c:v>
                </c:pt>
                <c:pt idx="1">
                  <c:v>0.22727272727272727</c:v>
                </c:pt>
                <c:pt idx="2">
                  <c:v>0.4</c:v>
                </c:pt>
                <c:pt idx="3">
                  <c:v>0.36363636363636365</c:v>
                </c:pt>
              </c:numCache>
            </c:numRef>
          </c:val>
          <c:extLst>
            <c:ext xmlns:c16="http://schemas.microsoft.com/office/drawing/2014/chart" uri="{C3380CC4-5D6E-409C-BE32-E72D297353CC}">
              <c16:uniqueId val="{00000001-FA57-7F4B-8D00-BF50679DD11F}"/>
            </c:ext>
          </c:extLst>
        </c:ser>
        <c:ser>
          <c:idx val="2"/>
          <c:order val="2"/>
          <c:tx>
            <c:strRef>
              <c:f>'Summary_Sec&amp;Tech_Agreements'!$D$21</c:f>
              <c:strCache>
                <c:ptCount val="1"/>
                <c:pt idx="0">
                  <c:v>MENA</c:v>
                </c:pt>
              </c:strCache>
            </c:strRef>
          </c:tx>
          <c:spPr>
            <a:solidFill>
              <a:srgbClr val="509E2F"/>
            </a:solidFill>
            <a:ln>
              <a:solidFill>
                <a:schemeClr val="bg1"/>
              </a:solidFill>
            </a:ln>
            <a:effectLst/>
          </c:spPr>
          <c:invertIfNegative val="0"/>
          <c:cat>
            <c:strRef>
              <c:f>'Summary_Sec&amp;Tech_Agreements'!$A$22:$A$25</c:f>
              <c:strCache>
                <c:ptCount val="4"/>
                <c:pt idx="0">
                  <c:v>Spain</c:v>
                </c:pt>
                <c:pt idx="1">
                  <c:v>Italy</c:v>
                </c:pt>
                <c:pt idx="2">
                  <c:v>Poland</c:v>
                </c:pt>
                <c:pt idx="3">
                  <c:v>EU</c:v>
                </c:pt>
              </c:strCache>
            </c:strRef>
          </c:cat>
          <c:val>
            <c:numRef>
              <c:f>'Summary_Sec&amp;Tech_Agreements'!$D$22:$D$25</c:f>
              <c:numCache>
                <c:formatCode>0.00%</c:formatCode>
                <c:ptCount val="4"/>
                <c:pt idx="0">
                  <c:v>0.25</c:v>
                </c:pt>
                <c:pt idx="1">
                  <c:v>0.18181818181818182</c:v>
                </c:pt>
                <c:pt idx="2">
                  <c:v>0.4</c:v>
                </c:pt>
                <c:pt idx="3">
                  <c:v>0.54545454545454541</c:v>
                </c:pt>
              </c:numCache>
            </c:numRef>
          </c:val>
          <c:extLst>
            <c:ext xmlns:c16="http://schemas.microsoft.com/office/drawing/2014/chart" uri="{C3380CC4-5D6E-409C-BE32-E72D297353CC}">
              <c16:uniqueId val="{00000002-FA57-7F4B-8D00-BF50679DD11F}"/>
            </c:ext>
          </c:extLst>
        </c:ser>
        <c:ser>
          <c:idx val="3"/>
          <c:order val="3"/>
          <c:tx>
            <c:strRef>
              <c:f>'Summary_Sec&amp;Tech_Agreements'!$E$21</c:f>
              <c:strCache>
                <c:ptCount val="1"/>
                <c:pt idx="0">
                  <c:v>SSA</c:v>
                </c:pt>
              </c:strCache>
            </c:strRef>
          </c:tx>
          <c:spPr>
            <a:solidFill>
              <a:srgbClr val="FFC000"/>
            </a:solidFill>
            <a:ln>
              <a:solidFill>
                <a:schemeClr val="bg1"/>
              </a:solidFill>
            </a:ln>
            <a:effectLst/>
          </c:spPr>
          <c:invertIfNegative val="0"/>
          <c:cat>
            <c:strRef>
              <c:f>'Summary_Sec&amp;Tech_Agreements'!$A$22:$A$25</c:f>
              <c:strCache>
                <c:ptCount val="4"/>
                <c:pt idx="0">
                  <c:v>Spain</c:v>
                </c:pt>
                <c:pt idx="1">
                  <c:v>Italy</c:v>
                </c:pt>
                <c:pt idx="2">
                  <c:v>Poland</c:v>
                </c:pt>
                <c:pt idx="3">
                  <c:v>EU</c:v>
                </c:pt>
              </c:strCache>
            </c:strRef>
          </c:cat>
          <c:val>
            <c:numRef>
              <c:f>'Summary_Sec&amp;Tech_Agreements'!$E$22:$E$25</c:f>
              <c:numCache>
                <c:formatCode>0.00%</c:formatCode>
                <c:ptCount val="4"/>
                <c:pt idx="0">
                  <c:v>4.1666666666666664E-2</c:v>
                </c:pt>
                <c:pt idx="1">
                  <c:v>0.18181818181818182</c:v>
                </c:pt>
                <c:pt idx="2">
                  <c:v>0</c:v>
                </c:pt>
                <c:pt idx="3">
                  <c:v>0</c:v>
                </c:pt>
              </c:numCache>
            </c:numRef>
          </c:val>
          <c:extLst>
            <c:ext xmlns:c16="http://schemas.microsoft.com/office/drawing/2014/chart" uri="{C3380CC4-5D6E-409C-BE32-E72D297353CC}">
              <c16:uniqueId val="{00000003-FA57-7F4B-8D00-BF50679DD11F}"/>
            </c:ext>
          </c:extLst>
        </c:ser>
        <c:dLbls>
          <c:showLegendKey val="0"/>
          <c:showVal val="0"/>
          <c:showCatName val="0"/>
          <c:showSerName val="0"/>
          <c:showPercent val="0"/>
          <c:showBubbleSize val="0"/>
        </c:dLbls>
        <c:gapWidth val="75"/>
        <c:overlap val="100"/>
        <c:axId val="665142271"/>
        <c:axId val="665143983"/>
      </c:barChart>
      <c:catAx>
        <c:axId val="6651422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crossAx val="665143983"/>
        <c:crosses val="autoZero"/>
        <c:auto val="1"/>
        <c:lblAlgn val="ctr"/>
        <c:lblOffset val="100"/>
        <c:noMultiLvlLbl val="0"/>
      </c:catAx>
      <c:valAx>
        <c:axId val="665143983"/>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crossAx val="6651422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Roboto Condensed" panose="02000000000000000000" pitchFamily="2" charset="0"/>
          <a:ea typeface="Roboto Condensed" panose="02000000000000000000" pitchFamily="2" charset="0"/>
        </a:defRPr>
      </a:pPr>
      <a:endParaRPr lang="es-E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r>
              <a:rPr lang="en-US" sz="1200"/>
              <a:t>Total agreements concluded by all parties in science and technology per decade</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endParaRPr lang="en-US"/>
        </a:p>
      </c:txPr>
    </c:title>
    <c:autoTitleDeleted val="0"/>
    <c:plotArea>
      <c:layout/>
      <c:barChart>
        <c:barDir val="col"/>
        <c:grouping val="clustered"/>
        <c:varyColors val="0"/>
        <c:ser>
          <c:idx val="0"/>
          <c:order val="0"/>
          <c:spPr>
            <a:solidFill>
              <a:srgbClr val="FF781B"/>
            </a:solidFill>
            <a:ln>
              <a:noFill/>
            </a:ln>
            <a:effectLst/>
          </c:spPr>
          <c:invertIfNegative val="0"/>
          <c:cat>
            <c:strRef>
              <c:f>'Summary_Sec&amp;Tech_Agreements'!$A$121:$A$126</c:f>
              <c:strCache>
                <c:ptCount val="6"/>
                <c:pt idx="0">
                  <c:v>1970</c:v>
                </c:pt>
                <c:pt idx="1">
                  <c:v>1980</c:v>
                </c:pt>
                <c:pt idx="2">
                  <c:v>1990</c:v>
                </c:pt>
                <c:pt idx="3">
                  <c:v>2000</c:v>
                </c:pt>
                <c:pt idx="4">
                  <c:v>2010</c:v>
                </c:pt>
                <c:pt idx="5">
                  <c:v>2020-24</c:v>
                </c:pt>
              </c:strCache>
            </c:strRef>
          </c:cat>
          <c:val>
            <c:numRef>
              <c:f>'Summary_Sec&amp;Tech_Agreements'!$B$121:$B$126</c:f>
              <c:numCache>
                <c:formatCode>General</c:formatCode>
                <c:ptCount val="6"/>
                <c:pt idx="0">
                  <c:v>4</c:v>
                </c:pt>
                <c:pt idx="1">
                  <c:v>6</c:v>
                </c:pt>
                <c:pt idx="2">
                  <c:v>14</c:v>
                </c:pt>
                <c:pt idx="3">
                  <c:v>12</c:v>
                </c:pt>
                <c:pt idx="4">
                  <c:v>13</c:v>
                </c:pt>
                <c:pt idx="5">
                  <c:v>11</c:v>
                </c:pt>
              </c:numCache>
            </c:numRef>
          </c:val>
          <c:extLst>
            <c:ext xmlns:c16="http://schemas.microsoft.com/office/drawing/2014/chart" uri="{C3380CC4-5D6E-409C-BE32-E72D297353CC}">
              <c16:uniqueId val="{00000000-7D57-6549-9501-145CBA2F6F97}"/>
            </c:ext>
          </c:extLst>
        </c:ser>
        <c:dLbls>
          <c:showLegendKey val="0"/>
          <c:showVal val="0"/>
          <c:showCatName val="0"/>
          <c:showSerName val="0"/>
          <c:showPercent val="0"/>
          <c:showBubbleSize val="0"/>
        </c:dLbls>
        <c:gapWidth val="150"/>
        <c:axId val="665340751"/>
        <c:axId val="665342463"/>
      </c:barChart>
      <c:catAx>
        <c:axId val="6653407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crossAx val="665342463"/>
        <c:crosses val="autoZero"/>
        <c:auto val="1"/>
        <c:lblAlgn val="ctr"/>
        <c:lblOffset val="100"/>
        <c:noMultiLvlLbl val="0"/>
      </c:catAx>
      <c:valAx>
        <c:axId val="66534246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crossAx val="66534075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Roboto Condensed" panose="02000000000000000000" pitchFamily="2" charset="0"/>
          <a:ea typeface="Roboto Condensed" panose="02000000000000000000" pitchFamily="2" charset="0"/>
        </a:defRPr>
      </a:pPr>
      <a:endParaRPr lang="es-E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r>
              <a:rPr lang="en-US" sz="1200"/>
              <a:t>Total agreements concluded by all parties in security and defense per decade</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barChart>
        <c:barDir val="col"/>
        <c:grouping val="clustered"/>
        <c:varyColors val="0"/>
        <c:ser>
          <c:idx val="0"/>
          <c:order val="0"/>
          <c:tx>
            <c:strRef>
              <c:f>'Summary_Sec&amp;Tech_Agreements'!$C$120</c:f>
              <c:strCache>
                <c:ptCount val="1"/>
                <c:pt idx="0">
                  <c:v>Sec &amp; Def agreements</c:v>
                </c:pt>
              </c:strCache>
            </c:strRef>
          </c:tx>
          <c:spPr>
            <a:solidFill>
              <a:srgbClr val="FF781B"/>
            </a:solidFill>
            <a:ln>
              <a:noFill/>
            </a:ln>
            <a:effectLst/>
          </c:spPr>
          <c:invertIfNegative val="0"/>
          <c:cat>
            <c:strRef>
              <c:f>'Summary_Sec&amp;Tech_Agreements'!$A$121:$A$126</c:f>
              <c:strCache>
                <c:ptCount val="6"/>
                <c:pt idx="0">
                  <c:v>1970</c:v>
                </c:pt>
                <c:pt idx="1">
                  <c:v>1980</c:v>
                </c:pt>
                <c:pt idx="2">
                  <c:v>1990</c:v>
                </c:pt>
                <c:pt idx="3">
                  <c:v>2000</c:v>
                </c:pt>
                <c:pt idx="4">
                  <c:v>2010</c:v>
                </c:pt>
                <c:pt idx="5">
                  <c:v>2020-24</c:v>
                </c:pt>
              </c:strCache>
            </c:strRef>
          </c:cat>
          <c:val>
            <c:numRef>
              <c:f>'Summary_Sec&amp;Tech_Agreements'!$C$121:$C$126</c:f>
              <c:numCache>
                <c:formatCode>General</c:formatCode>
                <c:ptCount val="6"/>
                <c:pt idx="0">
                  <c:v>0</c:v>
                </c:pt>
                <c:pt idx="1">
                  <c:v>3</c:v>
                </c:pt>
                <c:pt idx="2">
                  <c:v>7</c:v>
                </c:pt>
                <c:pt idx="3">
                  <c:v>24</c:v>
                </c:pt>
                <c:pt idx="4">
                  <c:v>21</c:v>
                </c:pt>
                <c:pt idx="5">
                  <c:v>7</c:v>
                </c:pt>
              </c:numCache>
            </c:numRef>
          </c:val>
          <c:extLst>
            <c:ext xmlns:c16="http://schemas.microsoft.com/office/drawing/2014/chart" uri="{C3380CC4-5D6E-409C-BE32-E72D297353CC}">
              <c16:uniqueId val="{00000000-DBCF-7541-BFE2-76DD1560B2D4}"/>
            </c:ext>
          </c:extLst>
        </c:ser>
        <c:dLbls>
          <c:showLegendKey val="0"/>
          <c:showVal val="0"/>
          <c:showCatName val="0"/>
          <c:showSerName val="0"/>
          <c:showPercent val="0"/>
          <c:showBubbleSize val="0"/>
        </c:dLbls>
        <c:gapWidth val="150"/>
        <c:axId val="734292207"/>
        <c:axId val="734293919"/>
      </c:barChart>
      <c:catAx>
        <c:axId val="7342922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crossAx val="734293919"/>
        <c:crosses val="autoZero"/>
        <c:auto val="1"/>
        <c:lblAlgn val="ctr"/>
        <c:lblOffset val="100"/>
        <c:noMultiLvlLbl val="0"/>
      </c:catAx>
      <c:valAx>
        <c:axId val="73429391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crossAx val="734292207"/>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Roboto Condensed" panose="02000000000000000000" pitchFamily="2" charset="0"/>
          <a:ea typeface="Roboto Condensed" panose="02000000000000000000" pitchFamily="2" charset="0"/>
        </a:defRPr>
      </a:pPr>
      <a:endParaRPr lang="es-E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r>
              <a:rPr lang="en-US" sz="1200"/>
              <a:t>Science and technology</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title>
    <c:autoTitleDeleted val="0"/>
    <c:plotArea>
      <c:layout/>
      <c:barChart>
        <c:barDir val="col"/>
        <c:grouping val="stacked"/>
        <c:varyColors val="0"/>
        <c:ser>
          <c:idx val="0"/>
          <c:order val="0"/>
          <c:tx>
            <c:strRef>
              <c:f>'Summary_Sec&amp;Tech_Agreements'!$B$38</c:f>
              <c:strCache>
                <c:ptCount val="1"/>
                <c:pt idx="0">
                  <c:v>LATAM</c:v>
                </c:pt>
              </c:strCache>
            </c:strRef>
          </c:tx>
          <c:spPr>
            <a:solidFill>
              <a:srgbClr val="FF781B"/>
            </a:solidFill>
            <a:ln>
              <a:solidFill>
                <a:schemeClr val="bg1"/>
              </a:solidFill>
            </a:ln>
            <a:effectLst/>
          </c:spPr>
          <c:invertIfNegative val="0"/>
          <c:cat>
            <c:strRef>
              <c:f>'Summary_Sec&amp;Tech_Agreements'!$A$39:$A$42</c:f>
              <c:strCache>
                <c:ptCount val="4"/>
                <c:pt idx="0">
                  <c:v>Spain</c:v>
                </c:pt>
                <c:pt idx="1">
                  <c:v>Italy</c:v>
                </c:pt>
                <c:pt idx="2">
                  <c:v>Poland</c:v>
                </c:pt>
                <c:pt idx="3">
                  <c:v>EU</c:v>
                </c:pt>
              </c:strCache>
            </c:strRef>
          </c:cat>
          <c:val>
            <c:numRef>
              <c:f>'Summary_Sec&amp;Tech_Agreements'!$B$39:$B$42</c:f>
              <c:numCache>
                <c:formatCode>0.00%</c:formatCode>
                <c:ptCount val="4"/>
                <c:pt idx="0">
                  <c:v>0.5</c:v>
                </c:pt>
                <c:pt idx="1">
                  <c:v>0.26666666666666666</c:v>
                </c:pt>
                <c:pt idx="2">
                  <c:v>0.42857142857142855</c:v>
                </c:pt>
                <c:pt idx="3">
                  <c:v>0.375</c:v>
                </c:pt>
              </c:numCache>
            </c:numRef>
          </c:val>
          <c:extLst>
            <c:ext xmlns:c16="http://schemas.microsoft.com/office/drawing/2014/chart" uri="{C3380CC4-5D6E-409C-BE32-E72D297353CC}">
              <c16:uniqueId val="{00000000-EDE3-324B-97D7-B5A105DD30F9}"/>
            </c:ext>
          </c:extLst>
        </c:ser>
        <c:ser>
          <c:idx val="1"/>
          <c:order val="1"/>
          <c:tx>
            <c:strRef>
              <c:f>'Summary_Sec&amp;Tech_Agreements'!$C$38</c:f>
              <c:strCache>
                <c:ptCount val="1"/>
                <c:pt idx="0">
                  <c:v>APAC</c:v>
                </c:pt>
              </c:strCache>
            </c:strRef>
          </c:tx>
          <c:spPr>
            <a:solidFill>
              <a:srgbClr val="009CA6"/>
            </a:solidFill>
            <a:ln>
              <a:solidFill>
                <a:schemeClr val="bg1"/>
              </a:solidFill>
            </a:ln>
            <a:effectLst/>
          </c:spPr>
          <c:invertIfNegative val="0"/>
          <c:cat>
            <c:strRef>
              <c:f>'Summary_Sec&amp;Tech_Agreements'!$A$39:$A$42</c:f>
              <c:strCache>
                <c:ptCount val="4"/>
                <c:pt idx="0">
                  <c:v>Spain</c:v>
                </c:pt>
                <c:pt idx="1">
                  <c:v>Italy</c:v>
                </c:pt>
                <c:pt idx="2">
                  <c:v>Poland</c:v>
                </c:pt>
                <c:pt idx="3">
                  <c:v>EU</c:v>
                </c:pt>
              </c:strCache>
            </c:strRef>
          </c:cat>
          <c:val>
            <c:numRef>
              <c:f>'Summary_Sec&amp;Tech_Agreements'!$C$39:$C$42</c:f>
              <c:numCache>
                <c:formatCode>0.00%</c:formatCode>
                <c:ptCount val="4"/>
                <c:pt idx="0">
                  <c:v>0.36363636363636365</c:v>
                </c:pt>
                <c:pt idx="1">
                  <c:v>0.46666666666666667</c:v>
                </c:pt>
                <c:pt idx="2">
                  <c:v>0.42857142857142855</c:v>
                </c:pt>
                <c:pt idx="3">
                  <c:v>0.5625</c:v>
                </c:pt>
              </c:numCache>
            </c:numRef>
          </c:val>
          <c:extLst>
            <c:ext xmlns:c16="http://schemas.microsoft.com/office/drawing/2014/chart" uri="{C3380CC4-5D6E-409C-BE32-E72D297353CC}">
              <c16:uniqueId val="{00000001-EDE3-324B-97D7-B5A105DD30F9}"/>
            </c:ext>
          </c:extLst>
        </c:ser>
        <c:ser>
          <c:idx val="2"/>
          <c:order val="2"/>
          <c:tx>
            <c:strRef>
              <c:f>'Summary_Sec&amp;Tech_Agreements'!$D$38</c:f>
              <c:strCache>
                <c:ptCount val="1"/>
                <c:pt idx="0">
                  <c:v>MENA</c:v>
                </c:pt>
              </c:strCache>
            </c:strRef>
          </c:tx>
          <c:spPr>
            <a:solidFill>
              <a:srgbClr val="509E2F"/>
            </a:solidFill>
            <a:ln>
              <a:solidFill>
                <a:schemeClr val="bg1"/>
              </a:solidFill>
            </a:ln>
            <a:effectLst/>
          </c:spPr>
          <c:invertIfNegative val="0"/>
          <c:cat>
            <c:strRef>
              <c:f>'Summary_Sec&amp;Tech_Agreements'!$A$39:$A$42</c:f>
              <c:strCache>
                <c:ptCount val="4"/>
                <c:pt idx="0">
                  <c:v>Spain</c:v>
                </c:pt>
                <c:pt idx="1">
                  <c:v>Italy</c:v>
                </c:pt>
                <c:pt idx="2">
                  <c:v>Poland</c:v>
                </c:pt>
                <c:pt idx="3">
                  <c:v>EU</c:v>
                </c:pt>
              </c:strCache>
            </c:strRef>
          </c:cat>
          <c:val>
            <c:numRef>
              <c:f>'Summary_Sec&amp;Tech_Agreements'!$D$39:$D$42</c:f>
              <c:numCache>
                <c:formatCode>0.00%</c:formatCode>
                <c:ptCount val="4"/>
                <c:pt idx="0">
                  <c:v>9.0909090909090912E-2</c:v>
                </c:pt>
                <c:pt idx="1">
                  <c:v>0.2</c:v>
                </c:pt>
                <c:pt idx="2">
                  <c:v>0.14285714285714285</c:v>
                </c:pt>
                <c:pt idx="3">
                  <c:v>0</c:v>
                </c:pt>
              </c:numCache>
            </c:numRef>
          </c:val>
          <c:extLst>
            <c:ext xmlns:c16="http://schemas.microsoft.com/office/drawing/2014/chart" uri="{C3380CC4-5D6E-409C-BE32-E72D297353CC}">
              <c16:uniqueId val="{00000002-EDE3-324B-97D7-B5A105DD30F9}"/>
            </c:ext>
          </c:extLst>
        </c:ser>
        <c:ser>
          <c:idx val="3"/>
          <c:order val="3"/>
          <c:tx>
            <c:strRef>
              <c:f>'Summary_Sec&amp;Tech_Agreements'!$E$38</c:f>
              <c:strCache>
                <c:ptCount val="1"/>
                <c:pt idx="0">
                  <c:v>SSA</c:v>
                </c:pt>
              </c:strCache>
            </c:strRef>
          </c:tx>
          <c:spPr>
            <a:solidFill>
              <a:srgbClr val="FFC000"/>
            </a:solidFill>
            <a:ln>
              <a:solidFill>
                <a:schemeClr val="bg1"/>
              </a:solidFill>
            </a:ln>
            <a:effectLst/>
          </c:spPr>
          <c:invertIfNegative val="0"/>
          <c:cat>
            <c:strRef>
              <c:f>'Summary_Sec&amp;Tech_Agreements'!$A$39:$A$42</c:f>
              <c:strCache>
                <c:ptCount val="4"/>
                <c:pt idx="0">
                  <c:v>Spain</c:v>
                </c:pt>
                <c:pt idx="1">
                  <c:v>Italy</c:v>
                </c:pt>
                <c:pt idx="2">
                  <c:v>Poland</c:v>
                </c:pt>
                <c:pt idx="3">
                  <c:v>EU</c:v>
                </c:pt>
              </c:strCache>
            </c:strRef>
          </c:cat>
          <c:val>
            <c:numRef>
              <c:f>'Summary_Sec&amp;Tech_Agreements'!$E$39:$E$42</c:f>
              <c:numCache>
                <c:formatCode>0.00%</c:formatCode>
                <c:ptCount val="4"/>
                <c:pt idx="0">
                  <c:v>4.5454545454545456E-2</c:v>
                </c:pt>
                <c:pt idx="1">
                  <c:v>0</c:v>
                </c:pt>
                <c:pt idx="2">
                  <c:v>0</c:v>
                </c:pt>
                <c:pt idx="3">
                  <c:v>6.25E-2</c:v>
                </c:pt>
              </c:numCache>
            </c:numRef>
          </c:val>
          <c:extLst>
            <c:ext xmlns:c16="http://schemas.microsoft.com/office/drawing/2014/chart" uri="{C3380CC4-5D6E-409C-BE32-E72D297353CC}">
              <c16:uniqueId val="{00000003-EDE3-324B-97D7-B5A105DD30F9}"/>
            </c:ext>
          </c:extLst>
        </c:ser>
        <c:dLbls>
          <c:showLegendKey val="0"/>
          <c:showVal val="0"/>
          <c:showCatName val="0"/>
          <c:showSerName val="0"/>
          <c:showPercent val="0"/>
          <c:showBubbleSize val="0"/>
        </c:dLbls>
        <c:gapWidth val="150"/>
        <c:overlap val="100"/>
        <c:axId val="650579488"/>
        <c:axId val="650562128"/>
      </c:barChart>
      <c:catAx>
        <c:axId val="65057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crossAx val="650562128"/>
        <c:crosses val="autoZero"/>
        <c:auto val="1"/>
        <c:lblAlgn val="ctr"/>
        <c:lblOffset val="100"/>
        <c:noMultiLvlLbl val="0"/>
      </c:catAx>
      <c:valAx>
        <c:axId val="650562128"/>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crossAx val="6505794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Roboto Condensed" panose="02000000000000000000" pitchFamily="2" charset="0"/>
              <a:ea typeface="Roboto Condensed" panose="02000000000000000000" pitchFamily="2" charset="0"/>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Roboto Condensed" panose="02000000000000000000" pitchFamily="2" charset="0"/>
          <a:ea typeface="Roboto Condensed" panose="02000000000000000000" pitchFamily="2" charset="0"/>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01">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301">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16.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17.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18.xml><?xml version="1.0" encoding="utf-8"?>
<cs:chartStyle xmlns:cs="http://schemas.microsoft.com/office/drawing/2012/chartStyle" xmlns:a="http://schemas.openxmlformats.org/drawingml/2006/main" id="254">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iagrams/colors1.xml><?xml version="1.0" encoding="utf-8"?>
<dgm:colorsDef xmlns:dgm="http://schemas.openxmlformats.org/drawingml/2006/diagram" xmlns:a="http://schemas.openxmlformats.org/drawingml/2006/main" uniqueId="urn:microsoft.com/office/officeart/2005/8/colors/accent1_1#1">
  <dgm:title val=""/>
  <dgm:desc val=""/>
  <dgm:catLst>
    <dgm:cat type="accent1" pri="11100"/>
  </dgm:catLst>
  <dgm:styleLbl name="node0">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accent1">
        <a:shade val="80000"/>
      </a:schemeClr>
    </dgm:linClrLst>
    <dgm:effectClrLst/>
    <dgm:txLinClrLst/>
    <dgm:txFillClrLst/>
    <dgm:txEffectClrLst/>
  </dgm:styleLbl>
  <dgm:styleLbl name="node2">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fg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align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bg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dgm:linClrLst>
    <dgm:effectClrLst/>
    <dgm:txLinClrLst/>
    <dgm:txFillClrLst meth="repeat">
      <a:schemeClr val="tx1"/>
    </dgm:txFillClrLst>
    <dgm:txEffectClrLst/>
  </dgm:styleLbl>
  <dgm:styleLbl name="asst0">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dgm:txEffectClrLst/>
  </dgm:styleLbl>
  <dgm:styleLbl name="parChTrans2D2">
    <dgm:fillClrLst meth="repeat">
      <a:schemeClr val="accent1"/>
    </dgm:fillClrLst>
    <dgm:linClrLst meth="repeat">
      <a:schemeClr val="accent1"/>
    </dgm:linClrLst>
    <dgm:effectClrLst/>
    <dgm:txLinClrLst/>
    <dgm:txFillClrLst/>
    <dgm:txEffectClrLst/>
  </dgm:styleLbl>
  <dgm:styleLbl name="parChTrans2D3">
    <dgm:fillClrLst meth="repeat">
      <a:schemeClr val="accent1"/>
    </dgm:fillClrLst>
    <dgm:linClrLst meth="repeat">
      <a:schemeClr val="accent1"/>
    </dgm:linClrLst>
    <dgm:effectClrLst/>
    <dgm:txLinClrLst/>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conF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align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trAlignAcc1">
    <dgm:fillClrLst meth="repeat">
      <a:schemeClr val="accent1">
        <a:alpha val="40000"/>
        <a:tint val="40000"/>
      </a:schemeClr>
    </dgm:fillClrLst>
    <dgm:linClrLst meth="repeat">
      <a:schemeClr val="accent1"/>
    </dgm:linClrLst>
    <dgm:effectClrLst/>
    <dgm:txLinClrLst/>
    <dgm:txFillClrLst meth="repeat">
      <a:schemeClr val="dk1"/>
    </dgm:txFillClrLst>
    <dgm:txEffectClrLst/>
  </dgm:styleLbl>
  <dgm:styleLbl name="b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fgAcc0">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2">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3">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4">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2_1#1">
  <dgm:title val=""/>
  <dgm:desc val=""/>
  <dgm:catLst>
    <dgm:cat type="accent2" pri="11100"/>
  </dgm:catLst>
  <dgm:styleLbl name="node0">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accent2">
        <a:shade val="80000"/>
      </a:schemeClr>
    </dgm:linClrLst>
    <dgm:effectClrLst/>
    <dgm:txLinClrLst/>
    <dgm:txFillClrLst/>
    <dgm:txEffectClrLst/>
  </dgm:styleLbl>
  <dgm:styleLbl name="node2">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fgImgPlace1">
    <dgm:fillClrLst meth="repeat">
      <a:schemeClr val="accent2">
        <a:tint val="40000"/>
      </a:schemeClr>
    </dgm:fillClrLst>
    <dgm:linClrLst meth="repeat">
      <a:schemeClr val="accent2">
        <a:shade val="80000"/>
      </a:schemeClr>
    </dgm:linClrLst>
    <dgm:effectClrLst/>
    <dgm:txLinClrLst/>
    <dgm:txFillClrLst meth="repeat">
      <a:schemeClr val="lt1"/>
    </dgm:txFillClrLst>
    <dgm:txEffectClrLst/>
  </dgm:styleLbl>
  <dgm:styleLbl name="alignImgPlace1">
    <dgm:fillClrLst meth="repeat">
      <a:schemeClr val="accent2">
        <a:tint val="40000"/>
      </a:schemeClr>
    </dgm:fillClrLst>
    <dgm:linClrLst meth="repeat">
      <a:schemeClr val="accent2">
        <a:shade val="80000"/>
      </a:schemeClr>
    </dgm:linClrLst>
    <dgm:effectClrLst/>
    <dgm:txLinClrLst/>
    <dgm:txFillClrLst meth="repeat">
      <a:schemeClr val="lt1"/>
    </dgm:txFillClrLst>
    <dgm:txEffectClrLst/>
  </dgm:styleLbl>
  <dgm:styleLbl name="bgImgPlace1">
    <dgm:fillClrLst meth="repeat">
      <a:schemeClr val="accent2">
        <a:tint val="40000"/>
      </a:schemeClr>
    </dgm:fillClrLst>
    <dgm:linClrLst meth="repeat">
      <a:schemeClr val="accent2">
        <a:shade val="80000"/>
      </a:schemeClr>
    </dgm:linClrLst>
    <dgm:effectClrLst/>
    <dgm:txLinClrLst/>
    <dgm:txFillClrLst meth="repeat">
      <a:schemeClr val="lt1"/>
    </dgm:txFillClrLst>
    <dgm:txEffectClrLst/>
  </dgm:styleLbl>
  <dgm:styleLbl name="sibTrans2D1">
    <dgm:fillClrLst meth="repeat">
      <a:schemeClr val="accent2">
        <a:tint val="60000"/>
      </a:schemeClr>
    </dgm:fillClrLst>
    <dgm:linClrLst meth="repeat">
      <a:schemeClr val="accent2">
        <a:tint val="60000"/>
      </a:schemeClr>
    </dgm:linClrLst>
    <dgm:effectClrLst/>
    <dgm:txLinClrLst/>
    <dgm:txFillClrLst meth="repeat">
      <a:schemeClr val="dk1"/>
    </dgm:txFillClrLst>
    <dgm:txEffectClrLst/>
  </dgm:styleLbl>
  <dgm:styleLbl name="fgSibTrans2D1">
    <dgm:fillClrLst meth="repeat">
      <a:schemeClr val="accent2">
        <a:tint val="60000"/>
      </a:schemeClr>
    </dgm:fillClrLst>
    <dgm:linClrLst meth="repeat">
      <a:schemeClr val="accent2">
        <a:tint val="60000"/>
      </a:schemeClr>
    </dgm:linClrLst>
    <dgm:effectClrLst/>
    <dgm:txLinClrLst/>
    <dgm:txFillClrLst meth="repeat">
      <a:schemeClr val="dk1"/>
    </dgm:txFillClrLst>
    <dgm:txEffectClrLst/>
  </dgm:styleLbl>
  <dgm:styleLbl name="bgSibTrans2D1">
    <dgm:fillClrLst meth="repeat">
      <a:schemeClr val="accent2">
        <a:tint val="60000"/>
      </a:schemeClr>
    </dgm:fillClrLst>
    <dgm:linClrLst meth="repeat">
      <a:schemeClr val="accent2">
        <a:tint val="60000"/>
      </a:schemeClr>
    </dgm:linClrLst>
    <dgm:effectClrLst/>
    <dgm:txLinClrLst/>
    <dgm:txFillClrLst meth="repeat">
      <a:schemeClr val="dk1"/>
    </dgm:txFillClrLst>
    <dgm:txEffectClrLst/>
  </dgm:styleLbl>
  <dgm:styleLbl name="sibTrans1D1">
    <dgm:fillClrLst meth="repeat">
      <a:schemeClr val="accent2"/>
    </dgm:fillClrLst>
    <dgm:linClrLst meth="repeat">
      <a:schemeClr val="accent2"/>
    </dgm:linClrLst>
    <dgm:effectClrLst/>
    <dgm:txLinClrLst/>
    <dgm:txFillClrLst meth="repeat">
      <a:schemeClr val="tx1"/>
    </dgm:txFillClrLst>
    <dgm:txEffectClrLst/>
  </dgm:styleLbl>
  <dgm:styleLbl name="callout">
    <dgm:fillClrLst meth="repeat">
      <a:schemeClr val="accent2"/>
    </dgm:fillClrLst>
    <dgm:linClrLst meth="repeat">
      <a:schemeClr val="accent2"/>
    </dgm:linClrLst>
    <dgm:effectClrLst/>
    <dgm:txLinClrLst/>
    <dgm:txFillClrLst meth="repeat">
      <a:schemeClr val="tx1"/>
    </dgm:txFillClrLst>
    <dgm:txEffectClrLst/>
  </dgm:styleLbl>
  <dgm:styleLbl name="asst0">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accent2">
        <a:shade val="80000"/>
      </a:schemeClr>
    </dgm:linClrLst>
    <dgm:effectClrLst/>
    <dgm:txLinClrLst/>
    <dgm:txFillClrLst meth="repeat">
      <a:schemeClr val="dk1"/>
    </dgm:txFillClrLst>
    <dgm:txEffectClrLst/>
  </dgm:styleLbl>
  <dgm:styleLbl name="parChTrans2D1">
    <dgm:fillClrLst meth="repeat">
      <a:schemeClr val="accent2">
        <a:tint val="60000"/>
      </a:schemeClr>
    </dgm:fillClrLst>
    <dgm:linClrLst meth="repeat">
      <a:schemeClr val="accent2">
        <a:tint val="60000"/>
      </a:schemeClr>
    </dgm:linClrLst>
    <dgm:effectClrLst/>
    <dgm:txLinClrLst/>
    <dgm:txFillClrLst/>
    <dgm:txEffectClrLst/>
  </dgm:styleLbl>
  <dgm:styleLbl name="parChTrans2D2">
    <dgm:fillClrLst meth="repeat">
      <a:schemeClr val="accent2"/>
    </dgm:fillClrLst>
    <dgm:linClrLst meth="repeat">
      <a:schemeClr val="accent2"/>
    </dgm:linClrLst>
    <dgm:effectClrLst/>
    <dgm:txLinClrLst/>
    <dgm:txFillClrLst/>
    <dgm:txEffectClrLst/>
  </dgm:styleLbl>
  <dgm:styleLbl name="parChTrans2D3">
    <dgm:fillClrLst meth="repeat">
      <a:schemeClr val="accent2"/>
    </dgm:fillClrLst>
    <dgm:linClrLst meth="repeat">
      <a:schemeClr val="accent2"/>
    </dgm:linClrLst>
    <dgm:effectClrLst/>
    <dgm:txLinClrLst/>
    <dgm:txFillClrLst/>
    <dgm:txEffectClrLst/>
  </dgm:styleLbl>
  <dgm:styleLbl name="parChTrans2D4">
    <dgm:fillClrLst meth="repeat">
      <a:schemeClr val="accent2"/>
    </dgm:fillClrLst>
    <dgm:linClrLst meth="repeat">
      <a:schemeClr val="accent2"/>
    </dgm:linClrLst>
    <dgm:effectClrLst/>
    <dgm:txLinClrLst/>
    <dgm:txFillClrLst meth="repeat">
      <a:schemeClr val="lt1"/>
    </dgm:txFillClrLst>
    <dgm:txEffectClrLst/>
  </dgm:styleLbl>
  <dgm:styleLbl name="parChTrans1D1">
    <dgm:fillClrLst meth="repeat">
      <a:schemeClr val="accent2"/>
    </dgm:fillClrLst>
    <dgm:linClrLst meth="repeat">
      <a:schemeClr val="accent2">
        <a:shade val="60000"/>
      </a:schemeClr>
    </dgm:linClrLst>
    <dgm:effectClrLst/>
    <dgm:txLinClrLst/>
    <dgm:txFillClrLst meth="repeat">
      <a:schemeClr val="tx1"/>
    </dgm:txFillClrLst>
    <dgm:txEffectClrLst/>
  </dgm:styleLbl>
  <dgm:styleLbl name="parChTrans1D2">
    <dgm:fillClrLst meth="repeat">
      <a:schemeClr val="accent2"/>
    </dgm:fillClrLst>
    <dgm:linClrLst meth="repeat">
      <a:schemeClr val="accent2">
        <a:shade val="60000"/>
      </a:schemeClr>
    </dgm:linClrLst>
    <dgm:effectClrLst/>
    <dgm:txLinClrLst/>
    <dgm:txFillClrLst meth="repeat">
      <a:schemeClr val="tx1"/>
    </dgm:txFillClrLst>
    <dgm:txEffectClrLst/>
  </dgm:styleLbl>
  <dgm:styleLbl name="parChTrans1D3">
    <dgm:fillClrLst meth="repeat">
      <a:schemeClr val="accent2"/>
    </dgm:fillClrLst>
    <dgm:linClrLst meth="repeat">
      <a:schemeClr val="accent2">
        <a:shade val="80000"/>
      </a:schemeClr>
    </dgm:linClrLst>
    <dgm:effectClrLst/>
    <dgm:txLinClrLst/>
    <dgm:txFillClrLst meth="repeat">
      <a:schemeClr val="tx1"/>
    </dgm:txFillClrLst>
    <dgm:txEffectClrLst/>
  </dgm:styleLbl>
  <dgm:styleLbl name="parChTrans1D4">
    <dgm:fillClrLst meth="repeat">
      <a:schemeClr val="accent2"/>
    </dgm:fillClrLst>
    <dgm:linClrLst meth="repeat">
      <a:schemeClr val="accent2">
        <a:shade val="80000"/>
      </a:schemeClr>
    </dgm:linClrLst>
    <dgm:effectClrLst/>
    <dgm:txLinClrLst/>
    <dgm:txFillClrLst meth="repeat">
      <a:schemeClr val="tx1"/>
    </dgm:txFillClrLst>
    <dgm:txEffectClrLst/>
  </dgm:styleLbl>
  <dgm:styleLbl name="fgAcc1">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conFgAcc1">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alignAcc1">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trAlignAcc1">
    <dgm:fillClrLst meth="repeat">
      <a:schemeClr val="accent2">
        <a:alpha val="40000"/>
        <a:tint val="40000"/>
      </a:schemeClr>
    </dgm:fillClrLst>
    <dgm:linClrLst meth="repeat">
      <a:schemeClr val="accent2"/>
    </dgm:linClrLst>
    <dgm:effectClrLst/>
    <dgm:txLinClrLst/>
    <dgm:txFillClrLst meth="repeat">
      <a:schemeClr val="dk1"/>
    </dgm:txFillClrLst>
    <dgm:txEffectClrLst/>
  </dgm:styleLbl>
  <dgm:styleLbl name="bgAcc1">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solidFgAcc1">
    <dgm:fillClrLst meth="repeat">
      <a:schemeClr val="lt1"/>
    </dgm:fillClrLst>
    <dgm:linClrLst meth="repeat">
      <a:schemeClr val="accent2"/>
    </dgm:linClrLst>
    <dgm:effectClrLst/>
    <dgm:txLinClrLst/>
    <dgm:txFillClrLst meth="repeat">
      <a:schemeClr val="dk1"/>
    </dgm:txFillClrLst>
    <dgm:txEffectClrLst/>
  </dgm:styleLbl>
  <dgm:styleLbl name="solidAlignAcc1">
    <dgm:fillClrLst meth="repeat">
      <a:schemeClr val="lt1"/>
    </dgm:fillClrLst>
    <dgm:linClrLst meth="repeat">
      <a:schemeClr val="accent2"/>
    </dgm:linClrLst>
    <dgm:effectClrLst/>
    <dgm:txLinClrLst/>
    <dgm:txFillClrLst meth="repeat">
      <a:schemeClr val="dk1"/>
    </dgm:txFillClrLst>
    <dgm:txEffectClrLst/>
  </dgm:styleLbl>
  <dgm:styleLbl name="solidBgAcc1">
    <dgm:fillClrLst meth="repeat">
      <a:schemeClr val="lt1"/>
    </dgm:fillClrLst>
    <dgm:linClrLst meth="repeat">
      <a:schemeClr val="accent2"/>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accent2">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accent2">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accent2">
        <a:alpha val="90000"/>
      </a:schemeClr>
    </dgm:linClrLst>
    <dgm:effectClrLst/>
    <dgm:txLinClrLst/>
    <dgm:txFillClrLst meth="repeat">
      <a:schemeClr val="dk1"/>
    </dgm:txFillClrLst>
    <dgm:txEffectClrLst/>
  </dgm:styleLbl>
  <dgm:styleLbl name="fgAcc0">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fgAcc2">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fgAcc3">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fgAcc4">
    <dgm:fillClrLst meth="repeat">
      <a:schemeClr val="accent2">
        <a:alpha val="90000"/>
        <a:tint val="40000"/>
      </a:schemeClr>
    </dgm:fillClrLst>
    <dgm:linClrLst meth="repeat">
      <a:schemeClr val="accent2"/>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accent2"/>
    </dgm:linClrLst>
    <dgm:effectClrLst/>
    <dgm:txLinClrLst/>
    <dgm:txFillClrLst meth="repeat">
      <a:schemeClr val="dk1"/>
    </dgm:txFillClrLst>
    <dgm:txEffectClrLst/>
  </dgm:styleLbl>
  <dgm:styleLbl name="dkBgShp">
    <dgm:fillClrLst meth="repeat">
      <a:schemeClr val="accent2">
        <a:shade val="80000"/>
      </a:schemeClr>
    </dgm:fillClrLst>
    <dgm:linClrLst meth="repeat">
      <a:schemeClr val="accent2"/>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09B74385-59AF-A447-93D6-2F4AF3CBB284}" type="doc">
      <dgm:prSet loTypeId="urn:microsoft.com/office/officeart/2005/8/layout/orgChart1" loCatId="" qsTypeId="urn:microsoft.com/office/officeart/2005/8/quickstyle/simple1#1" qsCatId="simple" csTypeId="urn:microsoft.com/office/officeart/2005/8/colors/accent1_1#1" csCatId="accent1" phldr="1"/>
      <dgm:spPr/>
      <dgm:t>
        <a:bodyPr/>
        <a:lstStyle/>
        <a:p>
          <a:endParaRPr lang="en-US"/>
        </a:p>
      </dgm:t>
    </dgm:pt>
    <dgm:pt modelId="{D42D9E50-E637-A148-A4D4-C182EC231D5C}">
      <dgm:prSet phldrT="[Text]" custT="1"/>
      <dgm:spPr>
        <a:solidFill>
          <a:srgbClr val="009CA6">
            <a:alpha val="85098"/>
          </a:srgbClr>
        </a:solidFill>
        <a:ln>
          <a:solidFill>
            <a:srgbClr val="009CA6"/>
          </a:solidFill>
        </a:ln>
      </dgm:spPr>
      <dgm:t>
        <a:bodyPr/>
        <a:lstStyle/>
        <a:p>
          <a:r>
            <a:rPr lang="en-US" sz="2800" b="1">
              <a:solidFill>
                <a:schemeClr val="bg1"/>
              </a:solidFill>
              <a:latin typeface="Roboto" panose="02000000000000000000" pitchFamily="2" charset="0"/>
              <a:ea typeface="Roboto" panose="02000000000000000000" pitchFamily="2" charset="0"/>
            </a:rPr>
            <a:t>Global South</a:t>
          </a:r>
        </a:p>
      </dgm:t>
    </dgm:pt>
    <dgm:pt modelId="{A7D5D0A0-AC03-0447-A1F2-2EE3140E3E56}" type="parTrans" cxnId="{22C8CA7A-4D1F-4B4D-A35A-405A583C820E}">
      <dgm:prSet/>
      <dgm:spPr/>
      <dgm:t>
        <a:bodyPr/>
        <a:lstStyle/>
        <a:p>
          <a:endParaRPr lang="en-US"/>
        </a:p>
      </dgm:t>
    </dgm:pt>
    <dgm:pt modelId="{25E99EBB-B854-3C47-91B8-41C818F44654}" type="sibTrans" cxnId="{22C8CA7A-4D1F-4B4D-A35A-405A583C820E}">
      <dgm:prSet/>
      <dgm:spPr/>
      <dgm:t>
        <a:bodyPr/>
        <a:lstStyle/>
        <a:p>
          <a:endParaRPr lang="en-US"/>
        </a:p>
      </dgm:t>
    </dgm:pt>
    <dgm:pt modelId="{80B42DE7-5CF2-0749-90BE-5B7B082E9D4F}">
      <dgm:prSet phldrT="[Text]" custT="1"/>
      <dgm:spPr>
        <a:ln>
          <a:solidFill>
            <a:srgbClr val="009CA6"/>
          </a:solidFill>
        </a:ln>
      </dgm:spPr>
      <dgm:t>
        <a:bodyPr/>
        <a:lstStyle/>
        <a:p>
          <a:r>
            <a:rPr lang="en-US" sz="2000">
              <a:latin typeface="Roboto" panose="02000000000000000000" pitchFamily="2" charset="0"/>
              <a:ea typeface="Roboto" panose="02000000000000000000" pitchFamily="2" charset="0"/>
            </a:rPr>
            <a:t>Population</a:t>
          </a:r>
        </a:p>
      </dgm:t>
    </dgm:pt>
    <dgm:pt modelId="{18007C7A-B77F-7447-BB0A-3318E3392115}" type="parTrans" cxnId="{208BEBE1-5B5D-3849-A32B-11C9774577F0}">
      <dgm:prSet/>
      <dgm:spPr/>
      <dgm:t>
        <a:bodyPr/>
        <a:lstStyle/>
        <a:p>
          <a:endParaRPr lang="en-US"/>
        </a:p>
      </dgm:t>
    </dgm:pt>
    <dgm:pt modelId="{05775D93-AEF4-F54C-8672-DBBA83A9621F}" type="sibTrans" cxnId="{208BEBE1-5B5D-3849-A32B-11C9774577F0}">
      <dgm:prSet/>
      <dgm:spPr/>
      <dgm:t>
        <a:bodyPr/>
        <a:lstStyle/>
        <a:p>
          <a:endParaRPr lang="en-US"/>
        </a:p>
      </dgm:t>
    </dgm:pt>
    <dgm:pt modelId="{3BABF471-CAAD-5745-81B9-F308C9B4BE8D}">
      <dgm:prSet phldrT="[Text]" custT="1"/>
      <dgm:spPr>
        <a:ln>
          <a:solidFill>
            <a:srgbClr val="009CA6"/>
          </a:solidFill>
        </a:ln>
      </dgm:spPr>
      <dgm:t>
        <a:bodyPr/>
        <a:lstStyle/>
        <a:p>
          <a:r>
            <a:rPr lang="en-US" sz="2000">
              <a:latin typeface="Roboto" panose="02000000000000000000" pitchFamily="2" charset="0"/>
              <a:ea typeface="Roboto" panose="02000000000000000000" pitchFamily="2" charset="0"/>
            </a:rPr>
            <a:t>GDP</a:t>
          </a:r>
        </a:p>
      </dgm:t>
    </dgm:pt>
    <dgm:pt modelId="{8880D5E1-09F8-BF48-80FC-E39E89A4828E}" type="parTrans" cxnId="{E56CD62A-901C-3C4B-8222-0C7BFFBD64D0}">
      <dgm:prSet/>
      <dgm:spPr/>
      <dgm:t>
        <a:bodyPr/>
        <a:lstStyle/>
        <a:p>
          <a:endParaRPr lang="en-US"/>
        </a:p>
      </dgm:t>
    </dgm:pt>
    <dgm:pt modelId="{4845046A-F3DA-F445-8311-D2660E834072}" type="sibTrans" cxnId="{E56CD62A-901C-3C4B-8222-0C7BFFBD64D0}">
      <dgm:prSet/>
      <dgm:spPr/>
      <dgm:t>
        <a:bodyPr/>
        <a:lstStyle/>
        <a:p>
          <a:endParaRPr lang="en-US"/>
        </a:p>
      </dgm:t>
    </dgm:pt>
    <dgm:pt modelId="{679AF040-FDC9-7D42-9B59-DE58D5D08308}">
      <dgm:prSet phldrT="[Text]" custT="1"/>
      <dgm:spPr>
        <a:ln>
          <a:solidFill>
            <a:srgbClr val="009CA6"/>
          </a:solidFill>
        </a:ln>
      </dgm:spPr>
      <dgm:t>
        <a:bodyPr/>
        <a:lstStyle/>
        <a:p>
          <a:r>
            <a:rPr lang="en-US" sz="2000">
              <a:latin typeface="Roboto" panose="02000000000000000000" pitchFamily="2" charset="0"/>
              <a:ea typeface="Roboto" panose="02000000000000000000" pitchFamily="2" charset="0"/>
            </a:rPr>
            <a:t>Import </a:t>
          </a:r>
        </a:p>
      </dgm:t>
    </dgm:pt>
    <dgm:pt modelId="{95A80D12-2AF9-9543-BF03-E37459E697E0}" type="parTrans" cxnId="{88DF375D-616E-4F4C-ADBD-0C539046EA09}">
      <dgm:prSet/>
      <dgm:spPr>
        <a:ln>
          <a:solidFill>
            <a:srgbClr val="009CA6"/>
          </a:solidFill>
        </a:ln>
      </dgm:spPr>
      <dgm:t>
        <a:bodyPr/>
        <a:lstStyle/>
        <a:p>
          <a:endParaRPr lang="en-US"/>
        </a:p>
      </dgm:t>
    </dgm:pt>
    <dgm:pt modelId="{7A62EDF4-5FBD-A74F-BFF5-FCFB6E0874C2}" type="sibTrans" cxnId="{88DF375D-616E-4F4C-ADBD-0C539046EA09}">
      <dgm:prSet/>
      <dgm:spPr/>
      <dgm:t>
        <a:bodyPr/>
        <a:lstStyle/>
        <a:p>
          <a:endParaRPr lang="en-US"/>
        </a:p>
      </dgm:t>
    </dgm:pt>
    <dgm:pt modelId="{F7DBE1C1-AF38-3545-9C00-36E455644980}">
      <dgm:prSet phldrT="[Text]" custT="1"/>
      <dgm:spPr>
        <a:ln>
          <a:solidFill>
            <a:srgbClr val="009CA6"/>
          </a:solidFill>
        </a:ln>
      </dgm:spPr>
      <dgm:t>
        <a:bodyPr/>
        <a:lstStyle/>
        <a:p>
          <a:r>
            <a:rPr lang="en-US" sz="2000">
              <a:latin typeface="Roboto" panose="02000000000000000000" pitchFamily="2" charset="0"/>
              <a:ea typeface="Roboto" panose="02000000000000000000" pitchFamily="2" charset="0"/>
            </a:rPr>
            <a:t>Exports </a:t>
          </a:r>
        </a:p>
      </dgm:t>
    </dgm:pt>
    <dgm:pt modelId="{FEDB9CBB-7217-7845-A9AF-6E2635CE109B}" type="parTrans" cxnId="{582AF43E-42A7-924D-BBD3-B6C8E8D5C0AF}">
      <dgm:prSet/>
      <dgm:spPr>
        <a:ln>
          <a:solidFill>
            <a:srgbClr val="009CA6"/>
          </a:solidFill>
        </a:ln>
      </dgm:spPr>
      <dgm:t>
        <a:bodyPr/>
        <a:lstStyle/>
        <a:p>
          <a:endParaRPr lang="en-US"/>
        </a:p>
      </dgm:t>
    </dgm:pt>
    <dgm:pt modelId="{F98C7055-A369-3A42-9987-0119E937F8F6}" type="sibTrans" cxnId="{582AF43E-42A7-924D-BBD3-B6C8E8D5C0AF}">
      <dgm:prSet/>
      <dgm:spPr/>
      <dgm:t>
        <a:bodyPr/>
        <a:lstStyle/>
        <a:p>
          <a:endParaRPr lang="en-US"/>
        </a:p>
      </dgm:t>
    </dgm:pt>
    <dgm:pt modelId="{81F90DB9-8067-2748-B707-A5D91249325D}">
      <dgm:prSet phldrT="[Text]" custT="1"/>
      <dgm:spPr>
        <a:ln>
          <a:solidFill>
            <a:srgbClr val="009CA6"/>
          </a:solidFill>
        </a:ln>
      </dgm:spPr>
      <dgm:t>
        <a:bodyPr/>
        <a:lstStyle/>
        <a:p>
          <a:r>
            <a:rPr lang="en-US" sz="2000">
              <a:latin typeface="Roboto" panose="02000000000000000000" pitchFamily="2" charset="0"/>
              <a:ea typeface="Roboto" panose="02000000000000000000" pitchFamily="2" charset="0"/>
            </a:rPr>
            <a:t>Investment</a:t>
          </a:r>
        </a:p>
      </dgm:t>
    </dgm:pt>
    <dgm:pt modelId="{6B9D14DE-9F81-FE47-BF21-66B96AED037E}" type="parTrans" cxnId="{12AC637C-38AE-B349-9360-D382F17EC422}">
      <dgm:prSet/>
      <dgm:spPr/>
      <dgm:t>
        <a:bodyPr/>
        <a:lstStyle/>
        <a:p>
          <a:endParaRPr lang="en-US"/>
        </a:p>
      </dgm:t>
    </dgm:pt>
    <dgm:pt modelId="{78784078-68F5-1B41-86BE-44CB59B5CE01}" type="sibTrans" cxnId="{12AC637C-38AE-B349-9360-D382F17EC422}">
      <dgm:prSet/>
      <dgm:spPr/>
      <dgm:t>
        <a:bodyPr/>
        <a:lstStyle/>
        <a:p>
          <a:endParaRPr lang="en-US"/>
        </a:p>
      </dgm:t>
    </dgm:pt>
    <dgm:pt modelId="{60478CCB-9CBE-E349-821C-5343F14994A5}">
      <dgm:prSet phldrT="[Text]" custT="1"/>
      <dgm:spPr>
        <a:ln>
          <a:solidFill>
            <a:srgbClr val="009CA6"/>
          </a:solidFill>
        </a:ln>
      </dgm:spPr>
      <dgm:t>
        <a:bodyPr/>
        <a:lstStyle/>
        <a:p>
          <a:r>
            <a:rPr lang="en-US" sz="2000">
              <a:latin typeface="Roboto" panose="02000000000000000000" pitchFamily="2" charset="0"/>
              <a:ea typeface="Roboto" panose="02000000000000000000" pitchFamily="2" charset="0"/>
            </a:rPr>
            <a:t>Inward</a:t>
          </a:r>
        </a:p>
      </dgm:t>
    </dgm:pt>
    <dgm:pt modelId="{3481B719-02CC-CB4E-843B-8BFD1D2E09EB}" type="parTrans" cxnId="{A185F670-677A-F44E-BB01-938CA6AD8AFB}">
      <dgm:prSet/>
      <dgm:spPr>
        <a:ln>
          <a:solidFill>
            <a:srgbClr val="009CA6"/>
          </a:solidFill>
        </a:ln>
      </dgm:spPr>
      <dgm:t>
        <a:bodyPr/>
        <a:lstStyle/>
        <a:p>
          <a:endParaRPr lang="en-US"/>
        </a:p>
      </dgm:t>
    </dgm:pt>
    <dgm:pt modelId="{91438BBC-BF21-494F-A1D9-FDF40A8F6AB3}" type="sibTrans" cxnId="{A185F670-677A-F44E-BB01-938CA6AD8AFB}">
      <dgm:prSet/>
      <dgm:spPr/>
      <dgm:t>
        <a:bodyPr/>
        <a:lstStyle/>
        <a:p>
          <a:endParaRPr lang="en-US"/>
        </a:p>
      </dgm:t>
    </dgm:pt>
    <dgm:pt modelId="{60FB3E55-C445-5C40-9B09-DB4B2ECB3E40}">
      <dgm:prSet phldrT="[Text]" custT="1"/>
      <dgm:spPr>
        <a:ln>
          <a:solidFill>
            <a:srgbClr val="009CA6"/>
          </a:solidFill>
        </a:ln>
      </dgm:spPr>
      <dgm:t>
        <a:bodyPr/>
        <a:lstStyle/>
        <a:p>
          <a:r>
            <a:rPr lang="en-US" sz="2000">
              <a:latin typeface="Roboto" panose="02000000000000000000" pitchFamily="2" charset="0"/>
              <a:ea typeface="Roboto" panose="02000000000000000000" pitchFamily="2" charset="0"/>
            </a:rPr>
            <a:t>Outward</a:t>
          </a:r>
        </a:p>
      </dgm:t>
    </dgm:pt>
    <dgm:pt modelId="{B9247144-6739-0144-BEFB-41D99D4E9CCD}" type="parTrans" cxnId="{03D56C7C-B8C3-DF49-B231-F117D71C1422}">
      <dgm:prSet/>
      <dgm:spPr>
        <a:ln>
          <a:solidFill>
            <a:srgbClr val="009CA6"/>
          </a:solidFill>
        </a:ln>
      </dgm:spPr>
      <dgm:t>
        <a:bodyPr/>
        <a:lstStyle/>
        <a:p>
          <a:endParaRPr lang="en-US"/>
        </a:p>
      </dgm:t>
    </dgm:pt>
    <dgm:pt modelId="{AF19A51C-715B-4E45-8700-0B3CFC04AF3E}" type="sibTrans" cxnId="{03D56C7C-B8C3-DF49-B231-F117D71C1422}">
      <dgm:prSet/>
      <dgm:spPr/>
      <dgm:t>
        <a:bodyPr/>
        <a:lstStyle/>
        <a:p>
          <a:endParaRPr lang="en-US"/>
        </a:p>
      </dgm:t>
    </dgm:pt>
    <dgm:pt modelId="{6C228B58-10BB-ED49-8DA8-B4DD40D9DB24}">
      <dgm:prSet phldrT="[Text]" custT="1"/>
      <dgm:spPr>
        <a:solidFill>
          <a:srgbClr val="009CA6">
            <a:alpha val="50196"/>
          </a:srgbClr>
        </a:solidFill>
        <a:ln>
          <a:solidFill>
            <a:srgbClr val="009CA6"/>
          </a:solidFill>
        </a:ln>
      </dgm:spPr>
      <dgm:t>
        <a:bodyPr/>
        <a:lstStyle/>
        <a:p>
          <a:r>
            <a:rPr lang="en-US" sz="2400">
              <a:latin typeface="Roboto" panose="02000000000000000000" pitchFamily="2" charset="0"/>
              <a:ea typeface="Roboto" panose="02000000000000000000" pitchFamily="2" charset="0"/>
            </a:rPr>
            <a:t>Science</a:t>
          </a:r>
        </a:p>
      </dgm:t>
    </dgm:pt>
    <dgm:pt modelId="{33C4A588-19F7-614C-AC6E-6B3FE1ED899E}" type="parTrans" cxnId="{3DBBAF52-A0AA-E649-B532-D37BB288AC1D}">
      <dgm:prSet/>
      <dgm:spPr/>
      <dgm:t>
        <a:bodyPr/>
        <a:lstStyle/>
        <a:p>
          <a:endParaRPr lang="en-US"/>
        </a:p>
      </dgm:t>
    </dgm:pt>
    <dgm:pt modelId="{4E7B3DD2-1030-DE4E-838A-C6063CC1FDAA}" type="sibTrans" cxnId="{3DBBAF52-A0AA-E649-B532-D37BB288AC1D}">
      <dgm:prSet/>
      <dgm:spPr/>
      <dgm:t>
        <a:bodyPr/>
        <a:lstStyle/>
        <a:p>
          <a:endParaRPr lang="en-US"/>
        </a:p>
      </dgm:t>
    </dgm:pt>
    <dgm:pt modelId="{7E570841-BA3F-254B-BED4-97E08C38D8DD}">
      <dgm:prSet phldrT="[Text]" custT="1"/>
      <dgm:spPr>
        <a:ln>
          <a:solidFill>
            <a:srgbClr val="009CA6"/>
          </a:solidFill>
        </a:ln>
      </dgm:spPr>
      <dgm:t>
        <a:bodyPr/>
        <a:lstStyle/>
        <a:p>
          <a:r>
            <a:rPr lang="en-US" sz="1800">
              <a:latin typeface="Roboto" panose="02000000000000000000" pitchFamily="2" charset="0"/>
              <a:ea typeface="Roboto" panose="02000000000000000000" pitchFamily="2" charset="0"/>
            </a:rPr>
            <a:t>Leadership at UN bodies </a:t>
          </a:r>
        </a:p>
      </dgm:t>
    </dgm:pt>
    <dgm:pt modelId="{53E00B87-23BF-8241-9D4C-97EC5E036C37}" type="parTrans" cxnId="{90991E78-447C-3945-823E-9D930814C830}">
      <dgm:prSet/>
      <dgm:spPr>
        <a:ln>
          <a:solidFill>
            <a:srgbClr val="009CA6"/>
          </a:solidFill>
        </a:ln>
      </dgm:spPr>
      <dgm:t>
        <a:bodyPr/>
        <a:lstStyle/>
        <a:p>
          <a:endParaRPr lang="en-US"/>
        </a:p>
      </dgm:t>
    </dgm:pt>
    <dgm:pt modelId="{17DF1ACD-24E0-6445-858C-BA088663FEF4}" type="sibTrans" cxnId="{90991E78-447C-3945-823E-9D930814C830}">
      <dgm:prSet/>
      <dgm:spPr/>
      <dgm:t>
        <a:bodyPr/>
        <a:lstStyle/>
        <a:p>
          <a:endParaRPr lang="en-US"/>
        </a:p>
      </dgm:t>
    </dgm:pt>
    <dgm:pt modelId="{4D11999F-43A8-114C-A2F3-65C6588DCD2D}">
      <dgm:prSet phldrT="[Text]" custT="1"/>
      <dgm:spPr>
        <a:ln>
          <a:solidFill>
            <a:srgbClr val="009CA6"/>
          </a:solidFill>
        </a:ln>
      </dgm:spPr>
      <dgm:t>
        <a:bodyPr/>
        <a:lstStyle/>
        <a:p>
          <a:r>
            <a:rPr lang="en-US" sz="1800">
              <a:latin typeface="Roboto" panose="02000000000000000000" pitchFamily="2" charset="0"/>
              <a:ea typeface="Roboto" panose="02000000000000000000" pitchFamily="2" charset="0"/>
            </a:rPr>
            <a:t>Leadership of peacekeeping ops. </a:t>
          </a:r>
        </a:p>
      </dgm:t>
    </dgm:pt>
    <dgm:pt modelId="{327BAA82-03BC-6A4B-89EA-FC98C0FE8570}" type="parTrans" cxnId="{524AA002-0E9D-944A-9D32-BADF375B4841}">
      <dgm:prSet/>
      <dgm:spPr>
        <a:ln>
          <a:solidFill>
            <a:srgbClr val="009CA6"/>
          </a:solidFill>
        </a:ln>
      </dgm:spPr>
      <dgm:t>
        <a:bodyPr/>
        <a:lstStyle/>
        <a:p>
          <a:endParaRPr lang="en-US"/>
        </a:p>
      </dgm:t>
    </dgm:pt>
    <dgm:pt modelId="{895FC193-8789-B548-9410-46CEE5EF70EA}" type="sibTrans" cxnId="{524AA002-0E9D-944A-9D32-BADF375B4841}">
      <dgm:prSet/>
      <dgm:spPr/>
      <dgm:t>
        <a:bodyPr/>
        <a:lstStyle/>
        <a:p>
          <a:endParaRPr lang="en-US"/>
        </a:p>
      </dgm:t>
    </dgm:pt>
    <dgm:pt modelId="{D3E1E9C1-2193-6343-98CD-24F90532B8BC}">
      <dgm:prSet phldrT="[Text]" custT="1"/>
      <dgm:spPr>
        <a:ln>
          <a:solidFill>
            <a:srgbClr val="009CA6"/>
          </a:solidFill>
        </a:ln>
      </dgm:spPr>
      <dgm:t>
        <a:bodyPr/>
        <a:lstStyle/>
        <a:p>
          <a:r>
            <a:rPr lang="en-US" sz="2000">
              <a:latin typeface="Roboto" panose="02000000000000000000" pitchFamily="2" charset="0"/>
              <a:ea typeface="Roboto" panose="02000000000000000000" pitchFamily="2" charset="0"/>
            </a:rPr>
            <a:t>Troop contributions</a:t>
          </a:r>
        </a:p>
      </dgm:t>
    </dgm:pt>
    <dgm:pt modelId="{8A1790A7-824E-7844-B2B5-81F596A7DB58}" type="parTrans" cxnId="{5A5AA174-014C-DF43-BBC8-84D877E7C0D2}">
      <dgm:prSet/>
      <dgm:spPr>
        <a:ln>
          <a:solidFill>
            <a:srgbClr val="009CA6"/>
          </a:solidFill>
        </a:ln>
      </dgm:spPr>
      <dgm:t>
        <a:bodyPr/>
        <a:lstStyle/>
        <a:p>
          <a:endParaRPr lang="en-US"/>
        </a:p>
      </dgm:t>
    </dgm:pt>
    <dgm:pt modelId="{ABD379CE-A9DB-FD4E-84CD-2A7F840603F4}" type="sibTrans" cxnId="{5A5AA174-014C-DF43-BBC8-84D877E7C0D2}">
      <dgm:prSet/>
      <dgm:spPr/>
      <dgm:t>
        <a:bodyPr/>
        <a:lstStyle/>
        <a:p>
          <a:endParaRPr lang="en-US"/>
        </a:p>
      </dgm:t>
    </dgm:pt>
    <dgm:pt modelId="{FAC24E63-BD7F-1744-97D2-34C64EA6DAD3}">
      <dgm:prSet phldrT="[Text]" custT="1"/>
      <dgm:spPr>
        <a:ln>
          <a:solidFill>
            <a:srgbClr val="009CA6"/>
          </a:solidFill>
        </a:ln>
      </dgm:spPr>
      <dgm:t>
        <a:bodyPr/>
        <a:lstStyle/>
        <a:p>
          <a:r>
            <a:rPr lang="en-US" sz="2000">
              <a:latin typeface="Roboto" panose="02000000000000000000" pitchFamily="2" charset="0"/>
              <a:ea typeface="Roboto" panose="02000000000000000000" pitchFamily="2" charset="0"/>
            </a:rPr>
            <a:t>Denominations </a:t>
          </a:r>
        </a:p>
      </dgm:t>
    </dgm:pt>
    <dgm:pt modelId="{2C5D018F-CA58-F340-8B74-56AF0D97FBFE}" type="parTrans" cxnId="{02FE26AB-722C-9B44-AF62-B39F94DCBF7D}">
      <dgm:prSet/>
      <dgm:spPr>
        <a:ln>
          <a:solidFill>
            <a:srgbClr val="009CA6"/>
          </a:solidFill>
        </a:ln>
      </dgm:spPr>
      <dgm:t>
        <a:bodyPr/>
        <a:lstStyle/>
        <a:p>
          <a:endParaRPr lang="en-US"/>
        </a:p>
      </dgm:t>
    </dgm:pt>
    <dgm:pt modelId="{F994AA47-55AF-EE45-90F3-4DE185106BBE}" type="sibTrans" cxnId="{02FE26AB-722C-9B44-AF62-B39F94DCBF7D}">
      <dgm:prSet/>
      <dgm:spPr/>
      <dgm:t>
        <a:bodyPr/>
        <a:lstStyle/>
        <a:p>
          <a:endParaRPr lang="en-US"/>
        </a:p>
      </dgm:t>
    </dgm:pt>
    <dgm:pt modelId="{7EBEF820-9CB8-B148-91E3-651F5AC19BB5}">
      <dgm:prSet phldrT="[Text]" custT="1"/>
      <dgm:spPr>
        <a:solidFill>
          <a:srgbClr val="009CA6">
            <a:alpha val="50196"/>
          </a:srgbClr>
        </a:solidFill>
        <a:ln>
          <a:solidFill>
            <a:srgbClr val="009CA6"/>
          </a:solidFill>
        </a:ln>
      </dgm:spPr>
      <dgm:t>
        <a:bodyPr/>
        <a:lstStyle/>
        <a:p>
          <a:r>
            <a:rPr lang="en-US" sz="2400">
              <a:latin typeface="Roboto" panose="02000000000000000000" pitchFamily="2" charset="0"/>
              <a:ea typeface="Roboto" panose="02000000000000000000" pitchFamily="2" charset="0"/>
            </a:rPr>
            <a:t>Economic</a:t>
          </a:r>
        </a:p>
      </dgm:t>
    </dgm:pt>
    <dgm:pt modelId="{A83D0233-6879-CE43-83B1-5085059341B2}" type="parTrans" cxnId="{2004E572-D086-BF43-9AC8-960BEE88C243}">
      <dgm:prSet/>
      <dgm:spPr>
        <a:ln>
          <a:solidFill>
            <a:srgbClr val="009CA6"/>
          </a:solidFill>
        </a:ln>
      </dgm:spPr>
      <dgm:t>
        <a:bodyPr/>
        <a:lstStyle/>
        <a:p>
          <a:endParaRPr lang="en-US"/>
        </a:p>
      </dgm:t>
    </dgm:pt>
    <dgm:pt modelId="{CBE41DD6-12F9-D442-8018-8FE5375728EB}" type="sibTrans" cxnId="{2004E572-D086-BF43-9AC8-960BEE88C243}">
      <dgm:prSet/>
      <dgm:spPr/>
      <dgm:t>
        <a:bodyPr/>
        <a:lstStyle/>
        <a:p>
          <a:endParaRPr lang="en-US"/>
        </a:p>
      </dgm:t>
    </dgm:pt>
    <dgm:pt modelId="{6443F679-1279-AF44-A55C-8299DF757526}">
      <dgm:prSet phldrT="[Text]" custT="1"/>
      <dgm:spPr>
        <a:ln>
          <a:solidFill>
            <a:srgbClr val="009CA6"/>
          </a:solidFill>
        </a:ln>
      </dgm:spPr>
      <dgm:t>
        <a:bodyPr/>
        <a:lstStyle/>
        <a:p>
          <a:r>
            <a:rPr lang="en-US" sz="1800">
              <a:latin typeface="Roboto" panose="02000000000000000000" pitchFamily="2" charset="0"/>
              <a:ea typeface="Roboto" panose="02000000000000000000" pitchFamily="2" charset="0"/>
            </a:rPr>
            <a:t>Democracy (Freedom House Ranking)</a:t>
          </a:r>
        </a:p>
      </dgm:t>
    </dgm:pt>
    <dgm:pt modelId="{B77098D5-985B-8845-B5C8-3AC895C1E56E}" type="parTrans" cxnId="{4B92F8BE-FCB5-BB40-81E1-2277F3AAFD91}">
      <dgm:prSet/>
      <dgm:spPr>
        <a:ln>
          <a:solidFill>
            <a:srgbClr val="009CA6"/>
          </a:solidFill>
        </a:ln>
      </dgm:spPr>
      <dgm:t>
        <a:bodyPr/>
        <a:lstStyle/>
        <a:p>
          <a:endParaRPr lang="en-US"/>
        </a:p>
      </dgm:t>
    </dgm:pt>
    <dgm:pt modelId="{96AF8AE0-F48B-944B-8309-4773B1A3A651}" type="sibTrans" cxnId="{4B92F8BE-FCB5-BB40-81E1-2277F3AAFD91}">
      <dgm:prSet/>
      <dgm:spPr/>
      <dgm:t>
        <a:bodyPr/>
        <a:lstStyle/>
        <a:p>
          <a:endParaRPr lang="en-US"/>
        </a:p>
      </dgm:t>
    </dgm:pt>
    <dgm:pt modelId="{7D6D56D7-BEA1-4A42-A254-47577BE1199A}">
      <dgm:prSet phldrT="[Text]" custT="1"/>
      <dgm:spPr>
        <a:solidFill>
          <a:srgbClr val="009CA6">
            <a:alpha val="50196"/>
          </a:srgbClr>
        </a:solidFill>
        <a:ln>
          <a:solidFill>
            <a:srgbClr val="009CA6"/>
          </a:solidFill>
        </a:ln>
      </dgm:spPr>
      <dgm:t>
        <a:bodyPr/>
        <a:lstStyle/>
        <a:p>
          <a:r>
            <a:rPr lang="en-US" sz="2400">
              <a:latin typeface="Roboto" panose="02000000000000000000" pitchFamily="2" charset="0"/>
              <a:ea typeface="Roboto" panose="02000000000000000000" pitchFamily="2" charset="0"/>
            </a:rPr>
            <a:t>Diplomatic</a:t>
          </a:r>
        </a:p>
      </dgm:t>
    </dgm:pt>
    <dgm:pt modelId="{9A39929E-471B-C246-874B-F24D2FCBB29A}" type="parTrans" cxnId="{54D66322-262C-CD4D-AF17-61D48C948455}">
      <dgm:prSet/>
      <dgm:spPr>
        <a:ln>
          <a:solidFill>
            <a:srgbClr val="009CA6"/>
          </a:solidFill>
        </a:ln>
      </dgm:spPr>
      <dgm:t>
        <a:bodyPr/>
        <a:lstStyle/>
        <a:p>
          <a:endParaRPr lang="en-US"/>
        </a:p>
      </dgm:t>
    </dgm:pt>
    <dgm:pt modelId="{A401E378-DB3A-8D46-86E7-A9BE00B9DC66}" type="sibTrans" cxnId="{54D66322-262C-CD4D-AF17-61D48C948455}">
      <dgm:prSet/>
      <dgm:spPr/>
      <dgm:t>
        <a:bodyPr/>
        <a:lstStyle/>
        <a:p>
          <a:endParaRPr lang="en-US"/>
        </a:p>
      </dgm:t>
    </dgm:pt>
    <dgm:pt modelId="{0C7CB077-06E2-7A4E-B195-563551A84DCB}">
      <dgm:prSet phldrT="[Text]" custT="1"/>
      <dgm:spPr>
        <a:solidFill>
          <a:srgbClr val="009CA6">
            <a:alpha val="50196"/>
          </a:srgbClr>
        </a:solidFill>
        <a:ln>
          <a:solidFill>
            <a:srgbClr val="009CA6"/>
          </a:solidFill>
        </a:ln>
      </dgm:spPr>
      <dgm:t>
        <a:bodyPr/>
        <a:lstStyle/>
        <a:p>
          <a:r>
            <a:rPr lang="en-US" sz="2400">
              <a:latin typeface="Roboto" panose="02000000000000000000" pitchFamily="2" charset="0"/>
              <a:ea typeface="Roboto" panose="02000000000000000000" pitchFamily="2" charset="0"/>
            </a:rPr>
            <a:t>Academic</a:t>
          </a:r>
        </a:p>
      </dgm:t>
    </dgm:pt>
    <dgm:pt modelId="{8C7A2F71-F59B-D348-A763-EF80F6646B3C}" type="parTrans" cxnId="{57D8CD16-E5B8-364C-BC42-9992883B94FF}">
      <dgm:prSet/>
      <dgm:spPr>
        <a:ln>
          <a:solidFill>
            <a:srgbClr val="009CA6"/>
          </a:solidFill>
        </a:ln>
      </dgm:spPr>
      <dgm:t>
        <a:bodyPr/>
        <a:lstStyle/>
        <a:p>
          <a:endParaRPr lang="en-US"/>
        </a:p>
      </dgm:t>
    </dgm:pt>
    <dgm:pt modelId="{95093098-384E-204C-BD59-1E0426AAA524}" type="sibTrans" cxnId="{57D8CD16-E5B8-364C-BC42-9992883B94FF}">
      <dgm:prSet/>
      <dgm:spPr/>
      <dgm:t>
        <a:bodyPr/>
        <a:lstStyle/>
        <a:p>
          <a:endParaRPr lang="en-US"/>
        </a:p>
      </dgm:t>
    </dgm:pt>
    <dgm:pt modelId="{DE036FF7-FB94-8043-8607-3AE0068CE279}">
      <dgm:prSet phldrT="[Text]" custT="1"/>
      <dgm:spPr>
        <a:solidFill>
          <a:schemeClr val="bg1"/>
        </a:solidFill>
        <a:ln>
          <a:solidFill>
            <a:srgbClr val="009CA6"/>
          </a:solidFill>
        </a:ln>
      </dgm:spPr>
      <dgm:t>
        <a:bodyPr/>
        <a:lstStyle/>
        <a:p>
          <a:r>
            <a:rPr lang="en-US" sz="1800">
              <a:latin typeface="Roboto" panose="02000000000000000000" pitchFamily="2" charset="0"/>
              <a:ea typeface="Roboto" panose="02000000000000000000" pitchFamily="2" charset="0"/>
            </a:rPr>
            <a:t>Elcano Global Presence Index (ranking)</a:t>
          </a:r>
        </a:p>
      </dgm:t>
    </dgm:pt>
    <dgm:pt modelId="{5CF20148-8525-5E47-A8CD-9FF0E88D1EBC}" type="parTrans" cxnId="{409E2EB6-5150-234E-AD79-0045AC82A1ED}">
      <dgm:prSet/>
      <dgm:spPr>
        <a:ln>
          <a:solidFill>
            <a:srgbClr val="009CA6"/>
          </a:solidFill>
        </a:ln>
      </dgm:spPr>
      <dgm:t>
        <a:bodyPr/>
        <a:lstStyle/>
        <a:p>
          <a:endParaRPr lang="en-US"/>
        </a:p>
      </dgm:t>
    </dgm:pt>
    <dgm:pt modelId="{04B48A34-BD47-964D-8C87-8DD7006CBA7A}" type="sibTrans" cxnId="{409E2EB6-5150-234E-AD79-0045AC82A1ED}">
      <dgm:prSet/>
      <dgm:spPr/>
      <dgm:t>
        <a:bodyPr/>
        <a:lstStyle/>
        <a:p>
          <a:endParaRPr lang="en-US"/>
        </a:p>
      </dgm:t>
    </dgm:pt>
    <dgm:pt modelId="{D0E922BA-AF4C-BC44-A221-62528484A221}">
      <dgm:prSet phldrT="[Text]" custT="1"/>
      <dgm:spPr>
        <a:solidFill>
          <a:schemeClr val="bg1"/>
        </a:solidFill>
        <a:ln>
          <a:solidFill>
            <a:srgbClr val="009CA6"/>
          </a:solidFill>
        </a:ln>
      </dgm:spPr>
      <dgm:t>
        <a:bodyPr/>
        <a:lstStyle/>
        <a:p>
          <a:r>
            <a:rPr lang="en-US" sz="2000">
              <a:latin typeface="Roboto" panose="02000000000000000000" pitchFamily="2" charset="0"/>
              <a:ea typeface="Roboto" panose="02000000000000000000" pitchFamily="2" charset="0"/>
            </a:rPr>
            <a:t>UN</a:t>
          </a:r>
        </a:p>
      </dgm:t>
    </dgm:pt>
    <dgm:pt modelId="{8B03847F-E5BE-B44A-B216-988435F140FA}" type="parTrans" cxnId="{98C328DD-D299-6840-8DD6-05503BDEA14E}">
      <dgm:prSet/>
      <dgm:spPr>
        <a:ln>
          <a:solidFill>
            <a:srgbClr val="009CA6"/>
          </a:solidFill>
        </a:ln>
      </dgm:spPr>
      <dgm:t>
        <a:bodyPr/>
        <a:lstStyle/>
        <a:p>
          <a:endParaRPr lang="en-US"/>
        </a:p>
      </dgm:t>
    </dgm:pt>
    <dgm:pt modelId="{D4896203-DB07-7A4F-8219-E508D6926E5F}" type="sibTrans" cxnId="{98C328DD-D299-6840-8DD6-05503BDEA14E}">
      <dgm:prSet/>
      <dgm:spPr/>
      <dgm:t>
        <a:bodyPr/>
        <a:lstStyle/>
        <a:p>
          <a:endParaRPr lang="en-US"/>
        </a:p>
      </dgm:t>
    </dgm:pt>
    <dgm:pt modelId="{9E3DCA4E-176F-0D43-AF89-5FBA8752C103}">
      <dgm:prSet phldrT="[Text]" custT="1"/>
      <dgm:spPr>
        <a:ln>
          <a:solidFill>
            <a:srgbClr val="009CA6"/>
          </a:solidFill>
        </a:ln>
      </dgm:spPr>
      <dgm:t>
        <a:bodyPr/>
        <a:lstStyle/>
        <a:p>
          <a:r>
            <a:rPr lang="en-US" sz="2000">
              <a:latin typeface="Roboto" panose="02000000000000000000" pitchFamily="2" charset="0"/>
              <a:ea typeface="Roboto" panose="02000000000000000000" pitchFamily="2" charset="0"/>
            </a:rPr>
            <a:t>Trade</a:t>
          </a:r>
        </a:p>
      </dgm:t>
    </dgm:pt>
    <dgm:pt modelId="{DDFFCCA3-5FC9-9444-A6F0-8BBE6AAD5BB6}" type="sibTrans" cxnId="{17E6D7E8-9189-E24D-926A-B52E9B54C642}">
      <dgm:prSet/>
      <dgm:spPr/>
      <dgm:t>
        <a:bodyPr/>
        <a:lstStyle/>
        <a:p>
          <a:endParaRPr lang="en-US"/>
        </a:p>
      </dgm:t>
    </dgm:pt>
    <dgm:pt modelId="{967A4DB3-2A2F-C54F-B25C-A6AF4437CAD8}" type="parTrans" cxnId="{17E6D7E8-9189-E24D-926A-B52E9B54C642}">
      <dgm:prSet/>
      <dgm:spPr/>
      <dgm:t>
        <a:bodyPr/>
        <a:lstStyle/>
        <a:p>
          <a:endParaRPr lang="en-US"/>
        </a:p>
      </dgm:t>
    </dgm:pt>
    <dgm:pt modelId="{447F8E46-7110-0645-8149-005917C38556}">
      <dgm:prSet phldrT="[Text]" custT="1"/>
      <dgm:spPr>
        <a:ln>
          <a:solidFill>
            <a:srgbClr val="009CA6"/>
          </a:solidFill>
        </a:ln>
      </dgm:spPr>
      <dgm:t>
        <a:bodyPr/>
        <a:lstStyle/>
        <a:p>
          <a:r>
            <a:rPr lang="en-US" sz="2000">
              <a:latin typeface="Roboto" panose="02000000000000000000" pitchFamily="2" charset="0"/>
              <a:ea typeface="Roboto" panose="02000000000000000000" pitchFamily="2" charset="0"/>
            </a:rPr>
            <a:t>FDI</a:t>
          </a:r>
        </a:p>
      </dgm:t>
    </dgm:pt>
    <dgm:pt modelId="{CFA6477C-B7D9-434E-83AD-23917A7EE9AD}" type="parTrans" cxnId="{B233FF76-8AD3-C143-BF8C-67F7FB604CAD}">
      <dgm:prSet/>
      <dgm:spPr>
        <a:ln>
          <a:solidFill>
            <a:srgbClr val="009CA6"/>
          </a:solidFill>
        </a:ln>
      </dgm:spPr>
      <dgm:t>
        <a:bodyPr/>
        <a:lstStyle/>
        <a:p>
          <a:endParaRPr lang="en-US"/>
        </a:p>
      </dgm:t>
    </dgm:pt>
    <dgm:pt modelId="{E866B357-5CDF-2447-B953-68CC9863A19D}" type="sibTrans" cxnId="{B233FF76-8AD3-C143-BF8C-67F7FB604CAD}">
      <dgm:prSet/>
      <dgm:spPr/>
      <dgm:t>
        <a:bodyPr/>
        <a:lstStyle/>
        <a:p>
          <a:endParaRPr lang="en-US"/>
        </a:p>
      </dgm:t>
    </dgm:pt>
    <dgm:pt modelId="{342D98EB-9C19-344C-98B0-7D1A8387662E}">
      <dgm:prSet phldrT="[Text]" custT="1"/>
      <dgm:spPr>
        <a:solidFill>
          <a:srgbClr val="009CA6">
            <a:alpha val="50196"/>
          </a:srgbClr>
        </a:solidFill>
        <a:ln>
          <a:solidFill>
            <a:srgbClr val="009CA6"/>
          </a:solidFill>
        </a:ln>
      </dgm:spPr>
      <dgm:t>
        <a:bodyPr/>
        <a:lstStyle/>
        <a:p>
          <a:r>
            <a:rPr lang="en-US" sz="2400">
              <a:latin typeface="Roboto" panose="02000000000000000000" pitchFamily="2" charset="0"/>
              <a:ea typeface="Roboto" panose="02000000000000000000" pitchFamily="2" charset="0"/>
            </a:rPr>
            <a:t>Political</a:t>
          </a:r>
        </a:p>
      </dgm:t>
    </dgm:pt>
    <dgm:pt modelId="{65949EEE-1D60-9844-8903-3A86F85348B3}" type="parTrans" cxnId="{7ABDC8DD-C8F2-4547-9B0A-A66E8C51C62A}">
      <dgm:prSet/>
      <dgm:spPr/>
      <dgm:t>
        <a:bodyPr/>
        <a:lstStyle/>
        <a:p>
          <a:endParaRPr lang="en-US"/>
        </a:p>
      </dgm:t>
    </dgm:pt>
    <dgm:pt modelId="{9067EB5A-833A-454D-8C50-3023D600F2C9}" type="sibTrans" cxnId="{7ABDC8DD-C8F2-4547-9B0A-A66E8C51C62A}">
      <dgm:prSet/>
      <dgm:spPr/>
      <dgm:t>
        <a:bodyPr/>
        <a:lstStyle/>
        <a:p>
          <a:endParaRPr lang="en-US"/>
        </a:p>
      </dgm:t>
    </dgm:pt>
    <dgm:pt modelId="{D9EC7448-927F-BF4C-A822-2A698772A835}">
      <dgm:prSet phldrT="[Text]" custT="1"/>
      <dgm:spPr>
        <a:solidFill>
          <a:schemeClr val="bg1"/>
        </a:solidFill>
        <a:ln>
          <a:solidFill>
            <a:srgbClr val="009CA6"/>
          </a:solidFill>
        </a:ln>
      </dgm:spPr>
      <dgm:t>
        <a:bodyPr/>
        <a:lstStyle/>
        <a:p>
          <a:r>
            <a:rPr lang="en-US" sz="1800">
              <a:latin typeface="Roboto" panose="02000000000000000000" pitchFamily="2" charset="0"/>
              <a:ea typeface="Roboto" panose="02000000000000000000" pitchFamily="2" charset="0"/>
            </a:rPr>
            <a:t> Concentration of publications (SciVal)</a:t>
          </a:r>
        </a:p>
      </dgm:t>
    </dgm:pt>
    <dgm:pt modelId="{46DED34E-4AA9-1545-9BA5-816F83D3B1BF}" type="parTrans" cxnId="{99946678-A09D-0344-BF70-9EEB89153DF9}">
      <dgm:prSet/>
      <dgm:spPr>
        <a:ln>
          <a:solidFill>
            <a:srgbClr val="009CA6"/>
          </a:solidFill>
        </a:ln>
      </dgm:spPr>
      <dgm:t>
        <a:bodyPr/>
        <a:lstStyle/>
        <a:p>
          <a:endParaRPr lang="en-US"/>
        </a:p>
      </dgm:t>
    </dgm:pt>
    <dgm:pt modelId="{1D05C3E4-BF14-C546-A8B1-C9E7F3736AFB}" type="sibTrans" cxnId="{99946678-A09D-0344-BF70-9EEB89153DF9}">
      <dgm:prSet/>
      <dgm:spPr/>
      <dgm:t>
        <a:bodyPr/>
        <a:lstStyle/>
        <a:p>
          <a:endParaRPr lang="en-US"/>
        </a:p>
      </dgm:t>
    </dgm:pt>
    <dgm:pt modelId="{31EE31D4-5935-8D41-BEAC-2593DB3A7402}" type="pres">
      <dgm:prSet presAssocID="{09B74385-59AF-A447-93D6-2F4AF3CBB284}" presName="hierChild1" presStyleCnt="0">
        <dgm:presLayoutVars>
          <dgm:orgChart val="1"/>
          <dgm:chPref val="1"/>
          <dgm:dir/>
          <dgm:animOne val="branch"/>
          <dgm:animLvl val="lvl"/>
          <dgm:resizeHandles/>
        </dgm:presLayoutVars>
      </dgm:prSet>
      <dgm:spPr/>
    </dgm:pt>
    <dgm:pt modelId="{2A58DB9E-E75B-4F44-849E-8ABC1337D186}" type="pres">
      <dgm:prSet presAssocID="{D42D9E50-E637-A148-A4D4-C182EC231D5C}" presName="hierRoot1" presStyleCnt="0">
        <dgm:presLayoutVars>
          <dgm:hierBranch val="init"/>
        </dgm:presLayoutVars>
      </dgm:prSet>
      <dgm:spPr/>
    </dgm:pt>
    <dgm:pt modelId="{0E374481-6DDF-0241-B445-5F38A9063811}" type="pres">
      <dgm:prSet presAssocID="{D42D9E50-E637-A148-A4D4-C182EC231D5C}" presName="rootComposite1" presStyleCnt="0"/>
      <dgm:spPr/>
    </dgm:pt>
    <dgm:pt modelId="{EEEC1CF0-8CCF-634A-951D-04DEA31C1220}" type="pres">
      <dgm:prSet presAssocID="{D42D9E50-E637-A148-A4D4-C182EC231D5C}" presName="rootText1" presStyleLbl="node0" presStyleIdx="0" presStyleCnt="1" custScaleX="138756" custScaleY="129939">
        <dgm:presLayoutVars>
          <dgm:chPref val="3"/>
        </dgm:presLayoutVars>
      </dgm:prSet>
      <dgm:spPr/>
    </dgm:pt>
    <dgm:pt modelId="{22C8FFCA-3104-D746-BF7D-4CEC86E3B3EC}" type="pres">
      <dgm:prSet presAssocID="{D42D9E50-E637-A148-A4D4-C182EC231D5C}" presName="rootConnector1" presStyleLbl="node1" presStyleIdx="0" presStyleCnt="0"/>
      <dgm:spPr/>
    </dgm:pt>
    <dgm:pt modelId="{87406EDB-4F3D-7C43-A391-AE4E853060FF}" type="pres">
      <dgm:prSet presAssocID="{D42D9E50-E637-A148-A4D4-C182EC231D5C}" presName="hierChild2" presStyleCnt="0"/>
      <dgm:spPr/>
    </dgm:pt>
    <dgm:pt modelId="{13477F8D-D80F-A248-A9BB-465C1D965D9E}" type="pres">
      <dgm:prSet presAssocID="{A83D0233-6879-CE43-83B1-5085059341B2}" presName="Name37" presStyleLbl="parChTrans1D2" presStyleIdx="0" presStyleCnt="5"/>
      <dgm:spPr/>
    </dgm:pt>
    <dgm:pt modelId="{F9BB479A-22BC-0946-B158-D420859A4078}" type="pres">
      <dgm:prSet presAssocID="{7EBEF820-9CB8-B148-91E3-651F5AC19BB5}" presName="hierRoot2" presStyleCnt="0">
        <dgm:presLayoutVars>
          <dgm:hierBranch val="init"/>
        </dgm:presLayoutVars>
      </dgm:prSet>
      <dgm:spPr/>
    </dgm:pt>
    <dgm:pt modelId="{F9FDD1EA-B55F-C548-BD58-5482B2DE18D5}" type="pres">
      <dgm:prSet presAssocID="{7EBEF820-9CB8-B148-91E3-651F5AC19BB5}" presName="rootComposite" presStyleCnt="0"/>
      <dgm:spPr/>
    </dgm:pt>
    <dgm:pt modelId="{DAA38D1D-98A7-6845-88C9-C9742E265204}" type="pres">
      <dgm:prSet presAssocID="{7EBEF820-9CB8-B148-91E3-651F5AC19BB5}" presName="rootText" presStyleLbl="node2" presStyleIdx="0" presStyleCnt="5" custScaleX="138756" custScaleY="139220">
        <dgm:presLayoutVars>
          <dgm:chPref val="3"/>
        </dgm:presLayoutVars>
      </dgm:prSet>
      <dgm:spPr/>
    </dgm:pt>
    <dgm:pt modelId="{FE8997A6-6AF2-0344-9571-BE91B58B1780}" type="pres">
      <dgm:prSet presAssocID="{7EBEF820-9CB8-B148-91E3-651F5AC19BB5}" presName="rootConnector" presStyleLbl="node2" presStyleIdx="0" presStyleCnt="5"/>
      <dgm:spPr/>
    </dgm:pt>
    <dgm:pt modelId="{B390DC45-B46B-8C44-ACF6-32270E8C1A76}" type="pres">
      <dgm:prSet presAssocID="{7EBEF820-9CB8-B148-91E3-651F5AC19BB5}" presName="hierChild4" presStyleCnt="0"/>
      <dgm:spPr/>
    </dgm:pt>
    <dgm:pt modelId="{EC7E74F6-9239-0A47-93E4-E95B331DBB59}" type="pres">
      <dgm:prSet presAssocID="{18007C7A-B77F-7447-BB0A-3318E3392115}" presName="Name37" presStyleLbl="parChTrans1D3" presStyleIdx="0" presStyleCnt="10"/>
      <dgm:spPr/>
    </dgm:pt>
    <dgm:pt modelId="{7AE1BAA4-6F74-414E-BEA5-D1F6FECA1668}" type="pres">
      <dgm:prSet presAssocID="{80B42DE7-5CF2-0749-90BE-5B7B082E9D4F}" presName="hierRoot2" presStyleCnt="0">
        <dgm:presLayoutVars>
          <dgm:hierBranch val="init"/>
        </dgm:presLayoutVars>
      </dgm:prSet>
      <dgm:spPr/>
    </dgm:pt>
    <dgm:pt modelId="{FBA4A172-1481-7D49-AAF6-95F61E7FCD83}" type="pres">
      <dgm:prSet presAssocID="{80B42DE7-5CF2-0749-90BE-5B7B082E9D4F}" presName="rootComposite" presStyleCnt="0"/>
      <dgm:spPr/>
    </dgm:pt>
    <dgm:pt modelId="{38AE76E4-62C4-6540-BFD4-0F2231FD1EC8}" type="pres">
      <dgm:prSet presAssocID="{80B42DE7-5CF2-0749-90BE-5B7B082E9D4F}" presName="rootText" presStyleLbl="node3" presStyleIdx="0" presStyleCnt="10">
        <dgm:presLayoutVars>
          <dgm:chPref val="3"/>
        </dgm:presLayoutVars>
      </dgm:prSet>
      <dgm:spPr/>
    </dgm:pt>
    <dgm:pt modelId="{1D15896B-7431-A449-BFFB-F05D849301CB}" type="pres">
      <dgm:prSet presAssocID="{80B42DE7-5CF2-0749-90BE-5B7B082E9D4F}" presName="rootConnector" presStyleLbl="node3" presStyleIdx="0" presStyleCnt="10"/>
      <dgm:spPr/>
    </dgm:pt>
    <dgm:pt modelId="{68745195-F371-594E-A506-B008AAE76243}" type="pres">
      <dgm:prSet presAssocID="{80B42DE7-5CF2-0749-90BE-5B7B082E9D4F}" presName="hierChild4" presStyleCnt="0"/>
      <dgm:spPr/>
    </dgm:pt>
    <dgm:pt modelId="{78DF6F1F-69BA-3044-B94E-E40DC9BB180E}" type="pres">
      <dgm:prSet presAssocID="{80B42DE7-5CF2-0749-90BE-5B7B082E9D4F}" presName="hierChild5" presStyleCnt="0"/>
      <dgm:spPr/>
    </dgm:pt>
    <dgm:pt modelId="{9E70B7F6-F763-C847-A6DE-35CBE5BAD08D}" type="pres">
      <dgm:prSet presAssocID="{8880D5E1-09F8-BF48-80FC-E39E89A4828E}" presName="Name37" presStyleLbl="parChTrans1D3" presStyleIdx="1" presStyleCnt="10"/>
      <dgm:spPr/>
    </dgm:pt>
    <dgm:pt modelId="{895DE1FC-71B0-0049-BCF8-7ED91EF0A79F}" type="pres">
      <dgm:prSet presAssocID="{3BABF471-CAAD-5745-81B9-F308C9B4BE8D}" presName="hierRoot2" presStyleCnt="0">
        <dgm:presLayoutVars>
          <dgm:hierBranch val="init"/>
        </dgm:presLayoutVars>
      </dgm:prSet>
      <dgm:spPr/>
    </dgm:pt>
    <dgm:pt modelId="{A3295E37-FBD2-F840-BB1A-D51BC4772050}" type="pres">
      <dgm:prSet presAssocID="{3BABF471-CAAD-5745-81B9-F308C9B4BE8D}" presName="rootComposite" presStyleCnt="0"/>
      <dgm:spPr/>
    </dgm:pt>
    <dgm:pt modelId="{0CE9C3D6-FA3D-D84E-85D8-3D6A27FA116B}" type="pres">
      <dgm:prSet presAssocID="{3BABF471-CAAD-5745-81B9-F308C9B4BE8D}" presName="rootText" presStyleLbl="node3" presStyleIdx="1" presStyleCnt="10">
        <dgm:presLayoutVars>
          <dgm:chPref val="3"/>
        </dgm:presLayoutVars>
      </dgm:prSet>
      <dgm:spPr/>
    </dgm:pt>
    <dgm:pt modelId="{7DB56537-738B-F54D-8E10-E903DB3CEF28}" type="pres">
      <dgm:prSet presAssocID="{3BABF471-CAAD-5745-81B9-F308C9B4BE8D}" presName="rootConnector" presStyleLbl="node3" presStyleIdx="1" presStyleCnt="10"/>
      <dgm:spPr/>
    </dgm:pt>
    <dgm:pt modelId="{EAF02A22-37C3-A740-BCF7-A67D57A5E990}" type="pres">
      <dgm:prSet presAssocID="{3BABF471-CAAD-5745-81B9-F308C9B4BE8D}" presName="hierChild4" presStyleCnt="0"/>
      <dgm:spPr/>
    </dgm:pt>
    <dgm:pt modelId="{F3CFC1E7-1BC6-4A44-BB20-A62B00166212}" type="pres">
      <dgm:prSet presAssocID="{3BABF471-CAAD-5745-81B9-F308C9B4BE8D}" presName="hierChild5" presStyleCnt="0"/>
      <dgm:spPr/>
    </dgm:pt>
    <dgm:pt modelId="{81790FFD-0C45-4140-9881-DF61516D85A9}" type="pres">
      <dgm:prSet presAssocID="{967A4DB3-2A2F-C54F-B25C-A6AF4437CAD8}" presName="Name37" presStyleLbl="parChTrans1D3" presStyleIdx="2" presStyleCnt="10"/>
      <dgm:spPr/>
    </dgm:pt>
    <dgm:pt modelId="{F8B929D1-4E4C-CE43-BF98-17735B06B959}" type="pres">
      <dgm:prSet presAssocID="{9E3DCA4E-176F-0D43-AF89-5FBA8752C103}" presName="hierRoot2" presStyleCnt="0">
        <dgm:presLayoutVars>
          <dgm:hierBranch val="init"/>
        </dgm:presLayoutVars>
      </dgm:prSet>
      <dgm:spPr/>
    </dgm:pt>
    <dgm:pt modelId="{4E5DDE68-0A74-EF4A-BCF4-D4938FB983BF}" type="pres">
      <dgm:prSet presAssocID="{9E3DCA4E-176F-0D43-AF89-5FBA8752C103}" presName="rootComposite" presStyleCnt="0"/>
      <dgm:spPr/>
    </dgm:pt>
    <dgm:pt modelId="{7E1ADCC3-D2CC-7C4D-BB95-E197E8956257}" type="pres">
      <dgm:prSet presAssocID="{9E3DCA4E-176F-0D43-AF89-5FBA8752C103}" presName="rootText" presStyleLbl="node3" presStyleIdx="2" presStyleCnt="10">
        <dgm:presLayoutVars>
          <dgm:chPref val="3"/>
        </dgm:presLayoutVars>
      </dgm:prSet>
      <dgm:spPr/>
    </dgm:pt>
    <dgm:pt modelId="{5FD4B785-4DF1-DE43-9FB5-51D4CB6B4449}" type="pres">
      <dgm:prSet presAssocID="{9E3DCA4E-176F-0D43-AF89-5FBA8752C103}" presName="rootConnector" presStyleLbl="node3" presStyleIdx="2" presStyleCnt="10"/>
      <dgm:spPr/>
    </dgm:pt>
    <dgm:pt modelId="{6EA37DB0-4536-0C47-A901-C99E6347576D}" type="pres">
      <dgm:prSet presAssocID="{9E3DCA4E-176F-0D43-AF89-5FBA8752C103}" presName="hierChild4" presStyleCnt="0"/>
      <dgm:spPr/>
    </dgm:pt>
    <dgm:pt modelId="{2E1A4DBF-BA8C-2548-8364-FF56F925109A}" type="pres">
      <dgm:prSet presAssocID="{95A80D12-2AF9-9543-BF03-E37459E697E0}" presName="Name37" presStyleLbl="parChTrans1D4" presStyleIdx="0" presStyleCnt="7"/>
      <dgm:spPr/>
    </dgm:pt>
    <dgm:pt modelId="{5BAC004B-1E17-6749-813B-03E065313E7C}" type="pres">
      <dgm:prSet presAssocID="{679AF040-FDC9-7D42-9B59-DE58D5D08308}" presName="hierRoot2" presStyleCnt="0">
        <dgm:presLayoutVars>
          <dgm:hierBranch val="init"/>
        </dgm:presLayoutVars>
      </dgm:prSet>
      <dgm:spPr/>
    </dgm:pt>
    <dgm:pt modelId="{652CBFC9-2E9B-4546-81B9-F268931B154F}" type="pres">
      <dgm:prSet presAssocID="{679AF040-FDC9-7D42-9B59-DE58D5D08308}" presName="rootComposite" presStyleCnt="0"/>
      <dgm:spPr/>
    </dgm:pt>
    <dgm:pt modelId="{F9F63F3C-3C54-BE4C-9E60-F04412C13E89}" type="pres">
      <dgm:prSet presAssocID="{679AF040-FDC9-7D42-9B59-DE58D5D08308}" presName="rootText" presStyleLbl="node4" presStyleIdx="0" presStyleCnt="7">
        <dgm:presLayoutVars>
          <dgm:chPref val="3"/>
        </dgm:presLayoutVars>
      </dgm:prSet>
      <dgm:spPr/>
    </dgm:pt>
    <dgm:pt modelId="{C61673E6-1F4A-314A-8899-C90800EF3DDA}" type="pres">
      <dgm:prSet presAssocID="{679AF040-FDC9-7D42-9B59-DE58D5D08308}" presName="rootConnector" presStyleLbl="node4" presStyleIdx="0" presStyleCnt="7"/>
      <dgm:spPr/>
    </dgm:pt>
    <dgm:pt modelId="{AAD93A58-6633-B24C-8C1B-6E9338048892}" type="pres">
      <dgm:prSet presAssocID="{679AF040-FDC9-7D42-9B59-DE58D5D08308}" presName="hierChild4" presStyleCnt="0"/>
      <dgm:spPr/>
    </dgm:pt>
    <dgm:pt modelId="{2B2916F6-E162-5F4C-AC7B-F75DC1580F88}" type="pres">
      <dgm:prSet presAssocID="{679AF040-FDC9-7D42-9B59-DE58D5D08308}" presName="hierChild5" presStyleCnt="0"/>
      <dgm:spPr/>
    </dgm:pt>
    <dgm:pt modelId="{029EAAEE-DF50-2841-BB2B-5F24A8E0AA3D}" type="pres">
      <dgm:prSet presAssocID="{FEDB9CBB-7217-7845-A9AF-6E2635CE109B}" presName="Name37" presStyleLbl="parChTrans1D4" presStyleIdx="1" presStyleCnt="7"/>
      <dgm:spPr/>
    </dgm:pt>
    <dgm:pt modelId="{372BF0A7-7E69-A74C-AB67-F12AE7DE58CC}" type="pres">
      <dgm:prSet presAssocID="{F7DBE1C1-AF38-3545-9C00-36E455644980}" presName="hierRoot2" presStyleCnt="0">
        <dgm:presLayoutVars>
          <dgm:hierBranch val="init"/>
        </dgm:presLayoutVars>
      </dgm:prSet>
      <dgm:spPr/>
    </dgm:pt>
    <dgm:pt modelId="{4A021988-8106-AA4A-999D-CF6C6C021FC1}" type="pres">
      <dgm:prSet presAssocID="{F7DBE1C1-AF38-3545-9C00-36E455644980}" presName="rootComposite" presStyleCnt="0"/>
      <dgm:spPr/>
    </dgm:pt>
    <dgm:pt modelId="{E1ED9D7D-128C-0841-9FBB-F1E77EB8721A}" type="pres">
      <dgm:prSet presAssocID="{F7DBE1C1-AF38-3545-9C00-36E455644980}" presName="rootText" presStyleLbl="node4" presStyleIdx="1" presStyleCnt="7">
        <dgm:presLayoutVars>
          <dgm:chPref val="3"/>
        </dgm:presLayoutVars>
      </dgm:prSet>
      <dgm:spPr/>
    </dgm:pt>
    <dgm:pt modelId="{71E13D95-0C7B-5045-B778-11832608404B}" type="pres">
      <dgm:prSet presAssocID="{F7DBE1C1-AF38-3545-9C00-36E455644980}" presName="rootConnector" presStyleLbl="node4" presStyleIdx="1" presStyleCnt="7"/>
      <dgm:spPr/>
    </dgm:pt>
    <dgm:pt modelId="{DD3AADF6-3810-214B-A090-9A95D39DEF6C}" type="pres">
      <dgm:prSet presAssocID="{F7DBE1C1-AF38-3545-9C00-36E455644980}" presName="hierChild4" presStyleCnt="0"/>
      <dgm:spPr/>
    </dgm:pt>
    <dgm:pt modelId="{BD3CB99E-DD2E-C944-AB76-F38D6AF9C56A}" type="pres">
      <dgm:prSet presAssocID="{F7DBE1C1-AF38-3545-9C00-36E455644980}" presName="hierChild5" presStyleCnt="0"/>
      <dgm:spPr/>
    </dgm:pt>
    <dgm:pt modelId="{30583ACA-CC6E-A84F-A02F-66C923CB7CDC}" type="pres">
      <dgm:prSet presAssocID="{9E3DCA4E-176F-0D43-AF89-5FBA8752C103}" presName="hierChild5" presStyleCnt="0"/>
      <dgm:spPr/>
    </dgm:pt>
    <dgm:pt modelId="{0AD42EBE-1487-564D-9754-F53A2500425A}" type="pres">
      <dgm:prSet presAssocID="{6B9D14DE-9F81-FE47-BF21-66B96AED037E}" presName="Name37" presStyleLbl="parChTrans1D3" presStyleIdx="3" presStyleCnt="10"/>
      <dgm:spPr/>
    </dgm:pt>
    <dgm:pt modelId="{7F82ADB3-E03E-A947-A5A7-717A0C5DB1D5}" type="pres">
      <dgm:prSet presAssocID="{81F90DB9-8067-2748-B707-A5D91249325D}" presName="hierRoot2" presStyleCnt="0">
        <dgm:presLayoutVars>
          <dgm:hierBranch val="init"/>
        </dgm:presLayoutVars>
      </dgm:prSet>
      <dgm:spPr/>
    </dgm:pt>
    <dgm:pt modelId="{0FEA39FA-EFF5-C845-AD5D-4DCB09543979}" type="pres">
      <dgm:prSet presAssocID="{81F90DB9-8067-2748-B707-A5D91249325D}" presName="rootComposite" presStyleCnt="0"/>
      <dgm:spPr/>
    </dgm:pt>
    <dgm:pt modelId="{4610AF72-BBB1-0546-ADCC-5A733F0C0F61}" type="pres">
      <dgm:prSet presAssocID="{81F90DB9-8067-2748-B707-A5D91249325D}" presName="rootText" presStyleLbl="node3" presStyleIdx="3" presStyleCnt="10">
        <dgm:presLayoutVars>
          <dgm:chPref val="3"/>
        </dgm:presLayoutVars>
      </dgm:prSet>
      <dgm:spPr/>
    </dgm:pt>
    <dgm:pt modelId="{7935ADB2-7DD0-9242-B0B2-05F2FD7CBB24}" type="pres">
      <dgm:prSet presAssocID="{81F90DB9-8067-2748-B707-A5D91249325D}" presName="rootConnector" presStyleLbl="node3" presStyleIdx="3" presStyleCnt="10"/>
      <dgm:spPr/>
    </dgm:pt>
    <dgm:pt modelId="{C722A36C-4D3F-0143-87ED-D986DF891047}" type="pres">
      <dgm:prSet presAssocID="{81F90DB9-8067-2748-B707-A5D91249325D}" presName="hierChild4" presStyleCnt="0"/>
      <dgm:spPr/>
    </dgm:pt>
    <dgm:pt modelId="{06BCE6C1-A8E1-A541-A8A0-E53AD1A5540E}" type="pres">
      <dgm:prSet presAssocID="{81F90DB9-8067-2748-B707-A5D91249325D}" presName="hierChild5" presStyleCnt="0"/>
      <dgm:spPr/>
    </dgm:pt>
    <dgm:pt modelId="{E2BA401C-3254-8F48-8719-BBEB173DF295}" type="pres">
      <dgm:prSet presAssocID="{CFA6477C-B7D9-434E-83AD-23917A7EE9AD}" presName="Name37" presStyleLbl="parChTrans1D3" presStyleIdx="4" presStyleCnt="10"/>
      <dgm:spPr/>
    </dgm:pt>
    <dgm:pt modelId="{BC8237AD-18AA-DF40-83EE-BF5CDCE8DEF7}" type="pres">
      <dgm:prSet presAssocID="{447F8E46-7110-0645-8149-005917C38556}" presName="hierRoot2" presStyleCnt="0">
        <dgm:presLayoutVars>
          <dgm:hierBranch val="init"/>
        </dgm:presLayoutVars>
      </dgm:prSet>
      <dgm:spPr/>
    </dgm:pt>
    <dgm:pt modelId="{728F3F1A-31AB-8242-B861-8F9B77050BF1}" type="pres">
      <dgm:prSet presAssocID="{447F8E46-7110-0645-8149-005917C38556}" presName="rootComposite" presStyleCnt="0"/>
      <dgm:spPr/>
    </dgm:pt>
    <dgm:pt modelId="{0455C547-37DD-F249-ACB5-5A27F3D9C70A}" type="pres">
      <dgm:prSet presAssocID="{447F8E46-7110-0645-8149-005917C38556}" presName="rootText" presStyleLbl="node3" presStyleIdx="4" presStyleCnt="10">
        <dgm:presLayoutVars>
          <dgm:chPref val="3"/>
        </dgm:presLayoutVars>
      </dgm:prSet>
      <dgm:spPr/>
    </dgm:pt>
    <dgm:pt modelId="{E3E9B584-4A26-A343-AD6E-584A926338E8}" type="pres">
      <dgm:prSet presAssocID="{447F8E46-7110-0645-8149-005917C38556}" presName="rootConnector" presStyleLbl="node3" presStyleIdx="4" presStyleCnt="10"/>
      <dgm:spPr/>
    </dgm:pt>
    <dgm:pt modelId="{BF2E0B64-F6C3-F74C-846D-9D324F6C7209}" type="pres">
      <dgm:prSet presAssocID="{447F8E46-7110-0645-8149-005917C38556}" presName="hierChild4" presStyleCnt="0"/>
      <dgm:spPr/>
    </dgm:pt>
    <dgm:pt modelId="{5B8BE5FB-F184-D04B-B0DE-7AADFE326BB2}" type="pres">
      <dgm:prSet presAssocID="{3481B719-02CC-CB4E-843B-8BFD1D2E09EB}" presName="Name37" presStyleLbl="parChTrans1D4" presStyleIdx="2" presStyleCnt="7"/>
      <dgm:spPr/>
    </dgm:pt>
    <dgm:pt modelId="{B8FAC8AA-4D96-4940-ADBD-F904B43FEA3E}" type="pres">
      <dgm:prSet presAssocID="{60478CCB-9CBE-E349-821C-5343F14994A5}" presName="hierRoot2" presStyleCnt="0">
        <dgm:presLayoutVars>
          <dgm:hierBranch val="init"/>
        </dgm:presLayoutVars>
      </dgm:prSet>
      <dgm:spPr/>
    </dgm:pt>
    <dgm:pt modelId="{D8B1CD57-8DDC-454D-A6EA-2F2DFF98F65B}" type="pres">
      <dgm:prSet presAssocID="{60478CCB-9CBE-E349-821C-5343F14994A5}" presName="rootComposite" presStyleCnt="0"/>
      <dgm:spPr/>
    </dgm:pt>
    <dgm:pt modelId="{0CCCF2EF-4155-6D4F-B2D2-0CB7C3C7AEFB}" type="pres">
      <dgm:prSet presAssocID="{60478CCB-9CBE-E349-821C-5343F14994A5}" presName="rootText" presStyleLbl="node4" presStyleIdx="2" presStyleCnt="7">
        <dgm:presLayoutVars>
          <dgm:chPref val="3"/>
        </dgm:presLayoutVars>
      </dgm:prSet>
      <dgm:spPr/>
    </dgm:pt>
    <dgm:pt modelId="{F76B6A39-D533-FF49-9720-ECD0CC4C88B4}" type="pres">
      <dgm:prSet presAssocID="{60478CCB-9CBE-E349-821C-5343F14994A5}" presName="rootConnector" presStyleLbl="node4" presStyleIdx="2" presStyleCnt="7"/>
      <dgm:spPr/>
    </dgm:pt>
    <dgm:pt modelId="{40B57BD7-6314-9A49-A1CD-8DCDD3FF8EAD}" type="pres">
      <dgm:prSet presAssocID="{60478CCB-9CBE-E349-821C-5343F14994A5}" presName="hierChild4" presStyleCnt="0"/>
      <dgm:spPr/>
    </dgm:pt>
    <dgm:pt modelId="{DC2431B6-CB25-8945-9BB5-C7562D827B3D}" type="pres">
      <dgm:prSet presAssocID="{60478CCB-9CBE-E349-821C-5343F14994A5}" presName="hierChild5" presStyleCnt="0"/>
      <dgm:spPr/>
    </dgm:pt>
    <dgm:pt modelId="{D4675F4C-8D39-B542-89E8-61D3F4226BD8}" type="pres">
      <dgm:prSet presAssocID="{B9247144-6739-0144-BEFB-41D99D4E9CCD}" presName="Name37" presStyleLbl="parChTrans1D4" presStyleIdx="3" presStyleCnt="7"/>
      <dgm:spPr/>
    </dgm:pt>
    <dgm:pt modelId="{1F6D1B27-539B-2941-A466-B9584EDBB10D}" type="pres">
      <dgm:prSet presAssocID="{60FB3E55-C445-5C40-9B09-DB4B2ECB3E40}" presName="hierRoot2" presStyleCnt="0">
        <dgm:presLayoutVars>
          <dgm:hierBranch val="init"/>
        </dgm:presLayoutVars>
      </dgm:prSet>
      <dgm:spPr/>
    </dgm:pt>
    <dgm:pt modelId="{AA757059-DF75-1E44-96BC-306510442F1C}" type="pres">
      <dgm:prSet presAssocID="{60FB3E55-C445-5C40-9B09-DB4B2ECB3E40}" presName="rootComposite" presStyleCnt="0"/>
      <dgm:spPr/>
    </dgm:pt>
    <dgm:pt modelId="{843BDA1D-E0A4-374A-8AED-0124832E6D01}" type="pres">
      <dgm:prSet presAssocID="{60FB3E55-C445-5C40-9B09-DB4B2ECB3E40}" presName="rootText" presStyleLbl="node4" presStyleIdx="3" presStyleCnt="7">
        <dgm:presLayoutVars>
          <dgm:chPref val="3"/>
        </dgm:presLayoutVars>
      </dgm:prSet>
      <dgm:spPr/>
    </dgm:pt>
    <dgm:pt modelId="{8B75BE71-62EA-2742-BAFA-40541CB91BFD}" type="pres">
      <dgm:prSet presAssocID="{60FB3E55-C445-5C40-9B09-DB4B2ECB3E40}" presName="rootConnector" presStyleLbl="node4" presStyleIdx="3" presStyleCnt="7"/>
      <dgm:spPr/>
    </dgm:pt>
    <dgm:pt modelId="{3F42D4AA-A1D2-8C44-A16C-E665C98C963E}" type="pres">
      <dgm:prSet presAssocID="{60FB3E55-C445-5C40-9B09-DB4B2ECB3E40}" presName="hierChild4" presStyleCnt="0"/>
      <dgm:spPr/>
    </dgm:pt>
    <dgm:pt modelId="{BBAC74AB-9BA4-F549-BE82-A112C96E5232}" type="pres">
      <dgm:prSet presAssocID="{60FB3E55-C445-5C40-9B09-DB4B2ECB3E40}" presName="hierChild5" presStyleCnt="0"/>
      <dgm:spPr/>
    </dgm:pt>
    <dgm:pt modelId="{B8F537B5-F6A7-C441-B160-B02F2621CA1C}" type="pres">
      <dgm:prSet presAssocID="{447F8E46-7110-0645-8149-005917C38556}" presName="hierChild5" presStyleCnt="0"/>
      <dgm:spPr/>
    </dgm:pt>
    <dgm:pt modelId="{346F2F2B-9F6E-8A40-93A7-2E9DDF0C96D9}" type="pres">
      <dgm:prSet presAssocID="{7EBEF820-9CB8-B148-91E3-651F5AC19BB5}" presName="hierChild5" presStyleCnt="0"/>
      <dgm:spPr/>
    </dgm:pt>
    <dgm:pt modelId="{D664AA93-2758-3E43-9996-E0DF7B165861}" type="pres">
      <dgm:prSet presAssocID="{33C4A588-19F7-614C-AC6E-6B3FE1ED899E}" presName="Name37" presStyleLbl="parChTrans1D2" presStyleIdx="1" presStyleCnt="5"/>
      <dgm:spPr/>
    </dgm:pt>
    <dgm:pt modelId="{78349493-AEF8-9147-BA8C-18256C86F93B}" type="pres">
      <dgm:prSet presAssocID="{6C228B58-10BB-ED49-8DA8-B4DD40D9DB24}" presName="hierRoot2" presStyleCnt="0">
        <dgm:presLayoutVars>
          <dgm:hierBranch val="init"/>
        </dgm:presLayoutVars>
      </dgm:prSet>
      <dgm:spPr/>
    </dgm:pt>
    <dgm:pt modelId="{4AFAA5CA-A789-E14A-8B01-1203591447C5}" type="pres">
      <dgm:prSet presAssocID="{6C228B58-10BB-ED49-8DA8-B4DD40D9DB24}" presName="rootComposite" presStyleCnt="0"/>
      <dgm:spPr/>
    </dgm:pt>
    <dgm:pt modelId="{D1F9C76C-8C0D-8140-BCD2-10A0B4B98224}" type="pres">
      <dgm:prSet presAssocID="{6C228B58-10BB-ED49-8DA8-B4DD40D9DB24}" presName="rootText" presStyleLbl="node2" presStyleIdx="1" presStyleCnt="5" custScaleX="138782" custScaleY="139220">
        <dgm:presLayoutVars>
          <dgm:chPref val="3"/>
        </dgm:presLayoutVars>
      </dgm:prSet>
      <dgm:spPr/>
    </dgm:pt>
    <dgm:pt modelId="{1E030DE4-0030-C74D-A94A-71691670C9FA}" type="pres">
      <dgm:prSet presAssocID="{6C228B58-10BB-ED49-8DA8-B4DD40D9DB24}" presName="rootConnector" presStyleLbl="node2" presStyleIdx="1" presStyleCnt="5"/>
      <dgm:spPr/>
    </dgm:pt>
    <dgm:pt modelId="{9B6E01F0-C8ED-B94C-80EA-927C48AF119D}" type="pres">
      <dgm:prSet presAssocID="{6C228B58-10BB-ED49-8DA8-B4DD40D9DB24}" presName="hierChild4" presStyleCnt="0"/>
      <dgm:spPr/>
    </dgm:pt>
    <dgm:pt modelId="{4CA0A735-4631-9744-9B9B-600CB05ED220}" type="pres">
      <dgm:prSet presAssocID="{46DED34E-4AA9-1545-9BA5-816F83D3B1BF}" presName="Name37" presStyleLbl="parChTrans1D3" presStyleIdx="5" presStyleCnt="10"/>
      <dgm:spPr/>
    </dgm:pt>
    <dgm:pt modelId="{8B70385C-A9C6-F841-856C-06D2EFFE6C91}" type="pres">
      <dgm:prSet presAssocID="{D9EC7448-927F-BF4C-A822-2A698772A835}" presName="hierRoot2" presStyleCnt="0">
        <dgm:presLayoutVars>
          <dgm:hierBranch val="init"/>
        </dgm:presLayoutVars>
      </dgm:prSet>
      <dgm:spPr/>
    </dgm:pt>
    <dgm:pt modelId="{8D05F068-EC54-2742-B339-7F4F1E5D1C89}" type="pres">
      <dgm:prSet presAssocID="{D9EC7448-927F-BF4C-A822-2A698772A835}" presName="rootComposite" presStyleCnt="0"/>
      <dgm:spPr/>
    </dgm:pt>
    <dgm:pt modelId="{400A0D40-71A2-8B4A-90B8-2B60DD509E69}" type="pres">
      <dgm:prSet presAssocID="{D9EC7448-927F-BF4C-A822-2A698772A835}" presName="rootText" presStyleLbl="node3" presStyleIdx="5" presStyleCnt="10">
        <dgm:presLayoutVars>
          <dgm:chPref val="3"/>
        </dgm:presLayoutVars>
      </dgm:prSet>
      <dgm:spPr/>
    </dgm:pt>
    <dgm:pt modelId="{98D4CE2D-F010-5A48-8215-C764864A12C9}" type="pres">
      <dgm:prSet presAssocID="{D9EC7448-927F-BF4C-A822-2A698772A835}" presName="rootConnector" presStyleLbl="node3" presStyleIdx="5" presStyleCnt="10"/>
      <dgm:spPr/>
    </dgm:pt>
    <dgm:pt modelId="{4FC4963A-689D-5E44-932B-E2A1FFE51516}" type="pres">
      <dgm:prSet presAssocID="{D9EC7448-927F-BF4C-A822-2A698772A835}" presName="hierChild4" presStyleCnt="0"/>
      <dgm:spPr/>
    </dgm:pt>
    <dgm:pt modelId="{5E358E86-DAE8-B946-A60E-5663978AC134}" type="pres">
      <dgm:prSet presAssocID="{D9EC7448-927F-BF4C-A822-2A698772A835}" presName="hierChild5" presStyleCnt="0"/>
      <dgm:spPr/>
    </dgm:pt>
    <dgm:pt modelId="{7F94BF52-2585-9E42-8287-FE47CD841E1B}" type="pres">
      <dgm:prSet presAssocID="{6C228B58-10BB-ED49-8DA8-B4DD40D9DB24}" presName="hierChild5" presStyleCnt="0"/>
      <dgm:spPr/>
    </dgm:pt>
    <dgm:pt modelId="{F877A6FD-2DD7-1D42-9A94-5D13DB2BBA5F}" type="pres">
      <dgm:prSet presAssocID="{65949EEE-1D60-9844-8903-3A86F85348B3}" presName="Name37" presStyleLbl="parChTrans1D2" presStyleIdx="2" presStyleCnt="5"/>
      <dgm:spPr/>
    </dgm:pt>
    <dgm:pt modelId="{1A72E6AC-7FC2-9847-AF28-E5E433905D8F}" type="pres">
      <dgm:prSet presAssocID="{342D98EB-9C19-344C-98B0-7D1A8387662E}" presName="hierRoot2" presStyleCnt="0">
        <dgm:presLayoutVars>
          <dgm:hierBranch val="init"/>
        </dgm:presLayoutVars>
      </dgm:prSet>
      <dgm:spPr/>
    </dgm:pt>
    <dgm:pt modelId="{E3CD12AA-EC01-4242-9F2A-620FB6A1547D}" type="pres">
      <dgm:prSet presAssocID="{342D98EB-9C19-344C-98B0-7D1A8387662E}" presName="rootComposite" presStyleCnt="0"/>
      <dgm:spPr/>
    </dgm:pt>
    <dgm:pt modelId="{2532549F-4F08-4E4D-B310-89FD7AC02C44}" type="pres">
      <dgm:prSet presAssocID="{342D98EB-9C19-344C-98B0-7D1A8387662E}" presName="rootText" presStyleLbl="node2" presStyleIdx="2" presStyleCnt="5" custScaleX="142324" custScaleY="142584">
        <dgm:presLayoutVars>
          <dgm:chPref val="3"/>
        </dgm:presLayoutVars>
      </dgm:prSet>
      <dgm:spPr/>
    </dgm:pt>
    <dgm:pt modelId="{7CCBD3D5-DA59-CB4F-B7D2-B42375FE73FF}" type="pres">
      <dgm:prSet presAssocID="{342D98EB-9C19-344C-98B0-7D1A8387662E}" presName="rootConnector" presStyleLbl="node2" presStyleIdx="2" presStyleCnt="5"/>
      <dgm:spPr/>
    </dgm:pt>
    <dgm:pt modelId="{34749DB7-CBF0-E541-8B1F-854F4870D6EF}" type="pres">
      <dgm:prSet presAssocID="{342D98EB-9C19-344C-98B0-7D1A8387662E}" presName="hierChild4" presStyleCnt="0"/>
      <dgm:spPr/>
    </dgm:pt>
    <dgm:pt modelId="{5E11589B-A15B-3B4E-AE52-E97968A3E8C3}" type="pres">
      <dgm:prSet presAssocID="{B77098D5-985B-8845-B5C8-3AC895C1E56E}" presName="Name37" presStyleLbl="parChTrans1D3" presStyleIdx="6" presStyleCnt="10"/>
      <dgm:spPr/>
    </dgm:pt>
    <dgm:pt modelId="{27DF3D4D-461A-FC4A-B0B0-2F663A072F03}" type="pres">
      <dgm:prSet presAssocID="{6443F679-1279-AF44-A55C-8299DF757526}" presName="hierRoot2" presStyleCnt="0">
        <dgm:presLayoutVars>
          <dgm:hierBranch val="init"/>
        </dgm:presLayoutVars>
      </dgm:prSet>
      <dgm:spPr/>
    </dgm:pt>
    <dgm:pt modelId="{928A05A2-2132-A047-AD80-41E1D6F4B633}" type="pres">
      <dgm:prSet presAssocID="{6443F679-1279-AF44-A55C-8299DF757526}" presName="rootComposite" presStyleCnt="0"/>
      <dgm:spPr/>
    </dgm:pt>
    <dgm:pt modelId="{F9EC1AA2-ECA5-6D47-8FE5-DD37B73E91A9}" type="pres">
      <dgm:prSet presAssocID="{6443F679-1279-AF44-A55C-8299DF757526}" presName="rootText" presStyleLbl="node3" presStyleIdx="6" presStyleCnt="10">
        <dgm:presLayoutVars>
          <dgm:chPref val="3"/>
        </dgm:presLayoutVars>
      </dgm:prSet>
      <dgm:spPr/>
    </dgm:pt>
    <dgm:pt modelId="{997725B0-50B8-9D46-9D6B-56C7F36F386A}" type="pres">
      <dgm:prSet presAssocID="{6443F679-1279-AF44-A55C-8299DF757526}" presName="rootConnector" presStyleLbl="node3" presStyleIdx="6" presStyleCnt="10"/>
      <dgm:spPr/>
    </dgm:pt>
    <dgm:pt modelId="{3CB796A5-158F-CC46-A481-3A2A4E882919}" type="pres">
      <dgm:prSet presAssocID="{6443F679-1279-AF44-A55C-8299DF757526}" presName="hierChild4" presStyleCnt="0"/>
      <dgm:spPr/>
    </dgm:pt>
    <dgm:pt modelId="{2CA01B73-1A99-504B-A1BF-B5BEA942528B}" type="pres">
      <dgm:prSet presAssocID="{6443F679-1279-AF44-A55C-8299DF757526}" presName="hierChild5" presStyleCnt="0"/>
      <dgm:spPr/>
    </dgm:pt>
    <dgm:pt modelId="{C5D5D3EF-2870-C242-B026-0E9EDE2FB4EA}" type="pres">
      <dgm:prSet presAssocID="{342D98EB-9C19-344C-98B0-7D1A8387662E}" presName="hierChild5" presStyleCnt="0"/>
      <dgm:spPr/>
    </dgm:pt>
    <dgm:pt modelId="{CB0BDF5F-D4ED-0746-8757-1C67E983C505}" type="pres">
      <dgm:prSet presAssocID="{9A39929E-471B-C246-874B-F24D2FCBB29A}" presName="Name37" presStyleLbl="parChTrans1D2" presStyleIdx="3" presStyleCnt="5"/>
      <dgm:spPr/>
    </dgm:pt>
    <dgm:pt modelId="{45DD422D-76FF-9F40-AE11-BA788F87A3E1}" type="pres">
      <dgm:prSet presAssocID="{7D6D56D7-BEA1-4A42-A254-47577BE1199A}" presName="hierRoot2" presStyleCnt="0">
        <dgm:presLayoutVars>
          <dgm:hierBranch val="init"/>
        </dgm:presLayoutVars>
      </dgm:prSet>
      <dgm:spPr/>
    </dgm:pt>
    <dgm:pt modelId="{EC514D6C-28C1-544E-9637-A04A4B3993B9}" type="pres">
      <dgm:prSet presAssocID="{7D6D56D7-BEA1-4A42-A254-47577BE1199A}" presName="rootComposite" presStyleCnt="0"/>
      <dgm:spPr/>
    </dgm:pt>
    <dgm:pt modelId="{1C46DB8C-EE95-634E-9BFE-E5FE28EEBFD9}" type="pres">
      <dgm:prSet presAssocID="{7D6D56D7-BEA1-4A42-A254-47577BE1199A}" presName="rootText" presStyleLbl="node2" presStyleIdx="3" presStyleCnt="5" custScaleX="143442" custScaleY="144736">
        <dgm:presLayoutVars>
          <dgm:chPref val="3"/>
        </dgm:presLayoutVars>
      </dgm:prSet>
      <dgm:spPr/>
    </dgm:pt>
    <dgm:pt modelId="{233CD9B3-6987-784C-B1CF-A9976A398A12}" type="pres">
      <dgm:prSet presAssocID="{7D6D56D7-BEA1-4A42-A254-47577BE1199A}" presName="rootConnector" presStyleLbl="node2" presStyleIdx="3" presStyleCnt="5"/>
      <dgm:spPr/>
    </dgm:pt>
    <dgm:pt modelId="{FD099C9F-ED79-AD48-835C-5423BBEDFC97}" type="pres">
      <dgm:prSet presAssocID="{7D6D56D7-BEA1-4A42-A254-47577BE1199A}" presName="hierChild4" presStyleCnt="0"/>
      <dgm:spPr/>
    </dgm:pt>
    <dgm:pt modelId="{3EEF26B3-F604-954B-83CE-25419C8ADFDC}" type="pres">
      <dgm:prSet presAssocID="{5CF20148-8525-5E47-A8CD-9FF0E88D1EBC}" presName="Name37" presStyleLbl="parChTrans1D3" presStyleIdx="7" presStyleCnt="10"/>
      <dgm:spPr/>
    </dgm:pt>
    <dgm:pt modelId="{EC859960-4BA8-9D41-BF39-E94FA135C5AC}" type="pres">
      <dgm:prSet presAssocID="{DE036FF7-FB94-8043-8607-3AE0068CE279}" presName="hierRoot2" presStyleCnt="0">
        <dgm:presLayoutVars>
          <dgm:hierBranch val="init"/>
        </dgm:presLayoutVars>
      </dgm:prSet>
      <dgm:spPr/>
    </dgm:pt>
    <dgm:pt modelId="{EDB1A025-2C67-B841-A215-C80857C324CF}" type="pres">
      <dgm:prSet presAssocID="{DE036FF7-FB94-8043-8607-3AE0068CE279}" presName="rootComposite" presStyleCnt="0"/>
      <dgm:spPr/>
    </dgm:pt>
    <dgm:pt modelId="{1809D4E1-0BE4-0946-9ACA-274569B3D501}" type="pres">
      <dgm:prSet presAssocID="{DE036FF7-FB94-8043-8607-3AE0068CE279}" presName="rootText" presStyleLbl="node3" presStyleIdx="7" presStyleCnt="10">
        <dgm:presLayoutVars>
          <dgm:chPref val="3"/>
        </dgm:presLayoutVars>
      </dgm:prSet>
      <dgm:spPr/>
    </dgm:pt>
    <dgm:pt modelId="{710AC4DE-096E-CA4F-9CA1-56FA8F2FBB64}" type="pres">
      <dgm:prSet presAssocID="{DE036FF7-FB94-8043-8607-3AE0068CE279}" presName="rootConnector" presStyleLbl="node3" presStyleIdx="7" presStyleCnt="10"/>
      <dgm:spPr/>
    </dgm:pt>
    <dgm:pt modelId="{24B8AC88-2E0F-534B-A4B6-42E93B0ED93A}" type="pres">
      <dgm:prSet presAssocID="{DE036FF7-FB94-8043-8607-3AE0068CE279}" presName="hierChild4" presStyleCnt="0"/>
      <dgm:spPr/>
    </dgm:pt>
    <dgm:pt modelId="{0D34353E-7B2E-AB47-A3F6-D823D75C7DF0}" type="pres">
      <dgm:prSet presAssocID="{DE036FF7-FB94-8043-8607-3AE0068CE279}" presName="hierChild5" presStyleCnt="0"/>
      <dgm:spPr/>
    </dgm:pt>
    <dgm:pt modelId="{0C9F12B1-9715-114D-9B2F-602F0B91336A}" type="pres">
      <dgm:prSet presAssocID="{8B03847F-E5BE-B44A-B216-988435F140FA}" presName="Name37" presStyleLbl="parChTrans1D3" presStyleIdx="8" presStyleCnt="10"/>
      <dgm:spPr/>
    </dgm:pt>
    <dgm:pt modelId="{B390E1C5-4BE5-DA48-96D7-62406E11E735}" type="pres">
      <dgm:prSet presAssocID="{D0E922BA-AF4C-BC44-A221-62528484A221}" presName="hierRoot2" presStyleCnt="0">
        <dgm:presLayoutVars>
          <dgm:hierBranch val="init"/>
        </dgm:presLayoutVars>
      </dgm:prSet>
      <dgm:spPr/>
    </dgm:pt>
    <dgm:pt modelId="{D7A4814D-6E8B-E541-9DF2-384369B225C9}" type="pres">
      <dgm:prSet presAssocID="{D0E922BA-AF4C-BC44-A221-62528484A221}" presName="rootComposite" presStyleCnt="0"/>
      <dgm:spPr/>
    </dgm:pt>
    <dgm:pt modelId="{9D04AC73-EE17-BC40-A36C-C10141F948C1}" type="pres">
      <dgm:prSet presAssocID="{D0E922BA-AF4C-BC44-A221-62528484A221}" presName="rootText" presStyleLbl="node3" presStyleIdx="8" presStyleCnt="10">
        <dgm:presLayoutVars>
          <dgm:chPref val="3"/>
        </dgm:presLayoutVars>
      </dgm:prSet>
      <dgm:spPr/>
    </dgm:pt>
    <dgm:pt modelId="{28276D85-B484-0846-84BA-743337E782E4}" type="pres">
      <dgm:prSet presAssocID="{D0E922BA-AF4C-BC44-A221-62528484A221}" presName="rootConnector" presStyleLbl="node3" presStyleIdx="8" presStyleCnt="10"/>
      <dgm:spPr/>
    </dgm:pt>
    <dgm:pt modelId="{E70EBADB-3B58-614A-807D-F5842B95645C}" type="pres">
      <dgm:prSet presAssocID="{D0E922BA-AF4C-BC44-A221-62528484A221}" presName="hierChild4" presStyleCnt="0"/>
      <dgm:spPr/>
    </dgm:pt>
    <dgm:pt modelId="{CF95772A-910C-FB4F-AF67-969CA67A8D5B}" type="pres">
      <dgm:prSet presAssocID="{53E00B87-23BF-8241-9D4C-97EC5E036C37}" presName="Name37" presStyleLbl="parChTrans1D4" presStyleIdx="4" presStyleCnt="7"/>
      <dgm:spPr/>
    </dgm:pt>
    <dgm:pt modelId="{E76F5536-5179-6844-87C3-E7BD13D1FF16}" type="pres">
      <dgm:prSet presAssocID="{7E570841-BA3F-254B-BED4-97E08C38D8DD}" presName="hierRoot2" presStyleCnt="0">
        <dgm:presLayoutVars>
          <dgm:hierBranch val="init"/>
        </dgm:presLayoutVars>
      </dgm:prSet>
      <dgm:spPr/>
    </dgm:pt>
    <dgm:pt modelId="{5735D37A-C6A7-5A44-B394-1C81C89E7097}" type="pres">
      <dgm:prSet presAssocID="{7E570841-BA3F-254B-BED4-97E08C38D8DD}" presName="rootComposite" presStyleCnt="0"/>
      <dgm:spPr/>
    </dgm:pt>
    <dgm:pt modelId="{1FC4F8E5-6B99-AF41-B8F5-2BA44F30C758}" type="pres">
      <dgm:prSet presAssocID="{7E570841-BA3F-254B-BED4-97E08C38D8DD}" presName="rootText" presStyleLbl="node4" presStyleIdx="4" presStyleCnt="7">
        <dgm:presLayoutVars>
          <dgm:chPref val="3"/>
        </dgm:presLayoutVars>
      </dgm:prSet>
      <dgm:spPr/>
    </dgm:pt>
    <dgm:pt modelId="{A4440BD9-0EC4-7442-9903-63F997F79CBA}" type="pres">
      <dgm:prSet presAssocID="{7E570841-BA3F-254B-BED4-97E08C38D8DD}" presName="rootConnector" presStyleLbl="node4" presStyleIdx="4" presStyleCnt="7"/>
      <dgm:spPr/>
    </dgm:pt>
    <dgm:pt modelId="{DA398846-A8E1-B443-AB3D-B4E5CB22D85C}" type="pres">
      <dgm:prSet presAssocID="{7E570841-BA3F-254B-BED4-97E08C38D8DD}" presName="hierChild4" presStyleCnt="0"/>
      <dgm:spPr/>
    </dgm:pt>
    <dgm:pt modelId="{07B23831-3218-874E-8A82-2B7E4844B42A}" type="pres">
      <dgm:prSet presAssocID="{7E570841-BA3F-254B-BED4-97E08C38D8DD}" presName="hierChild5" presStyleCnt="0"/>
      <dgm:spPr/>
    </dgm:pt>
    <dgm:pt modelId="{4B81CCA7-CED7-5248-9FA4-340905E42C8E}" type="pres">
      <dgm:prSet presAssocID="{327BAA82-03BC-6A4B-89EA-FC98C0FE8570}" presName="Name37" presStyleLbl="parChTrans1D4" presStyleIdx="5" presStyleCnt="7"/>
      <dgm:spPr/>
    </dgm:pt>
    <dgm:pt modelId="{717DC1FB-CEB5-0E4A-BCFD-A74B1D6EAE39}" type="pres">
      <dgm:prSet presAssocID="{4D11999F-43A8-114C-A2F3-65C6588DCD2D}" presName="hierRoot2" presStyleCnt="0">
        <dgm:presLayoutVars>
          <dgm:hierBranch val="init"/>
        </dgm:presLayoutVars>
      </dgm:prSet>
      <dgm:spPr/>
    </dgm:pt>
    <dgm:pt modelId="{4ADBE14E-B68E-C64F-A0DA-CEB29BAEAD7E}" type="pres">
      <dgm:prSet presAssocID="{4D11999F-43A8-114C-A2F3-65C6588DCD2D}" presName="rootComposite" presStyleCnt="0"/>
      <dgm:spPr/>
    </dgm:pt>
    <dgm:pt modelId="{0F2F876A-00DC-0F44-97A9-B1598F7577A0}" type="pres">
      <dgm:prSet presAssocID="{4D11999F-43A8-114C-A2F3-65C6588DCD2D}" presName="rootText" presStyleLbl="node4" presStyleIdx="5" presStyleCnt="7">
        <dgm:presLayoutVars>
          <dgm:chPref val="3"/>
        </dgm:presLayoutVars>
      </dgm:prSet>
      <dgm:spPr/>
    </dgm:pt>
    <dgm:pt modelId="{B4C84140-4578-4043-9372-605CEB79C750}" type="pres">
      <dgm:prSet presAssocID="{4D11999F-43A8-114C-A2F3-65C6588DCD2D}" presName="rootConnector" presStyleLbl="node4" presStyleIdx="5" presStyleCnt="7"/>
      <dgm:spPr/>
    </dgm:pt>
    <dgm:pt modelId="{3EE628CB-B3AC-BE45-8A8B-8CDD4E9A4207}" type="pres">
      <dgm:prSet presAssocID="{4D11999F-43A8-114C-A2F3-65C6588DCD2D}" presName="hierChild4" presStyleCnt="0"/>
      <dgm:spPr/>
    </dgm:pt>
    <dgm:pt modelId="{4B404578-2D1B-5D4B-9CE9-7EFCAA1CE8CD}" type="pres">
      <dgm:prSet presAssocID="{4D11999F-43A8-114C-A2F3-65C6588DCD2D}" presName="hierChild5" presStyleCnt="0"/>
      <dgm:spPr/>
    </dgm:pt>
    <dgm:pt modelId="{E5E0C0FF-1629-F54F-912E-34A56439CD1C}" type="pres">
      <dgm:prSet presAssocID="{8A1790A7-824E-7844-B2B5-81F596A7DB58}" presName="Name37" presStyleLbl="parChTrans1D4" presStyleIdx="6" presStyleCnt="7"/>
      <dgm:spPr/>
    </dgm:pt>
    <dgm:pt modelId="{C3768A5D-2D63-4142-8A38-AF530D45789F}" type="pres">
      <dgm:prSet presAssocID="{D3E1E9C1-2193-6343-98CD-24F90532B8BC}" presName="hierRoot2" presStyleCnt="0">
        <dgm:presLayoutVars>
          <dgm:hierBranch val="init"/>
        </dgm:presLayoutVars>
      </dgm:prSet>
      <dgm:spPr/>
    </dgm:pt>
    <dgm:pt modelId="{28519392-43E4-FA46-8842-D9466716A2AA}" type="pres">
      <dgm:prSet presAssocID="{D3E1E9C1-2193-6343-98CD-24F90532B8BC}" presName="rootComposite" presStyleCnt="0"/>
      <dgm:spPr/>
    </dgm:pt>
    <dgm:pt modelId="{09E6F564-512B-3748-95C1-2DAEBD41312D}" type="pres">
      <dgm:prSet presAssocID="{D3E1E9C1-2193-6343-98CD-24F90532B8BC}" presName="rootText" presStyleLbl="node4" presStyleIdx="6" presStyleCnt="7">
        <dgm:presLayoutVars>
          <dgm:chPref val="3"/>
        </dgm:presLayoutVars>
      </dgm:prSet>
      <dgm:spPr/>
    </dgm:pt>
    <dgm:pt modelId="{548B8CA5-2456-204A-A0DE-AB84C45F6706}" type="pres">
      <dgm:prSet presAssocID="{D3E1E9C1-2193-6343-98CD-24F90532B8BC}" presName="rootConnector" presStyleLbl="node4" presStyleIdx="6" presStyleCnt="7"/>
      <dgm:spPr/>
    </dgm:pt>
    <dgm:pt modelId="{327AAB9A-6129-DA4A-8A25-F1C2EDF03AC4}" type="pres">
      <dgm:prSet presAssocID="{D3E1E9C1-2193-6343-98CD-24F90532B8BC}" presName="hierChild4" presStyleCnt="0"/>
      <dgm:spPr/>
    </dgm:pt>
    <dgm:pt modelId="{42BA584E-83A1-BF49-B574-2890F4B801F0}" type="pres">
      <dgm:prSet presAssocID="{D3E1E9C1-2193-6343-98CD-24F90532B8BC}" presName="hierChild5" presStyleCnt="0"/>
      <dgm:spPr/>
    </dgm:pt>
    <dgm:pt modelId="{268CC5BF-9672-BC49-AF50-FE7E6A3AA404}" type="pres">
      <dgm:prSet presAssocID="{D0E922BA-AF4C-BC44-A221-62528484A221}" presName="hierChild5" presStyleCnt="0"/>
      <dgm:spPr/>
    </dgm:pt>
    <dgm:pt modelId="{65AE8362-CD87-DF4D-A68B-212EB98F111D}" type="pres">
      <dgm:prSet presAssocID="{7D6D56D7-BEA1-4A42-A254-47577BE1199A}" presName="hierChild5" presStyleCnt="0"/>
      <dgm:spPr/>
    </dgm:pt>
    <dgm:pt modelId="{9A718756-D443-9B40-AF64-2C4F0FA3D2F4}" type="pres">
      <dgm:prSet presAssocID="{8C7A2F71-F59B-D348-A763-EF80F6646B3C}" presName="Name37" presStyleLbl="parChTrans1D2" presStyleIdx="4" presStyleCnt="5"/>
      <dgm:spPr/>
    </dgm:pt>
    <dgm:pt modelId="{69936689-3ADD-0542-AE15-40263FCDF056}" type="pres">
      <dgm:prSet presAssocID="{0C7CB077-06E2-7A4E-B195-563551A84DCB}" presName="hierRoot2" presStyleCnt="0">
        <dgm:presLayoutVars>
          <dgm:hierBranch val="init"/>
        </dgm:presLayoutVars>
      </dgm:prSet>
      <dgm:spPr/>
    </dgm:pt>
    <dgm:pt modelId="{A2DFDC1E-6170-0A4B-BD89-552EBE5CCE0A}" type="pres">
      <dgm:prSet presAssocID="{0C7CB077-06E2-7A4E-B195-563551A84DCB}" presName="rootComposite" presStyleCnt="0"/>
      <dgm:spPr/>
    </dgm:pt>
    <dgm:pt modelId="{3FFAC849-F20A-A540-8B8A-F077A8EC6AB0}" type="pres">
      <dgm:prSet presAssocID="{0C7CB077-06E2-7A4E-B195-563551A84DCB}" presName="rootText" presStyleLbl="node2" presStyleIdx="4" presStyleCnt="5" custScaleX="143289" custScaleY="143922">
        <dgm:presLayoutVars>
          <dgm:chPref val="3"/>
        </dgm:presLayoutVars>
      </dgm:prSet>
      <dgm:spPr/>
    </dgm:pt>
    <dgm:pt modelId="{B22894AD-CC32-F448-8D5E-23E80BEC6F01}" type="pres">
      <dgm:prSet presAssocID="{0C7CB077-06E2-7A4E-B195-563551A84DCB}" presName="rootConnector" presStyleLbl="node2" presStyleIdx="4" presStyleCnt="5"/>
      <dgm:spPr/>
    </dgm:pt>
    <dgm:pt modelId="{308A736C-1482-D948-B008-BDBAACAF10E3}" type="pres">
      <dgm:prSet presAssocID="{0C7CB077-06E2-7A4E-B195-563551A84DCB}" presName="hierChild4" presStyleCnt="0"/>
      <dgm:spPr/>
    </dgm:pt>
    <dgm:pt modelId="{35AB2BFD-952F-4448-B03E-36EA28B8FD44}" type="pres">
      <dgm:prSet presAssocID="{2C5D018F-CA58-F340-8B74-56AF0D97FBFE}" presName="Name37" presStyleLbl="parChTrans1D3" presStyleIdx="9" presStyleCnt="10"/>
      <dgm:spPr/>
    </dgm:pt>
    <dgm:pt modelId="{4726DAC3-40E1-5E42-8C8C-47A968F0576F}" type="pres">
      <dgm:prSet presAssocID="{FAC24E63-BD7F-1744-97D2-34C64EA6DAD3}" presName="hierRoot2" presStyleCnt="0">
        <dgm:presLayoutVars>
          <dgm:hierBranch val="init"/>
        </dgm:presLayoutVars>
      </dgm:prSet>
      <dgm:spPr/>
    </dgm:pt>
    <dgm:pt modelId="{F7807FC6-9A38-EF49-9A3D-533A1CD93C2F}" type="pres">
      <dgm:prSet presAssocID="{FAC24E63-BD7F-1744-97D2-34C64EA6DAD3}" presName="rootComposite" presStyleCnt="0"/>
      <dgm:spPr/>
    </dgm:pt>
    <dgm:pt modelId="{17FDBA62-10FA-9B44-872E-F172D61F1724}" type="pres">
      <dgm:prSet presAssocID="{FAC24E63-BD7F-1744-97D2-34C64EA6DAD3}" presName="rootText" presStyleLbl="node3" presStyleIdx="9" presStyleCnt="10">
        <dgm:presLayoutVars>
          <dgm:chPref val="3"/>
        </dgm:presLayoutVars>
      </dgm:prSet>
      <dgm:spPr/>
    </dgm:pt>
    <dgm:pt modelId="{06F35CC7-3932-B442-BB30-37C7F9FE956E}" type="pres">
      <dgm:prSet presAssocID="{FAC24E63-BD7F-1744-97D2-34C64EA6DAD3}" presName="rootConnector" presStyleLbl="node3" presStyleIdx="9" presStyleCnt="10"/>
      <dgm:spPr/>
    </dgm:pt>
    <dgm:pt modelId="{A8AC2D46-0CC6-5640-B3A1-12EE0486BC44}" type="pres">
      <dgm:prSet presAssocID="{FAC24E63-BD7F-1744-97D2-34C64EA6DAD3}" presName="hierChild4" presStyleCnt="0"/>
      <dgm:spPr/>
    </dgm:pt>
    <dgm:pt modelId="{2D796FFB-9B3C-1249-82ED-53EC772903B7}" type="pres">
      <dgm:prSet presAssocID="{FAC24E63-BD7F-1744-97D2-34C64EA6DAD3}" presName="hierChild5" presStyleCnt="0"/>
      <dgm:spPr/>
    </dgm:pt>
    <dgm:pt modelId="{CD7970FA-6B54-DB47-9BB9-76F70E3E232F}" type="pres">
      <dgm:prSet presAssocID="{0C7CB077-06E2-7A4E-B195-563551A84DCB}" presName="hierChild5" presStyleCnt="0"/>
      <dgm:spPr/>
    </dgm:pt>
    <dgm:pt modelId="{9D81813A-F057-764A-AD22-8139A1146374}" type="pres">
      <dgm:prSet presAssocID="{D42D9E50-E637-A148-A4D4-C182EC231D5C}" presName="hierChild3" presStyleCnt="0"/>
      <dgm:spPr/>
    </dgm:pt>
  </dgm:ptLst>
  <dgm:cxnLst>
    <dgm:cxn modelId="{524AA002-0E9D-944A-9D32-BADF375B4841}" srcId="{D0E922BA-AF4C-BC44-A221-62528484A221}" destId="{4D11999F-43A8-114C-A2F3-65C6588DCD2D}" srcOrd="1" destOrd="0" parTransId="{327BAA82-03BC-6A4B-89EA-FC98C0FE8570}" sibTransId="{895FC193-8789-B548-9410-46CEE5EF70EA}"/>
    <dgm:cxn modelId="{9CFBE402-34C7-5243-BE8B-6F41AB4D5166}" type="presOf" srcId="{5CF20148-8525-5E47-A8CD-9FF0E88D1EBC}" destId="{3EEF26B3-F604-954B-83CE-25419C8ADFDC}" srcOrd="0" destOrd="0" presId="urn:microsoft.com/office/officeart/2005/8/layout/orgChart1"/>
    <dgm:cxn modelId="{42E05305-4474-BE44-8B60-2402225B2C0F}" type="presOf" srcId="{09B74385-59AF-A447-93D6-2F4AF3CBB284}" destId="{31EE31D4-5935-8D41-BEAC-2593DB3A7402}" srcOrd="0" destOrd="0" presId="urn:microsoft.com/office/officeart/2005/8/layout/orgChart1"/>
    <dgm:cxn modelId="{5A425706-A44C-F741-9FAF-C44551F36403}" type="presOf" srcId="{8B03847F-E5BE-B44A-B216-988435F140FA}" destId="{0C9F12B1-9715-114D-9B2F-602F0B91336A}" srcOrd="0" destOrd="0" presId="urn:microsoft.com/office/officeart/2005/8/layout/orgChart1"/>
    <dgm:cxn modelId="{6BB92108-41CF-5A44-AD3F-2C01B76578E0}" type="presOf" srcId="{60FB3E55-C445-5C40-9B09-DB4B2ECB3E40}" destId="{843BDA1D-E0A4-374A-8AED-0124832E6D01}" srcOrd="0" destOrd="0" presId="urn:microsoft.com/office/officeart/2005/8/layout/orgChart1"/>
    <dgm:cxn modelId="{D90BA10B-9463-0441-9E67-E77BA77C14A6}" type="presOf" srcId="{D0E922BA-AF4C-BC44-A221-62528484A221}" destId="{28276D85-B484-0846-84BA-743337E782E4}" srcOrd="1" destOrd="0" presId="urn:microsoft.com/office/officeart/2005/8/layout/orgChart1"/>
    <dgm:cxn modelId="{E3932E0C-1BF6-B64B-AFA2-C42A78B593DD}" type="presOf" srcId="{9E3DCA4E-176F-0D43-AF89-5FBA8752C103}" destId="{7E1ADCC3-D2CC-7C4D-BB95-E197E8956257}" srcOrd="0" destOrd="0" presId="urn:microsoft.com/office/officeart/2005/8/layout/orgChart1"/>
    <dgm:cxn modelId="{F7D37214-8A3C-DF48-A280-E860D95CAF5A}" type="presOf" srcId="{4D11999F-43A8-114C-A2F3-65C6588DCD2D}" destId="{0F2F876A-00DC-0F44-97A9-B1598F7577A0}" srcOrd="0" destOrd="0" presId="urn:microsoft.com/office/officeart/2005/8/layout/orgChart1"/>
    <dgm:cxn modelId="{A579A914-DEB3-B347-AD1D-8E5D38D03FCB}" type="presOf" srcId="{8A1790A7-824E-7844-B2B5-81F596A7DB58}" destId="{E5E0C0FF-1629-F54F-912E-34A56439CD1C}" srcOrd="0" destOrd="0" presId="urn:microsoft.com/office/officeart/2005/8/layout/orgChart1"/>
    <dgm:cxn modelId="{CC9C3915-9FE4-D64C-A4C5-56C17EF0678F}" type="presOf" srcId="{FAC24E63-BD7F-1744-97D2-34C64EA6DAD3}" destId="{06F35CC7-3932-B442-BB30-37C7F9FE956E}" srcOrd="1" destOrd="0" presId="urn:microsoft.com/office/officeart/2005/8/layout/orgChart1"/>
    <dgm:cxn modelId="{57D8CD16-E5B8-364C-BC42-9992883B94FF}" srcId="{D42D9E50-E637-A148-A4D4-C182EC231D5C}" destId="{0C7CB077-06E2-7A4E-B195-563551A84DCB}" srcOrd="4" destOrd="0" parTransId="{8C7A2F71-F59B-D348-A763-EF80F6646B3C}" sibTransId="{95093098-384E-204C-BD59-1E0426AAA524}"/>
    <dgm:cxn modelId="{28F49C17-C6D5-C04B-B371-EFFAFE942003}" type="presOf" srcId="{A83D0233-6879-CE43-83B1-5085059341B2}" destId="{13477F8D-D80F-A248-A9BB-465C1D965D9E}" srcOrd="0" destOrd="0" presId="urn:microsoft.com/office/officeart/2005/8/layout/orgChart1"/>
    <dgm:cxn modelId="{96290219-F85F-6A46-B2F2-B686C71D65CC}" type="presOf" srcId="{65949EEE-1D60-9844-8903-3A86F85348B3}" destId="{F877A6FD-2DD7-1D42-9A94-5D13DB2BBA5F}" srcOrd="0" destOrd="0" presId="urn:microsoft.com/office/officeart/2005/8/layout/orgChart1"/>
    <dgm:cxn modelId="{4AB1B019-0C40-9548-B71E-A6C493B4557A}" type="presOf" srcId="{D3E1E9C1-2193-6343-98CD-24F90532B8BC}" destId="{548B8CA5-2456-204A-A0DE-AB84C45F6706}" srcOrd="1" destOrd="0" presId="urn:microsoft.com/office/officeart/2005/8/layout/orgChart1"/>
    <dgm:cxn modelId="{7B71A21C-D341-4740-BE1A-D0F236CD1F34}" type="presOf" srcId="{7D6D56D7-BEA1-4A42-A254-47577BE1199A}" destId="{233CD9B3-6987-784C-B1CF-A9976A398A12}" srcOrd="1" destOrd="0" presId="urn:microsoft.com/office/officeart/2005/8/layout/orgChart1"/>
    <dgm:cxn modelId="{CE9C0E1E-BA45-B34C-9791-34DF84A7E732}" type="presOf" srcId="{60FB3E55-C445-5C40-9B09-DB4B2ECB3E40}" destId="{8B75BE71-62EA-2742-BAFA-40541CB91BFD}" srcOrd="1" destOrd="0" presId="urn:microsoft.com/office/officeart/2005/8/layout/orgChart1"/>
    <dgm:cxn modelId="{54D66322-262C-CD4D-AF17-61D48C948455}" srcId="{D42D9E50-E637-A148-A4D4-C182EC231D5C}" destId="{7D6D56D7-BEA1-4A42-A254-47577BE1199A}" srcOrd="3" destOrd="0" parTransId="{9A39929E-471B-C246-874B-F24D2FCBB29A}" sibTransId="{A401E378-DB3A-8D46-86E7-A9BE00B9DC66}"/>
    <dgm:cxn modelId="{E56CD62A-901C-3C4B-8222-0C7BFFBD64D0}" srcId="{7EBEF820-9CB8-B148-91E3-651F5AC19BB5}" destId="{3BABF471-CAAD-5745-81B9-F308C9B4BE8D}" srcOrd="1" destOrd="0" parTransId="{8880D5E1-09F8-BF48-80FC-E39E89A4828E}" sibTransId="{4845046A-F3DA-F445-8311-D2660E834072}"/>
    <dgm:cxn modelId="{4288FA2E-8740-0C4C-85C3-D8873756EE4F}" type="presOf" srcId="{60478CCB-9CBE-E349-821C-5343F14994A5}" destId="{0CCCF2EF-4155-6D4F-B2D2-0CB7C3C7AEFB}" srcOrd="0" destOrd="0" presId="urn:microsoft.com/office/officeart/2005/8/layout/orgChart1"/>
    <dgm:cxn modelId="{97C6BC34-2D6A-E449-9797-607F3657D0A3}" type="presOf" srcId="{7EBEF820-9CB8-B148-91E3-651F5AC19BB5}" destId="{FE8997A6-6AF2-0344-9571-BE91B58B1780}" srcOrd="1" destOrd="0" presId="urn:microsoft.com/office/officeart/2005/8/layout/orgChart1"/>
    <dgm:cxn modelId="{9C54F734-1D10-CB43-AF92-F872FB8D96D1}" type="presOf" srcId="{53E00B87-23BF-8241-9D4C-97EC5E036C37}" destId="{CF95772A-910C-FB4F-AF67-969CA67A8D5B}" srcOrd="0" destOrd="0" presId="urn:microsoft.com/office/officeart/2005/8/layout/orgChart1"/>
    <dgm:cxn modelId="{582AF43E-42A7-924D-BBD3-B6C8E8D5C0AF}" srcId="{9E3DCA4E-176F-0D43-AF89-5FBA8752C103}" destId="{F7DBE1C1-AF38-3545-9C00-36E455644980}" srcOrd="1" destOrd="0" parTransId="{FEDB9CBB-7217-7845-A9AF-6E2635CE109B}" sibTransId="{F98C7055-A369-3A42-9987-0119E937F8F6}"/>
    <dgm:cxn modelId="{00A0C75B-9CE7-9748-873C-8715E0E16B4F}" type="presOf" srcId="{6C228B58-10BB-ED49-8DA8-B4DD40D9DB24}" destId="{D1F9C76C-8C0D-8140-BCD2-10A0B4B98224}" srcOrd="0" destOrd="0" presId="urn:microsoft.com/office/officeart/2005/8/layout/orgChart1"/>
    <dgm:cxn modelId="{88DF375D-616E-4F4C-ADBD-0C539046EA09}" srcId="{9E3DCA4E-176F-0D43-AF89-5FBA8752C103}" destId="{679AF040-FDC9-7D42-9B59-DE58D5D08308}" srcOrd="0" destOrd="0" parTransId="{95A80D12-2AF9-9543-BF03-E37459E697E0}" sibTransId="{7A62EDF4-5FBD-A74F-BFF5-FCFB6E0874C2}"/>
    <dgm:cxn modelId="{91B89E5D-49B8-0F4A-82E1-7F886DF5CAA8}" type="presOf" srcId="{6443F679-1279-AF44-A55C-8299DF757526}" destId="{997725B0-50B8-9D46-9D6B-56C7F36F386A}" srcOrd="1" destOrd="0" presId="urn:microsoft.com/office/officeart/2005/8/layout/orgChart1"/>
    <dgm:cxn modelId="{04033861-FAAC-A540-B92D-40E165A61444}" type="presOf" srcId="{8880D5E1-09F8-BF48-80FC-E39E89A4828E}" destId="{9E70B7F6-F763-C847-A6DE-35CBE5BAD08D}" srcOrd="0" destOrd="0" presId="urn:microsoft.com/office/officeart/2005/8/layout/orgChart1"/>
    <dgm:cxn modelId="{6A6D2B64-3E07-C34B-BD71-96C67AA4A10C}" type="presOf" srcId="{95A80D12-2AF9-9543-BF03-E37459E697E0}" destId="{2E1A4DBF-BA8C-2548-8364-FF56F925109A}" srcOrd="0" destOrd="0" presId="urn:microsoft.com/office/officeart/2005/8/layout/orgChart1"/>
    <dgm:cxn modelId="{8127E164-E902-8440-A112-CA1A4F1EB4F2}" type="presOf" srcId="{679AF040-FDC9-7D42-9B59-DE58D5D08308}" destId="{C61673E6-1F4A-314A-8899-C90800EF3DDA}" srcOrd="1" destOrd="0" presId="urn:microsoft.com/office/officeart/2005/8/layout/orgChart1"/>
    <dgm:cxn modelId="{822AE564-BEDC-1344-AA72-2E7D712A919B}" type="presOf" srcId="{9E3DCA4E-176F-0D43-AF89-5FBA8752C103}" destId="{5FD4B785-4DF1-DE43-9FB5-51D4CB6B4449}" srcOrd="1" destOrd="0" presId="urn:microsoft.com/office/officeart/2005/8/layout/orgChart1"/>
    <dgm:cxn modelId="{F61FE864-9212-E242-AA01-6B0DFC42C10C}" type="presOf" srcId="{F7DBE1C1-AF38-3545-9C00-36E455644980}" destId="{E1ED9D7D-128C-0841-9FBB-F1E77EB8721A}" srcOrd="0" destOrd="0" presId="urn:microsoft.com/office/officeart/2005/8/layout/orgChart1"/>
    <dgm:cxn modelId="{E54B8648-E64A-FB48-B711-FBE99B4F8F30}" type="presOf" srcId="{81F90DB9-8067-2748-B707-A5D91249325D}" destId="{4610AF72-BBB1-0546-ADCC-5A733F0C0F61}" srcOrd="0" destOrd="0" presId="urn:microsoft.com/office/officeart/2005/8/layout/orgChart1"/>
    <dgm:cxn modelId="{A5FAA76A-4C02-B541-908A-3E672CFF7F9E}" type="presOf" srcId="{447F8E46-7110-0645-8149-005917C38556}" destId="{E3E9B584-4A26-A343-AD6E-584A926338E8}" srcOrd="1" destOrd="0" presId="urn:microsoft.com/office/officeart/2005/8/layout/orgChart1"/>
    <dgm:cxn modelId="{18B5094B-07BD-6A41-9165-6AFE88ECF793}" type="presOf" srcId="{33C4A588-19F7-614C-AC6E-6B3FE1ED899E}" destId="{D664AA93-2758-3E43-9996-E0DF7B165861}" srcOrd="0" destOrd="0" presId="urn:microsoft.com/office/officeart/2005/8/layout/orgChart1"/>
    <dgm:cxn modelId="{4D0EAD6C-DD80-184F-8BE8-FCB1139FB4E9}" type="presOf" srcId="{DE036FF7-FB94-8043-8607-3AE0068CE279}" destId="{1809D4E1-0BE4-0946-9ACA-274569B3D501}" srcOrd="0" destOrd="0" presId="urn:microsoft.com/office/officeart/2005/8/layout/orgChart1"/>
    <dgm:cxn modelId="{8131584E-1997-1146-BE75-5FBCF67E0406}" type="presOf" srcId="{7EBEF820-9CB8-B148-91E3-651F5AC19BB5}" destId="{DAA38D1D-98A7-6845-88C9-C9742E265204}" srcOrd="0" destOrd="0" presId="urn:microsoft.com/office/officeart/2005/8/layout/orgChart1"/>
    <dgm:cxn modelId="{6FCA906E-F8B6-984F-9B9F-09E4C44097D9}" type="presOf" srcId="{0C7CB077-06E2-7A4E-B195-563551A84DCB}" destId="{3FFAC849-F20A-A540-8B8A-F077A8EC6AB0}" srcOrd="0" destOrd="0" presId="urn:microsoft.com/office/officeart/2005/8/layout/orgChart1"/>
    <dgm:cxn modelId="{B7D9F54E-3AEB-BF44-85C7-485348818CCE}" type="presOf" srcId="{D0E922BA-AF4C-BC44-A221-62528484A221}" destId="{9D04AC73-EE17-BC40-A36C-C10141F948C1}" srcOrd="0" destOrd="0" presId="urn:microsoft.com/office/officeart/2005/8/layout/orgChart1"/>
    <dgm:cxn modelId="{A185F670-677A-F44E-BB01-938CA6AD8AFB}" srcId="{447F8E46-7110-0645-8149-005917C38556}" destId="{60478CCB-9CBE-E349-821C-5343F14994A5}" srcOrd="0" destOrd="0" parTransId="{3481B719-02CC-CB4E-843B-8BFD1D2E09EB}" sibTransId="{91438BBC-BF21-494F-A1D9-FDF40A8F6AB3}"/>
    <dgm:cxn modelId="{3DBBAF52-A0AA-E649-B532-D37BB288AC1D}" srcId="{D42D9E50-E637-A148-A4D4-C182EC231D5C}" destId="{6C228B58-10BB-ED49-8DA8-B4DD40D9DB24}" srcOrd="1" destOrd="0" parTransId="{33C4A588-19F7-614C-AC6E-6B3FE1ED899E}" sibTransId="{4E7B3DD2-1030-DE4E-838A-C6063CC1FDAA}"/>
    <dgm:cxn modelId="{2004E572-D086-BF43-9AC8-960BEE88C243}" srcId="{D42D9E50-E637-A148-A4D4-C182EC231D5C}" destId="{7EBEF820-9CB8-B148-91E3-651F5AC19BB5}" srcOrd="0" destOrd="0" parTransId="{A83D0233-6879-CE43-83B1-5085059341B2}" sibTransId="{CBE41DD6-12F9-D442-8018-8FE5375728EB}"/>
    <dgm:cxn modelId="{5A5AA174-014C-DF43-BBC8-84D877E7C0D2}" srcId="{D0E922BA-AF4C-BC44-A221-62528484A221}" destId="{D3E1E9C1-2193-6343-98CD-24F90532B8BC}" srcOrd="2" destOrd="0" parTransId="{8A1790A7-824E-7844-B2B5-81F596A7DB58}" sibTransId="{ABD379CE-A9DB-FD4E-84CD-2A7F840603F4}"/>
    <dgm:cxn modelId="{3B06E074-5C58-E041-BE24-D4E66CBD660F}" type="presOf" srcId="{342D98EB-9C19-344C-98B0-7D1A8387662E}" destId="{7CCBD3D5-DA59-CB4F-B7D2-B42375FE73FF}" srcOrd="1" destOrd="0" presId="urn:microsoft.com/office/officeart/2005/8/layout/orgChart1"/>
    <dgm:cxn modelId="{9E2A2056-F7CD-E64D-8DAB-5AB9F2838803}" type="presOf" srcId="{3481B719-02CC-CB4E-843B-8BFD1D2E09EB}" destId="{5B8BE5FB-F184-D04B-B0DE-7AADFE326BB2}" srcOrd="0" destOrd="0" presId="urn:microsoft.com/office/officeart/2005/8/layout/orgChart1"/>
    <dgm:cxn modelId="{B233FF76-8AD3-C143-BF8C-67F7FB604CAD}" srcId="{7EBEF820-9CB8-B148-91E3-651F5AC19BB5}" destId="{447F8E46-7110-0645-8149-005917C38556}" srcOrd="4" destOrd="0" parTransId="{CFA6477C-B7D9-434E-83AD-23917A7EE9AD}" sibTransId="{E866B357-5CDF-2447-B953-68CC9863A19D}"/>
    <dgm:cxn modelId="{90991E78-447C-3945-823E-9D930814C830}" srcId="{D0E922BA-AF4C-BC44-A221-62528484A221}" destId="{7E570841-BA3F-254B-BED4-97E08C38D8DD}" srcOrd="0" destOrd="0" parTransId="{53E00B87-23BF-8241-9D4C-97EC5E036C37}" sibTransId="{17DF1ACD-24E0-6445-858C-BA088663FEF4}"/>
    <dgm:cxn modelId="{99946678-A09D-0344-BF70-9EEB89153DF9}" srcId="{6C228B58-10BB-ED49-8DA8-B4DD40D9DB24}" destId="{D9EC7448-927F-BF4C-A822-2A698772A835}" srcOrd="0" destOrd="0" parTransId="{46DED34E-4AA9-1545-9BA5-816F83D3B1BF}" sibTransId="{1D05C3E4-BF14-C546-A8B1-C9E7F3736AFB}"/>
    <dgm:cxn modelId="{2335D679-127B-D24B-9CE4-0699F7517561}" type="presOf" srcId="{6443F679-1279-AF44-A55C-8299DF757526}" destId="{F9EC1AA2-ECA5-6D47-8FE5-DD37B73E91A9}" srcOrd="0" destOrd="0" presId="urn:microsoft.com/office/officeart/2005/8/layout/orgChart1"/>
    <dgm:cxn modelId="{22C8CA7A-4D1F-4B4D-A35A-405A583C820E}" srcId="{09B74385-59AF-A447-93D6-2F4AF3CBB284}" destId="{D42D9E50-E637-A148-A4D4-C182EC231D5C}" srcOrd="0" destOrd="0" parTransId="{A7D5D0A0-AC03-0447-A1F2-2EE3140E3E56}" sibTransId="{25E99EBB-B854-3C47-91B8-41C818F44654}"/>
    <dgm:cxn modelId="{69C2DA7A-8682-9F40-B6BA-2847D0C848E1}" type="presOf" srcId="{7D6D56D7-BEA1-4A42-A254-47577BE1199A}" destId="{1C46DB8C-EE95-634E-9BFE-E5FE28EEBFD9}" srcOrd="0" destOrd="0" presId="urn:microsoft.com/office/officeart/2005/8/layout/orgChart1"/>
    <dgm:cxn modelId="{6966317B-1C0E-3541-AEEE-E50A5710EFF0}" type="presOf" srcId="{CFA6477C-B7D9-434E-83AD-23917A7EE9AD}" destId="{E2BA401C-3254-8F48-8719-BBEB173DF295}" srcOrd="0" destOrd="0" presId="urn:microsoft.com/office/officeart/2005/8/layout/orgChart1"/>
    <dgm:cxn modelId="{BCE8357C-4415-CC42-8215-E2F1B49F2B72}" type="presOf" srcId="{7E570841-BA3F-254B-BED4-97E08C38D8DD}" destId="{1FC4F8E5-6B99-AF41-B8F5-2BA44F30C758}" srcOrd="0" destOrd="0" presId="urn:microsoft.com/office/officeart/2005/8/layout/orgChart1"/>
    <dgm:cxn modelId="{12AC637C-38AE-B349-9360-D382F17EC422}" srcId="{7EBEF820-9CB8-B148-91E3-651F5AC19BB5}" destId="{81F90DB9-8067-2748-B707-A5D91249325D}" srcOrd="3" destOrd="0" parTransId="{6B9D14DE-9F81-FE47-BF21-66B96AED037E}" sibTransId="{78784078-68F5-1B41-86BE-44CB59B5CE01}"/>
    <dgm:cxn modelId="{03D56C7C-B8C3-DF49-B231-F117D71C1422}" srcId="{447F8E46-7110-0645-8149-005917C38556}" destId="{60FB3E55-C445-5C40-9B09-DB4B2ECB3E40}" srcOrd="1" destOrd="0" parTransId="{B9247144-6739-0144-BEFB-41D99D4E9CCD}" sibTransId="{AF19A51C-715B-4E45-8700-0B3CFC04AF3E}"/>
    <dgm:cxn modelId="{A0AFC484-773F-FF4C-A2B5-1EA0C1246D14}" type="presOf" srcId="{4D11999F-43A8-114C-A2F3-65C6588DCD2D}" destId="{B4C84140-4578-4043-9372-605CEB79C750}" srcOrd="1" destOrd="0" presId="urn:microsoft.com/office/officeart/2005/8/layout/orgChart1"/>
    <dgm:cxn modelId="{29F3C986-41AB-3B44-93CA-FC65C0791AEA}" type="presOf" srcId="{6C228B58-10BB-ED49-8DA8-B4DD40D9DB24}" destId="{1E030DE4-0030-C74D-A94A-71691670C9FA}" srcOrd="1" destOrd="0" presId="urn:microsoft.com/office/officeart/2005/8/layout/orgChart1"/>
    <dgm:cxn modelId="{AF5A7A8C-2C20-764C-872F-2F3655CB8E79}" type="presOf" srcId="{80B42DE7-5CF2-0749-90BE-5B7B082E9D4F}" destId="{38AE76E4-62C4-6540-BFD4-0F2231FD1EC8}" srcOrd="0" destOrd="0" presId="urn:microsoft.com/office/officeart/2005/8/layout/orgChart1"/>
    <dgm:cxn modelId="{096B6E8E-78BE-5948-B70F-CF11BCF10290}" type="presOf" srcId="{6B9D14DE-9F81-FE47-BF21-66B96AED037E}" destId="{0AD42EBE-1487-564D-9754-F53A2500425A}" srcOrd="0" destOrd="0" presId="urn:microsoft.com/office/officeart/2005/8/layout/orgChart1"/>
    <dgm:cxn modelId="{5FB78F8E-2B79-D54F-81CA-1B2446AD2CD7}" type="presOf" srcId="{81F90DB9-8067-2748-B707-A5D91249325D}" destId="{7935ADB2-7DD0-9242-B0B2-05F2FD7CBB24}" srcOrd="1" destOrd="0" presId="urn:microsoft.com/office/officeart/2005/8/layout/orgChart1"/>
    <dgm:cxn modelId="{AEFC5591-F32A-2C41-8E1D-2E4A2449C9BE}" type="presOf" srcId="{447F8E46-7110-0645-8149-005917C38556}" destId="{0455C547-37DD-F249-ACB5-5A27F3D9C70A}" srcOrd="0" destOrd="0" presId="urn:microsoft.com/office/officeart/2005/8/layout/orgChart1"/>
    <dgm:cxn modelId="{2D060096-C7E9-2248-A194-F12A47643C5F}" type="presOf" srcId="{80B42DE7-5CF2-0749-90BE-5B7B082E9D4F}" destId="{1D15896B-7431-A449-BFFB-F05D849301CB}" srcOrd="1" destOrd="0" presId="urn:microsoft.com/office/officeart/2005/8/layout/orgChart1"/>
    <dgm:cxn modelId="{6C67149E-47EC-FB48-89EC-5A8E1E36B966}" type="presOf" srcId="{FEDB9CBB-7217-7845-A9AF-6E2635CE109B}" destId="{029EAAEE-DF50-2841-BB2B-5F24A8E0AA3D}" srcOrd="0" destOrd="0" presId="urn:microsoft.com/office/officeart/2005/8/layout/orgChart1"/>
    <dgm:cxn modelId="{E2406E9E-3010-CE4C-9840-686DFF2053CF}" type="presOf" srcId="{967A4DB3-2A2F-C54F-B25C-A6AF4437CAD8}" destId="{81790FFD-0C45-4140-9881-DF61516D85A9}" srcOrd="0" destOrd="0" presId="urn:microsoft.com/office/officeart/2005/8/layout/orgChart1"/>
    <dgm:cxn modelId="{2FC177A3-8CCA-B74C-A862-73353DF88FC9}" type="presOf" srcId="{327BAA82-03BC-6A4B-89EA-FC98C0FE8570}" destId="{4B81CCA7-CED7-5248-9FA4-340905E42C8E}" srcOrd="0" destOrd="0" presId="urn:microsoft.com/office/officeart/2005/8/layout/orgChart1"/>
    <dgm:cxn modelId="{0E1D5EA6-2893-204D-80DE-01FBC039C485}" type="presOf" srcId="{B9247144-6739-0144-BEFB-41D99D4E9CCD}" destId="{D4675F4C-8D39-B542-89E8-61D3F4226BD8}" srcOrd="0" destOrd="0" presId="urn:microsoft.com/office/officeart/2005/8/layout/orgChart1"/>
    <dgm:cxn modelId="{02FE26AB-722C-9B44-AF62-B39F94DCBF7D}" srcId="{0C7CB077-06E2-7A4E-B195-563551A84DCB}" destId="{FAC24E63-BD7F-1744-97D2-34C64EA6DAD3}" srcOrd="0" destOrd="0" parTransId="{2C5D018F-CA58-F340-8B74-56AF0D97FBFE}" sibTransId="{F994AA47-55AF-EE45-90F3-4DE185106BBE}"/>
    <dgm:cxn modelId="{1E24E5AB-08F7-1045-9C49-DE6A93D7B258}" type="presOf" srcId="{679AF040-FDC9-7D42-9B59-DE58D5D08308}" destId="{F9F63F3C-3C54-BE4C-9E60-F04412C13E89}" srcOrd="0" destOrd="0" presId="urn:microsoft.com/office/officeart/2005/8/layout/orgChart1"/>
    <dgm:cxn modelId="{ED72D2AC-85DC-C14F-B61E-EE0D03F7AF59}" type="presOf" srcId="{DE036FF7-FB94-8043-8607-3AE0068CE279}" destId="{710AC4DE-096E-CA4F-9CA1-56FA8F2FBB64}" srcOrd="1" destOrd="0" presId="urn:microsoft.com/office/officeart/2005/8/layout/orgChart1"/>
    <dgm:cxn modelId="{23A7A5AD-2C5C-1C4A-B244-14510404A9CF}" type="presOf" srcId="{60478CCB-9CBE-E349-821C-5343F14994A5}" destId="{F76B6A39-D533-FF49-9720-ECD0CC4C88B4}" srcOrd="1" destOrd="0" presId="urn:microsoft.com/office/officeart/2005/8/layout/orgChart1"/>
    <dgm:cxn modelId="{C525CFAD-6091-A841-9BC6-7AA242936CC6}" type="presOf" srcId="{7E570841-BA3F-254B-BED4-97E08C38D8DD}" destId="{A4440BD9-0EC4-7442-9903-63F997F79CBA}" srcOrd="1" destOrd="0" presId="urn:microsoft.com/office/officeart/2005/8/layout/orgChart1"/>
    <dgm:cxn modelId="{A2E3C9AE-A000-0740-9758-90D43D604E55}" type="presOf" srcId="{8C7A2F71-F59B-D348-A763-EF80F6646B3C}" destId="{9A718756-D443-9B40-AF64-2C4F0FA3D2F4}" srcOrd="0" destOrd="0" presId="urn:microsoft.com/office/officeart/2005/8/layout/orgChart1"/>
    <dgm:cxn modelId="{409E2EB6-5150-234E-AD79-0045AC82A1ED}" srcId="{7D6D56D7-BEA1-4A42-A254-47577BE1199A}" destId="{DE036FF7-FB94-8043-8607-3AE0068CE279}" srcOrd="0" destOrd="0" parTransId="{5CF20148-8525-5E47-A8CD-9FF0E88D1EBC}" sibTransId="{04B48A34-BD47-964D-8C87-8DD7006CBA7A}"/>
    <dgm:cxn modelId="{4B92F8BE-FCB5-BB40-81E1-2277F3AAFD91}" srcId="{342D98EB-9C19-344C-98B0-7D1A8387662E}" destId="{6443F679-1279-AF44-A55C-8299DF757526}" srcOrd="0" destOrd="0" parTransId="{B77098D5-985B-8845-B5C8-3AC895C1E56E}" sibTransId="{96AF8AE0-F48B-944B-8309-4773B1A3A651}"/>
    <dgm:cxn modelId="{DB9D89C6-0224-7D46-8E61-8B1C40F9CD58}" type="presOf" srcId="{18007C7A-B77F-7447-BB0A-3318E3392115}" destId="{EC7E74F6-9239-0A47-93E4-E95B331DBB59}" srcOrd="0" destOrd="0" presId="urn:microsoft.com/office/officeart/2005/8/layout/orgChart1"/>
    <dgm:cxn modelId="{3060D6C6-0D18-0247-B8F1-D5BDC209A643}" type="presOf" srcId="{2C5D018F-CA58-F340-8B74-56AF0D97FBFE}" destId="{35AB2BFD-952F-4448-B03E-36EA28B8FD44}" srcOrd="0" destOrd="0" presId="urn:microsoft.com/office/officeart/2005/8/layout/orgChart1"/>
    <dgm:cxn modelId="{A308A1C7-C5F4-A643-8838-3719C1B105EB}" type="presOf" srcId="{3BABF471-CAAD-5745-81B9-F308C9B4BE8D}" destId="{7DB56537-738B-F54D-8E10-E903DB3CEF28}" srcOrd="1" destOrd="0" presId="urn:microsoft.com/office/officeart/2005/8/layout/orgChart1"/>
    <dgm:cxn modelId="{CE595DCA-3964-6542-81E9-692EA9B34061}" type="presOf" srcId="{3BABF471-CAAD-5745-81B9-F308C9B4BE8D}" destId="{0CE9C3D6-FA3D-D84E-85D8-3D6A27FA116B}" srcOrd="0" destOrd="0" presId="urn:microsoft.com/office/officeart/2005/8/layout/orgChart1"/>
    <dgm:cxn modelId="{F76245CA-D921-DD48-90E9-583D118CF7A7}" type="presOf" srcId="{D3E1E9C1-2193-6343-98CD-24F90532B8BC}" destId="{09E6F564-512B-3748-95C1-2DAEBD41312D}" srcOrd="0" destOrd="0" presId="urn:microsoft.com/office/officeart/2005/8/layout/orgChart1"/>
    <dgm:cxn modelId="{DB6A87CC-4E82-6D4B-8301-499FAFC19AD5}" type="presOf" srcId="{46DED34E-4AA9-1545-9BA5-816F83D3B1BF}" destId="{4CA0A735-4631-9744-9B9B-600CB05ED220}" srcOrd="0" destOrd="0" presId="urn:microsoft.com/office/officeart/2005/8/layout/orgChart1"/>
    <dgm:cxn modelId="{48A446D7-0898-EB47-9C1C-0873C80AC671}" type="presOf" srcId="{342D98EB-9C19-344C-98B0-7D1A8387662E}" destId="{2532549F-4F08-4E4D-B310-89FD7AC02C44}" srcOrd="0" destOrd="0" presId="urn:microsoft.com/office/officeart/2005/8/layout/orgChart1"/>
    <dgm:cxn modelId="{98C328DD-D299-6840-8DD6-05503BDEA14E}" srcId="{7D6D56D7-BEA1-4A42-A254-47577BE1199A}" destId="{D0E922BA-AF4C-BC44-A221-62528484A221}" srcOrd="1" destOrd="0" parTransId="{8B03847F-E5BE-B44A-B216-988435F140FA}" sibTransId="{D4896203-DB07-7A4F-8219-E508D6926E5F}"/>
    <dgm:cxn modelId="{7ABDC8DD-C8F2-4547-9B0A-A66E8C51C62A}" srcId="{D42D9E50-E637-A148-A4D4-C182EC231D5C}" destId="{342D98EB-9C19-344C-98B0-7D1A8387662E}" srcOrd="2" destOrd="0" parTransId="{65949EEE-1D60-9844-8903-3A86F85348B3}" sibTransId="{9067EB5A-833A-454D-8C50-3023D600F2C9}"/>
    <dgm:cxn modelId="{208BEBE1-5B5D-3849-A32B-11C9774577F0}" srcId="{7EBEF820-9CB8-B148-91E3-651F5AC19BB5}" destId="{80B42DE7-5CF2-0749-90BE-5B7B082E9D4F}" srcOrd="0" destOrd="0" parTransId="{18007C7A-B77F-7447-BB0A-3318E3392115}" sibTransId="{05775D93-AEF4-F54C-8672-DBBA83A9621F}"/>
    <dgm:cxn modelId="{8BA1DFE4-0E8E-114E-AB07-2F7213A043BB}" type="presOf" srcId="{F7DBE1C1-AF38-3545-9C00-36E455644980}" destId="{71E13D95-0C7B-5045-B778-11832608404B}" srcOrd="1" destOrd="0" presId="urn:microsoft.com/office/officeart/2005/8/layout/orgChart1"/>
    <dgm:cxn modelId="{17E6D7E8-9189-E24D-926A-B52E9B54C642}" srcId="{7EBEF820-9CB8-B148-91E3-651F5AC19BB5}" destId="{9E3DCA4E-176F-0D43-AF89-5FBA8752C103}" srcOrd="2" destOrd="0" parTransId="{967A4DB3-2A2F-C54F-B25C-A6AF4437CAD8}" sibTransId="{DDFFCCA3-5FC9-9444-A6F0-8BBE6AAD5BB6}"/>
    <dgm:cxn modelId="{2F4CD9EB-C882-9042-ACB5-9D74D216A52C}" type="presOf" srcId="{FAC24E63-BD7F-1744-97D2-34C64EA6DAD3}" destId="{17FDBA62-10FA-9B44-872E-F172D61F1724}" srcOrd="0" destOrd="0" presId="urn:microsoft.com/office/officeart/2005/8/layout/orgChart1"/>
    <dgm:cxn modelId="{10AB28EC-567D-9B47-85A8-BE8201674760}" type="presOf" srcId="{B77098D5-985B-8845-B5C8-3AC895C1E56E}" destId="{5E11589B-A15B-3B4E-AE52-E97968A3E8C3}" srcOrd="0" destOrd="0" presId="urn:microsoft.com/office/officeart/2005/8/layout/orgChart1"/>
    <dgm:cxn modelId="{B9EB4BEC-4BE1-D042-9C70-E3DBA4B14F2F}" type="presOf" srcId="{D9EC7448-927F-BF4C-A822-2A698772A835}" destId="{400A0D40-71A2-8B4A-90B8-2B60DD509E69}" srcOrd="0" destOrd="0" presId="urn:microsoft.com/office/officeart/2005/8/layout/orgChart1"/>
    <dgm:cxn modelId="{6186DCEE-C6DA-5B44-8562-86614C2CA085}" type="presOf" srcId="{0C7CB077-06E2-7A4E-B195-563551A84DCB}" destId="{B22894AD-CC32-F448-8D5E-23E80BEC6F01}" srcOrd="1" destOrd="0" presId="urn:microsoft.com/office/officeart/2005/8/layout/orgChart1"/>
    <dgm:cxn modelId="{5FFCF7FA-7C58-7640-BCC2-A77F00BE1684}" type="presOf" srcId="{9A39929E-471B-C246-874B-F24D2FCBB29A}" destId="{CB0BDF5F-D4ED-0746-8757-1C67E983C505}" srcOrd="0" destOrd="0" presId="urn:microsoft.com/office/officeart/2005/8/layout/orgChart1"/>
    <dgm:cxn modelId="{8C4D32FC-2E46-AA43-AC99-2D22F05AC97E}" type="presOf" srcId="{D9EC7448-927F-BF4C-A822-2A698772A835}" destId="{98D4CE2D-F010-5A48-8215-C764864A12C9}" srcOrd="1" destOrd="0" presId="urn:microsoft.com/office/officeart/2005/8/layout/orgChart1"/>
    <dgm:cxn modelId="{AEF46FFD-61A2-A040-A624-382A168454C4}" type="presOf" srcId="{D42D9E50-E637-A148-A4D4-C182EC231D5C}" destId="{EEEC1CF0-8CCF-634A-951D-04DEA31C1220}" srcOrd="0" destOrd="0" presId="urn:microsoft.com/office/officeart/2005/8/layout/orgChart1"/>
    <dgm:cxn modelId="{D7F2DEFD-A17F-D84E-AE40-702B9FECBD0F}" type="presOf" srcId="{D42D9E50-E637-A148-A4D4-C182EC231D5C}" destId="{22C8FFCA-3104-D746-BF7D-4CEC86E3B3EC}" srcOrd="1" destOrd="0" presId="urn:microsoft.com/office/officeart/2005/8/layout/orgChart1"/>
    <dgm:cxn modelId="{29FF3F20-AE98-4643-AB98-4F677C7D5E6D}" type="presParOf" srcId="{31EE31D4-5935-8D41-BEAC-2593DB3A7402}" destId="{2A58DB9E-E75B-4F44-849E-8ABC1337D186}" srcOrd="0" destOrd="0" presId="urn:microsoft.com/office/officeart/2005/8/layout/orgChart1"/>
    <dgm:cxn modelId="{AF735180-0824-CA4A-B7BF-BA443ED11079}" type="presParOf" srcId="{2A58DB9E-E75B-4F44-849E-8ABC1337D186}" destId="{0E374481-6DDF-0241-B445-5F38A9063811}" srcOrd="0" destOrd="0" presId="urn:microsoft.com/office/officeart/2005/8/layout/orgChart1"/>
    <dgm:cxn modelId="{ABA99720-EEFE-4143-A9B2-F47C4B9A01FE}" type="presParOf" srcId="{0E374481-6DDF-0241-B445-5F38A9063811}" destId="{EEEC1CF0-8CCF-634A-951D-04DEA31C1220}" srcOrd="0" destOrd="0" presId="urn:microsoft.com/office/officeart/2005/8/layout/orgChart1"/>
    <dgm:cxn modelId="{05C3D6FA-1AC6-0841-B815-77E1F541A3E0}" type="presParOf" srcId="{0E374481-6DDF-0241-B445-5F38A9063811}" destId="{22C8FFCA-3104-D746-BF7D-4CEC86E3B3EC}" srcOrd="1" destOrd="0" presId="urn:microsoft.com/office/officeart/2005/8/layout/orgChart1"/>
    <dgm:cxn modelId="{68F7F0B9-1CEC-B64D-9F79-6480260A24A7}" type="presParOf" srcId="{2A58DB9E-E75B-4F44-849E-8ABC1337D186}" destId="{87406EDB-4F3D-7C43-A391-AE4E853060FF}" srcOrd="1" destOrd="0" presId="urn:microsoft.com/office/officeart/2005/8/layout/orgChart1"/>
    <dgm:cxn modelId="{44E28DA2-F637-9D4D-B14C-CD6329BB3E08}" type="presParOf" srcId="{87406EDB-4F3D-7C43-A391-AE4E853060FF}" destId="{13477F8D-D80F-A248-A9BB-465C1D965D9E}" srcOrd="0" destOrd="0" presId="urn:microsoft.com/office/officeart/2005/8/layout/orgChart1"/>
    <dgm:cxn modelId="{7532EC5D-5DBF-E448-B39C-292D1918F2A3}" type="presParOf" srcId="{87406EDB-4F3D-7C43-A391-AE4E853060FF}" destId="{F9BB479A-22BC-0946-B158-D420859A4078}" srcOrd="1" destOrd="0" presId="urn:microsoft.com/office/officeart/2005/8/layout/orgChart1"/>
    <dgm:cxn modelId="{017E49B7-D6F3-EF4F-AA9A-56D98B58AD4A}" type="presParOf" srcId="{F9BB479A-22BC-0946-B158-D420859A4078}" destId="{F9FDD1EA-B55F-C548-BD58-5482B2DE18D5}" srcOrd="0" destOrd="0" presId="urn:microsoft.com/office/officeart/2005/8/layout/orgChart1"/>
    <dgm:cxn modelId="{F4B0CFAF-EF80-164D-8B44-83BD7C1D198E}" type="presParOf" srcId="{F9FDD1EA-B55F-C548-BD58-5482B2DE18D5}" destId="{DAA38D1D-98A7-6845-88C9-C9742E265204}" srcOrd="0" destOrd="0" presId="urn:microsoft.com/office/officeart/2005/8/layout/orgChart1"/>
    <dgm:cxn modelId="{BC5C7D88-0D5F-FF40-B142-E661E54DCE83}" type="presParOf" srcId="{F9FDD1EA-B55F-C548-BD58-5482B2DE18D5}" destId="{FE8997A6-6AF2-0344-9571-BE91B58B1780}" srcOrd="1" destOrd="0" presId="urn:microsoft.com/office/officeart/2005/8/layout/orgChart1"/>
    <dgm:cxn modelId="{372E61E1-E146-7E46-AC7F-EFDEE647EEF4}" type="presParOf" srcId="{F9BB479A-22BC-0946-B158-D420859A4078}" destId="{B390DC45-B46B-8C44-ACF6-32270E8C1A76}" srcOrd="1" destOrd="0" presId="urn:microsoft.com/office/officeart/2005/8/layout/orgChart1"/>
    <dgm:cxn modelId="{0F26318D-E54E-1040-B6E7-8BCE3AFE66F5}" type="presParOf" srcId="{B390DC45-B46B-8C44-ACF6-32270E8C1A76}" destId="{EC7E74F6-9239-0A47-93E4-E95B331DBB59}" srcOrd="0" destOrd="0" presId="urn:microsoft.com/office/officeart/2005/8/layout/orgChart1"/>
    <dgm:cxn modelId="{2FA62CF6-6757-C049-AFF8-93705AFA7915}" type="presParOf" srcId="{B390DC45-B46B-8C44-ACF6-32270E8C1A76}" destId="{7AE1BAA4-6F74-414E-BEA5-D1F6FECA1668}" srcOrd="1" destOrd="0" presId="urn:microsoft.com/office/officeart/2005/8/layout/orgChart1"/>
    <dgm:cxn modelId="{9307DD1A-B6D8-F74E-8866-A8D09E919C71}" type="presParOf" srcId="{7AE1BAA4-6F74-414E-BEA5-D1F6FECA1668}" destId="{FBA4A172-1481-7D49-AAF6-95F61E7FCD83}" srcOrd="0" destOrd="0" presId="urn:microsoft.com/office/officeart/2005/8/layout/orgChart1"/>
    <dgm:cxn modelId="{E960E7F2-CB22-F640-800A-892A83CDC43B}" type="presParOf" srcId="{FBA4A172-1481-7D49-AAF6-95F61E7FCD83}" destId="{38AE76E4-62C4-6540-BFD4-0F2231FD1EC8}" srcOrd="0" destOrd="0" presId="urn:microsoft.com/office/officeart/2005/8/layout/orgChart1"/>
    <dgm:cxn modelId="{2ABC2F56-C9DB-9B44-A644-21C0B1A3B0C3}" type="presParOf" srcId="{FBA4A172-1481-7D49-AAF6-95F61E7FCD83}" destId="{1D15896B-7431-A449-BFFB-F05D849301CB}" srcOrd="1" destOrd="0" presId="urn:microsoft.com/office/officeart/2005/8/layout/orgChart1"/>
    <dgm:cxn modelId="{C7C0F18C-B531-2D4D-90D9-6A53B4CF95A9}" type="presParOf" srcId="{7AE1BAA4-6F74-414E-BEA5-D1F6FECA1668}" destId="{68745195-F371-594E-A506-B008AAE76243}" srcOrd="1" destOrd="0" presId="urn:microsoft.com/office/officeart/2005/8/layout/orgChart1"/>
    <dgm:cxn modelId="{A9EF254A-7497-EF43-889C-4012A5F20DAB}" type="presParOf" srcId="{7AE1BAA4-6F74-414E-BEA5-D1F6FECA1668}" destId="{78DF6F1F-69BA-3044-B94E-E40DC9BB180E}" srcOrd="2" destOrd="0" presId="urn:microsoft.com/office/officeart/2005/8/layout/orgChart1"/>
    <dgm:cxn modelId="{B302F4EC-8AD9-2544-A4D0-2ED70318A0E0}" type="presParOf" srcId="{B390DC45-B46B-8C44-ACF6-32270E8C1A76}" destId="{9E70B7F6-F763-C847-A6DE-35CBE5BAD08D}" srcOrd="2" destOrd="0" presId="urn:microsoft.com/office/officeart/2005/8/layout/orgChart1"/>
    <dgm:cxn modelId="{88B4AF78-8AAC-6C4A-82FE-B656274A9CF2}" type="presParOf" srcId="{B390DC45-B46B-8C44-ACF6-32270E8C1A76}" destId="{895DE1FC-71B0-0049-BCF8-7ED91EF0A79F}" srcOrd="3" destOrd="0" presId="urn:microsoft.com/office/officeart/2005/8/layout/orgChart1"/>
    <dgm:cxn modelId="{A22260DD-47CC-9044-88C9-414EB4E55DC5}" type="presParOf" srcId="{895DE1FC-71B0-0049-BCF8-7ED91EF0A79F}" destId="{A3295E37-FBD2-F840-BB1A-D51BC4772050}" srcOrd="0" destOrd="0" presId="urn:microsoft.com/office/officeart/2005/8/layout/orgChart1"/>
    <dgm:cxn modelId="{9D404F26-7305-9C45-B42D-45850DF2B02E}" type="presParOf" srcId="{A3295E37-FBD2-F840-BB1A-D51BC4772050}" destId="{0CE9C3D6-FA3D-D84E-85D8-3D6A27FA116B}" srcOrd="0" destOrd="0" presId="urn:microsoft.com/office/officeart/2005/8/layout/orgChart1"/>
    <dgm:cxn modelId="{192E5281-8A4F-8048-8D11-A1C5A054FBF5}" type="presParOf" srcId="{A3295E37-FBD2-F840-BB1A-D51BC4772050}" destId="{7DB56537-738B-F54D-8E10-E903DB3CEF28}" srcOrd="1" destOrd="0" presId="urn:microsoft.com/office/officeart/2005/8/layout/orgChart1"/>
    <dgm:cxn modelId="{3C1FF4F9-DBBF-1F4F-B62F-A758E0E4EE9D}" type="presParOf" srcId="{895DE1FC-71B0-0049-BCF8-7ED91EF0A79F}" destId="{EAF02A22-37C3-A740-BCF7-A67D57A5E990}" srcOrd="1" destOrd="0" presId="urn:microsoft.com/office/officeart/2005/8/layout/orgChart1"/>
    <dgm:cxn modelId="{0BD84221-8B30-C84C-A8E3-10DD42790847}" type="presParOf" srcId="{895DE1FC-71B0-0049-BCF8-7ED91EF0A79F}" destId="{F3CFC1E7-1BC6-4A44-BB20-A62B00166212}" srcOrd="2" destOrd="0" presId="urn:microsoft.com/office/officeart/2005/8/layout/orgChart1"/>
    <dgm:cxn modelId="{462D4430-7CE7-1B43-91E5-12E9DCF1EE6C}" type="presParOf" srcId="{B390DC45-B46B-8C44-ACF6-32270E8C1A76}" destId="{81790FFD-0C45-4140-9881-DF61516D85A9}" srcOrd="4" destOrd="0" presId="urn:microsoft.com/office/officeart/2005/8/layout/orgChart1"/>
    <dgm:cxn modelId="{34BD01B0-A34C-7140-84A5-49DC6D22DEB0}" type="presParOf" srcId="{B390DC45-B46B-8C44-ACF6-32270E8C1A76}" destId="{F8B929D1-4E4C-CE43-BF98-17735B06B959}" srcOrd="5" destOrd="0" presId="urn:microsoft.com/office/officeart/2005/8/layout/orgChart1"/>
    <dgm:cxn modelId="{134A45F6-9B93-DC41-8134-0A05F60C0055}" type="presParOf" srcId="{F8B929D1-4E4C-CE43-BF98-17735B06B959}" destId="{4E5DDE68-0A74-EF4A-BCF4-D4938FB983BF}" srcOrd="0" destOrd="0" presId="urn:microsoft.com/office/officeart/2005/8/layout/orgChart1"/>
    <dgm:cxn modelId="{6544D3ED-1F7C-7041-8420-7FCC25EEE44B}" type="presParOf" srcId="{4E5DDE68-0A74-EF4A-BCF4-D4938FB983BF}" destId="{7E1ADCC3-D2CC-7C4D-BB95-E197E8956257}" srcOrd="0" destOrd="0" presId="urn:microsoft.com/office/officeart/2005/8/layout/orgChart1"/>
    <dgm:cxn modelId="{434BDC05-2E43-4340-946B-8408919FA380}" type="presParOf" srcId="{4E5DDE68-0A74-EF4A-BCF4-D4938FB983BF}" destId="{5FD4B785-4DF1-DE43-9FB5-51D4CB6B4449}" srcOrd="1" destOrd="0" presId="urn:microsoft.com/office/officeart/2005/8/layout/orgChart1"/>
    <dgm:cxn modelId="{CBC0123E-2886-5F4D-9A13-FAD1AFECD5BC}" type="presParOf" srcId="{F8B929D1-4E4C-CE43-BF98-17735B06B959}" destId="{6EA37DB0-4536-0C47-A901-C99E6347576D}" srcOrd="1" destOrd="0" presId="urn:microsoft.com/office/officeart/2005/8/layout/orgChart1"/>
    <dgm:cxn modelId="{3B4B8E67-A6A5-834B-8E0E-6FEF96BE35C2}" type="presParOf" srcId="{6EA37DB0-4536-0C47-A901-C99E6347576D}" destId="{2E1A4DBF-BA8C-2548-8364-FF56F925109A}" srcOrd="0" destOrd="0" presId="urn:microsoft.com/office/officeart/2005/8/layout/orgChart1"/>
    <dgm:cxn modelId="{B1B37C8C-9122-944A-A28F-7A9BFD9C5F99}" type="presParOf" srcId="{6EA37DB0-4536-0C47-A901-C99E6347576D}" destId="{5BAC004B-1E17-6749-813B-03E065313E7C}" srcOrd="1" destOrd="0" presId="urn:microsoft.com/office/officeart/2005/8/layout/orgChart1"/>
    <dgm:cxn modelId="{AD80AED9-B2DD-7D41-BDA2-F7DEA104DEF2}" type="presParOf" srcId="{5BAC004B-1E17-6749-813B-03E065313E7C}" destId="{652CBFC9-2E9B-4546-81B9-F268931B154F}" srcOrd="0" destOrd="0" presId="urn:microsoft.com/office/officeart/2005/8/layout/orgChart1"/>
    <dgm:cxn modelId="{E05BC7EE-C8A9-9047-A7F9-C5CA38D8F0C5}" type="presParOf" srcId="{652CBFC9-2E9B-4546-81B9-F268931B154F}" destId="{F9F63F3C-3C54-BE4C-9E60-F04412C13E89}" srcOrd="0" destOrd="0" presId="urn:microsoft.com/office/officeart/2005/8/layout/orgChart1"/>
    <dgm:cxn modelId="{DD908A6E-8DCE-1547-AE95-17786677E0CF}" type="presParOf" srcId="{652CBFC9-2E9B-4546-81B9-F268931B154F}" destId="{C61673E6-1F4A-314A-8899-C90800EF3DDA}" srcOrd="1" destOrd="0" presId="urn:microsoft.com/office/officeart/2005/8/layout/orgChart1"/>
    <dgm:cxn modelId="{46D8B170-3A56-804C-8CC9-D8EB6ECE59BB}" type="presParOf" srcId="{5BAC004B-1E17-6749-813B-03E065313E7C}" destId="{AAD93A58-6633-B24C-8C1B-6E9338048892}" srcOrd="1" destOrd="0" presId="urn:microsoft.com/office/officeart/2005/8/layout/orgChart1"/>
    <dgm:cxn modelId="{F72AE635-1BEB-6240-ABB9-13E14752F737}" type="presParOf" srcId="{5BAC004B-1E17-6749-813B-03E065313E7C}" destId="{2B2916F6-E162-5F4C-AC7B-F75DC1580F88}" srcOrd="2" destOrd="0" presId="urn:microsoft.com/office/officeart/2005/8/layout/orgChart1"/>
    <dgm:cxn modelId="{C22BDF38-C999-864B-A018-7B47299940B2}" type="presParOf" srcId="{6EA37DB0-4536-0C47-A901-C99E6347576D}" destId="{029EAAEE-DF50-2841-BB2B-5F24A8E0AA3D}" srcOrd="2" destOrd="0" presId="urn:microsoft.com/office/officeart/2005/8/layout/orgChart1"/>
    <dgm:cxn modelId="{555D6095-13B4-E54F-B5FA-C245C672AAA5}" type="presParOf" srcId="{6EA37DB0-4536-0C47-A901-C99E6347576D}" destId="{372BF0A7-7E69-A74C-AB67-F12AE7DE58CC}" srcOrd="3" destOrd="0" presId="urn:microsoft.com/office/officeart/2005/8/layout/orgChart1"/>
    <dgm:cxn modelId="{17322CD8-B74A-5C48-B245-3DABC1E7B173}" type="presParOf" srcId="{372BF0A7-7E69-A74C-AB67-F12AE7DE58CC}" destId="{4A021988-8106-AA4A-999D-CF6C6C021FC1}" srcOrd="0" destOrd="0" presId="urn:microsoft.com/office/officeart/2005/8/layout/orgChart1"/>
    <dgm:cxn modelId="{97139BF8-E597-9C48-B84B-B14CCB4777DB}" type="presParOf" srcId="{4A021988-8106-AA4A-999D-CF6C6C021FC1}" destId="{E1ED9D7D-128C-0841-9FBB-F1E77EB8721A}" srcOrd="0" destOrd="0" presId="urn:microsoft.com/office/officeart/2005/8/layout/orgChart1"/>
    <dgm:cxn modelId="{3422EB69-F6CC-AA40-8D5B-ABE4184D2E96}" type="presParOf" srcId="{4A021988-8106-AA4A-999D-CF6C6C021FC1}" destId="{71E13D95-0C7B-5045-B778-11832608404B}" srcOrd="1" destOrd="0" presId="urn:microsoft.com/office/officeart/2005/8/layout/orgChart1"/>
    <dgm:cxn modelId="{DAFC2D7D-4373-714E-8033-5EAC92029891}" type="presParOf" srcId="{372BF0A7-7E69-A74C-AB67-F12AE7DE58CC}" destId="{DD3AADF6-3810-214B-A090-9A95D39DEF6C}" srcOrd="1" destOrd="0" presId="urn:microsoft.com/office/officeart/2005/8/layout/orgChart1"/>
    <dgm:cxn modelId="{BC42060A-BF99-9845-B481-D471283AD540}" type="presParOf" srcId="{372BF0A7-7E69-A74C-AB67-F12AE7DE58CC}" destId="{BD3CB99E-DD2E-C944-AB76-F38D6AF9C56A}" srcOrd="2" destOrd="0" presId="urn:microsoft.com/office/officeart/2005/8/layout/orgChart1"/>
    <dgm:cxn modelId="{9B280C4D-E3C2-F543-B46F-C755FF9EAF00}" type="presParOf" srcId="{F8B929D1-4E4C-CE43-BF98-17735B06B959}" destId="{30583ACA-CC6E-A84F-A02F-66C923CB7CDC}" srcOrd="2" destOrd="0" presId="urn:microsoft.com/office/officeart/2005/8/layout/orgChart1"/>
    <dgm:cxn modelId="{8C736256-7686-ED40-A46D-F4E5A16002BA}" type="presParOf" srcId="{B390DC45-B46B-8C44-ACF6-32270E8C1A76}" destId="{0AD42EBE-1487-564D-9754-F53A2500425A}" srcOrd="6" destOrd="0" presId="urn:microsoft.com/office/officeart/2005/8/layout/orgChart1"/>
    <dgm:cxn modelId="{18D68295-4971-4240-A600-EE18218308EA}" type="presParOf" srcId="{B390DC45-B46B-8C44-ACF6-32270E8C1A76}" destId="{7F82ADB3-E03E-A947-A5A7-717A0C5DB1D5}" srcOrd="7" destOrd="0" presId="urn:microsoft.com/office/officeart/2005/8/layout/orgChart1"/>
    <dgm:cxn modelId="{5E6106FF-1045-B143-B024-5BA5072DCD16}" type="presParOf" srcId="{7F82ADB3-E03E-A947-A5A7-717A0C5DB1D5}" destId="{0FEA39FA-EFF5-C845-AD5D-4DCB09543979}" srcOrd="0" destOrd="0" presId="urn:microsoft.com/office/officeart/2005/8/layout/orgChart1"/>
    <dgm:cxn modelId="{F00D8FAA-9314-444B-81D8-D4B15BDE46B9}" type="presParOf" srcId="{0FEA39FA-EFF5-C845-AD5D-4DCB09543979}" destId="{4610AF72-BBB1-0546-ADCC-5A733F0C0F61}" srcOrd="0" destOrd="0" presId="urn:microsoft.com/office/officeart/2005/8/layout/orgChart1"/>
    <dgm:cxn modelId="{296547E8-BD2F-F149-8A55-80FB77ACC1BE}" type="presParOf" srcId="{0FEA39FA-EFF5-C845-AD5D-4DCB09543979}" destId="{7935ADB2-7DD0-9242-B0B2-05F2FD7CBB24}" srcOrd="1" destOrd="0" presId="urn:microsoft.com/office/officeart/2005/8/layout/orgChart1"/>
    <dgm:cxn modelId="{86DF1A20-34BB-F14E-B61D-3265D5813CE7}" type="presParOf" srcId="{7F82ADB3-E03E-A947-A5A7-717A0C5DB1D5}" destId="{C722A36C-4D3F-0143-87ED-D986DF891047}" srcOrd="1" destOrd="0" presId="urn:microsoft.com/office/officeart/2005/8/layout/orgChart1"/>
    <dgm:cxn modelId="{2CF63EB6-8397-A149-8066-04F8C29BEA2E}" type="presParOf" srcId="{7F82ADB3-E03E-A947-A5A7-717A0C5DB1D5}" destId="{06BCE6C1-A8E1-A541-A8A0-E53AD1A5540E}" srcOrd="2" destOrd="0" presId="urn:microsoft.com/office/officeart/2005/8/layout/orgChart1"/>
    <dgm:cxn modelId="{C44EB260-887B-3C41-9C57-4D6995E7BABD}" type="presParOf" srcId="{B390DC45-B46B-8C44-ACF6-32270E8C1A76}" destId="{E2BA401C-3254-8F48-8719-BBEB173DF295}" srcOrd="8" destOrd="0" presId="urn:microsoft.com/office/officeart/2005/8/layout/orgChart1"/>
    <dgm:cxn modelId="{B2A5416F-BB5B-6E4A-960A-B206A71F3A20}" type="presParOf" srcId="{B390DC45-B46B-8C44-ACF6-32270E8C1A76}" destId="{BC8237AD-18AA-DF40-83EE-BF5CDCE8DEF7}" srcOrd="9" destOrd="0" presId="urn:microsoft.com/office/officeart/2005/8/layout/orgChart1"/>
    <dgm:cxn modelId="{4FB7D8A9-6B69-8647-8FA1-477CF030ADB5}" type="presParOf" srcId="{BC8237AD-18AA-DF40-83EE-BF5CDCE8DEF7}" destId="{728F3F1A-31AB-8242-B861-8F9B77050BF1}" srcOrd="0" destOrd="0" presId="urn:microsoft.com/office/officeart/2005/8/layout/orgChart1"/>
    <dgm:cxn modelId="{6B77D9F5-CA50-2C47-8077-5E1C9A961B4C}" type="presParOf" srcId="{728F3F1A-31AB-8242-B861-8F9B77050BF1}" destId="{0455C547-37DD-F249-ACB5-5A27F3D9C70A}" srcOrd="0" destOrd="0" presId="urn:microsoft.com/office/officeart/2005/8/layout/orgChart1"/>
    <dgm:cxn modelId="{C1274ED3-54B1-814C-983C-35A74DCA6517}" type="presParOf" srcId="{728F3F1A-31AB-8242-B861-8F9B77050BF1}" destId="{E3E9B584-4A26-A343-AD6E-584A926338E8}" srcOrd="1" destOrd="0" presId="urn:microsoft.com/office/officeart/2005/8/layout/orgChart1"/>
    <dgm:cxn modelId="{58AA6A3F-371A-E840-A761-41CE2A6679F8}" type="presParOf" srcId="{BC8237AD-18AA-DF40-83EE-BF5CDCE8DEF7}" destId="{BF2E0B64-F6C3-F74C-846D-9D324F6C7209}" srcOrd="1" destOrd="0" presId="urn:microsoft.com/office/officeart/2005/8/layout/orgChart1"/>
    <dgm:cxn modelId="{BCED6A05-A9EC-3A46-AEDE-73282ACD9E22}" type="presParOf" srcId="{BF2E0B64-F6C3-F74C-846D-9D324F6C7209}" destId="{5B8BE5FB-F184-D04B-B0DE-7AADFE326BB2}" srcOrd="0" destOrd="0" presId="urn:microsoft.com/office/officeart/2005/8/layout/orgChart1"/>
    <dgm:cxn modelId="{191A693B-7114-0440-A0E1-751713F3ECEF}" type="presParOf" srcId="{BF2E0B64-F6C3-F74C-846D-9D324F6C7209}" destId="{B8FAC8AA-4D96-4940-ADBD-F904B43FEA3E}" srcOrd="1" destOrd="0" presId="urn:microsoft.com/office/officeart/2005/8/layout/orgChart1"/>
    <dgm:cxn modelId="{CD40B8D2-CF71-7E4D-B47A-F854AAA11EAF}" type="presParOf" srcId="{B8FAC8AA-4D96-4940-ADBD-F904B43FEA3E}" destId="{D8B1CD57-8DDC-454D-A6EA-2F2DFF98F65B}" srcOrd="0" destOrd="0" presId="urn:microsoft.com/office/officeart/2005/8/layout/orgChart1"/>
    <dgm:cxn modelId="{F9ECDB8E-975E-9644-8248-F11A0B57434A}" type="presParOf" srcId="{D8B1CD57-8DDC-454D-A6EA-2F2DFF98F65B}" destId="{0CCCF2EF-4155-6D4F-B2D2-0CB7C3C7AEFB}" srcOrd="0" destOrd="0" presId="urn:microsoft.com/office/officeart/2005/8/layout/orgChart1"/>
    <dgm:cxn modelId="{09AE5A9F-7996-E148-9072-A82734214D97}" type="presParOf" srcId="{D8B1CD57-8DDC-454D-A6EA-2F2DFF98F65B}" destId="{F76B6A39-D533-FF49-9720-ECD0CC4C88B4}" srcOrd="1" destOrd="0" presId="urn:microsoft.com/office/officeart/2005/8/layout/orgChart1"/>
    <dgm:cxn modelId="{F357AF6E-71BA-BC43-B27D-2A307E689CDF}" type="presParOf" srcId="{B8FAC8AA-4D96-4940-ADBD-F904B43FEA3E}" destId="{40B57BD7-6314-9A49-A1CD-8DCDD3FF8EAD}" srcOrd="1" destOrd="0" presId="urn:microsoft.com/office/officeart/2005/8/layout/orgChart1"/>
    <dgm:cxn modelId="{A9DAC7FB-86DE-9644-BBA7-D1E07F6B26CD}" type="presParOf" srcId="{B8FAC8AA-4D96-4940-ADBD-F904B43FEA3E}" destId="{DC2431B6-CB25-8945-9BB5-C7562D827B3D}" srcOrd="2" destOrd="0" presId="urn:microsoft.com/office/officeart/2005/8/layout/orgChart1"/>
    <dgm:cxn modelId="{ACDF5607-F9D7-DE4F-8B74-94CB5A7C6A28}" type="presParOf" srcId="{BF2E0B64-F6C3-F74C-846D-9D324F6C7209}" destId="{D4675F4C-8D39-B542-89E8-61D3F4226BD8}" srcOrd="2" destOrd="0" presId="urn:microsoft.com/office/officeart/2005/8/layout/orgChart1"/>
    <dgm:cxn modelId="{F406C0CF-78EB-2D41-9387-E03A29CA53E8}" type="presParOf" srcId="{BF2E0B64-F6C3-F74C-846D-9D324F6C7209}" destId="{1F6D1B27-539B-2941-A466-B9584EDBB10D}" srcOrd="3" destOrd="0" presId="urn:microsoft.com/office/officeart/2005/8/layout/orgChart1"/>
    <dgm:cxn modelId="{4BEC5E9E-A03A-F64C-9402-94AD24259C7A}" type="presParOf" srcId="{1F6D1B27-539B-2941-A466-B9584EDBB10D}" destId="{AA757059-DF75-1E44-96BC-306510442F1C}" srcOrd="0" destOrd="0" presId="urn:microsoft.com/office/officeart/2005/8/layout/orgChart1"/>
    <dgm:cxn modelId="{6A5FDC40-F0F5-6D47-AE8C-1389603A4E2F}" type="presParOf" srcId="{AA757059-DF75-1E44-96BC-306510442F1C}" destId="{843BDA1D-E0A4-374A-8AED-0124832E6D01}" srcOrd="0" destOrd="0" presId="urn:microsoft.com/office/officeart/2005/8/layout/orgChart1"/>
    <dgm:cxn modelId="{65ECE6ED-DA14-9C40-813F-6A19F058D7F6}" type="presParOf" srcId="{AA757059-DF75-1E44-96BC-306510442F1C}" destId="{8B75BE71-62EA-2742-BAFA-40541CB91BFD}" srcOrd="1" destOrd="0" presId="urn:microsoft.com/office/officeart/2005/8/layout/orgChart1"/>
    <dgm:cxn modelId="{3D3D2363-FE33-AE44-ABB4-A12F9ED29CDF}" type="presParOf" srcId="{1F6D1B27-539B-2941-A466-B9584EDBB10D}" destId="{3F42D4AA-A1D2-8C44-A16C-E665C98C963E}" srcOrd="1" destOrd="0" presId="urn:microsoft.com/office/officeart/2005/8/layout/orgChart1"/>
    <dgm:cxn modelId="{3741133B-837E-F84E-89E2-318D131C80C4}" type="presParOf" srcId="{1F6D1B27-539B-2941-A466-B9584EDBB10D}" destId="{BBAC74AB-9BA4-F549-BE82-A112C96E5232}" srcOrd="2" destOrd="0" presId="urn:microsoft.com/office/officeart/2005/8/layout/orgChart1"/>
    <dgm:cxn modelId="{FEB783F6-2068-1A41-98F4-26CCF12C410E}" type="presParOf" srcId="{BC8237AD-18AA-DF40-83EE-BF5CDCE8DEF7}" destId="{B8F537B5-F6A7-C441-B160-B02F2621CA1C}" srcOrd="2" destOrd="0" presId="urn:microsoft.com/office/officeart/2005/8/layout/orgChart1"/>
    <dgm:cxn modelId="{29F02DE9-B630-4449-9FE4-1898998DFC96}" type="presParOf" srcId="{F9BB479A-22BC-0946-B158-D420859A4078}" destId="{346F2F2B-9F6E-8A40-93A7-2E9DDF0C96D9}" srcOrd="2" destOrd="0" presId="urn:microsoft.com/office/officeart/2005/8/layout/orgChart1"/>
    <dgm:cxn modelId="{B0C2AD50-76A7-3144-AB72-1B8E644C6434}" type="presParOf" srcId="{87406EDB-4F3D-7C43-A391-AE4E853060FF}" destId="{D664AA93-2758-3E43-9996-E0DF7B165861}" srcOrd="2" destOrd="0" presId="urn:microsoft.com/office/officeart/2005/8/layout/orgChart1"/>
    <dgm:cxn modelId="{8D0FE154-567F-F940-95E1-99FC0F7C2AC5}" type="presParOf" srcId="{87406EDB-4F3D-7C43-A391-AE4E853060FF}" destId="{78349493-AEF8-9147-BA8C-18256C86F93B}" srcOrd="3" destOrd="0" presId="urn:microsoft.com/office/officeart/2005/8/layout/orgChart1"/>
    <dgm:cxn modelId="{2C14DB23-96A9-4345-8977-E4422AE09909}" type="presParOf" srcId="{78349493-AEF8-9147-BA8C-18256C86F93B}" destId="{4AFAA5CA-A789-E14A-8B01-1203591447C5}" srcOrd="0" destOrd="0" presId="urn:microsoft.com/office/officeart/2005/8/layout/orgChart1"/>
    <dgm:cxn modelId="{BDF0FC71-A449-9F47-BB0E-0E8160B2DFC8}" type="presParOf" srcId="{4AFAA5CA-A789-E14A-8B01-1203591447C5}" destId="{D1F9C76C-8C0D-8140-BCD2-10A0B4B98224}" srcOrd="0" destOrd="0" presId="urn:microsoft.com/office/officeart/2005/8/layout/orgChart1"/>
    <dgm:cxn modelId="{F190079A-26AD-1947-BB44-0B5AC310ECB0}" type="presParOf" srcId="{4AFAA5CA-A789-E14A-8B01-1203591447C5}" destId="{1E030DE4-0030-C74D-A94A-71691670C9FA}" srcOrd="1" destOrd="0" presId="urn:microsoft.com/office/officeart/2005/8/layout/orgChart1"/>
    <dgm:cxn modelId="{F8CF7CD3-46BE-FB43-B56E-2C9B554BE554}" type="presParOf" srcId="{78349493-AEF8-9147-BA8C-18256C86F93B}" destId="{9B6E01F0-C8ED-B94C-80EA-927C48AF119D}" srcOrd="1" destOrd="0" presId="urn:microsoft.com/office/officeart/2005/8/layout/orgChart1"/>
    <dgm:cxn modelId="{854A0217-115E-C745-BFFB-E86749BFB4CB}" type="presParOf" srcId="{9B6E01F0-C8ED-B94C-80EA-927C48AF119D}" destId="{4CA0A735-4631-9744-9B9B-600CB05ED220}" srcOrd="0" destOrd="0" presId="urn:microsoft.com/office/officeart/2005/8/layout/orgChart1"/>
    <dgm:cxn modelId="{D90DE8D5-5780-674D-ADDC-5D4DC0B70E44}" type="presParOf" srcId="{9B6E01F0-C8ED-B94C-80EA-927C48AF119D}" destId="{8B70385C-A9C6-F841-856C-06D2EFFE6C91}" srcOrd="1" destOrd="0" presId="urn:microsoft.com/office/officeart/2005/8/layout/orgChart1"/>
    <dgm:cxn modelId="{48C70D1D-B317-9F44-AF33-190E855A2AB1}" type="presParOf" srcId="{8B70385C-A9C6-F841-856C-06D2EFFE6C91}" destId="{8D05F068-EC54-2742-B339-7F4F1E5D1C89}" srcOrd="0" destOrd="0" presId="urn:microsoft.com/office/officeart/2005/8/layout/orgChart1"/>
    <dgm:cxn modelId="{FA2F956C-94C2-D249-A31F-6D2A12EC8C81}" type="presParOf" srcId="{8D05F068-EC54-2742-B339-7F4F1E5D1C89}" destId="{400A0D40-71A2-8B4A-90B8-2B60DD509E69}" srcOrd="0" destOrd="0" presId="urn:microsoft.com/office/officeart/2005/8/layout/orgChart1"/>
    <dgm:cxn modelId="{D69EA31B-F445-7841-AA5A-4A538E563B06}" type="presParOf" srcId="{8D05F068-EC54-2742-B339-7F4F1E5D1C89}" destId="{98D4CE2D-F010-5A48-8215-C764864A12C9}" srcOrd="1" destOrd="0" presId="urn:microsoft.com/office/officeart/2005/8/layout/orgChart1"/>
    <dgm:cxn modelId="{37CBA85B-5C10-2E4E-AB4A-7351168A9A07}" type="presParOf" srcId="{8B70385C-A9C6-F841-856C-06D2EFFE6C91}" destId="{4FC4963A-689D-5E44-932B-E2A1FFE51516}" srcOrd="1" destOrd="0" presId="urn:microsoft.com/office/officeart/2005/8/layout/orgChart1"/>
    <dgm:cxn modelId="{268A54E4-09E0-5C4D-93CF-41F8B96D1D0A}" type="presParOf" srcId="{8B70385C-A9C6-F841-856C-06D2EFFE6C91}" destId="{5E358E86-DAE8-B946-A60E-5663978AC134}" srcOrd="2" destOrd="0" presId="urn:microsoft.com/office/officeart/2005/8/layout/orgChart1"/>
    <dgm:cxn modelId="{42E3D641-4C5F-214B-B2D2-AC50E1E44289}" type="presParOf" srcId="{78349493-AEF8-9147-BA8C-18256C86F93B}" destId="{7F94BF52-2585-9E42-8287-FE47CD841E1B}" srcOrd="2" destOrd="0" presId="urn:microsoft.com/office/officeart/2005/8/layout/orgChart1"/>
    <dgm:cxn modelId="{44202805-2906-1942-BD32-FA7003FF84CB}" type="presParOf" srcId="{87406EDB-4F3D-7C43-A391-AE4E853060FF}" destId="{F877A6FD-2DD7-1D42-9A94-5D13DB2BBA5F}" srcOrd="4" destOrd="0" presId="urn:microsoft.com/office/officeart/2005/8/layout/orgChart1"/>
    <dgm:cxn modelId="{F920D9B5-ACF4-5D45-9FEC-379F8695A567}" type="presParOf" srcId="{87406EDB-4F3D-7C43-A391-AE4E853060FF}" destId="{1A72E6AC-7FC2-9847-AF28-E5E433905D8F}" srcOrd="5" destOrd="0" presId="urn:microsoft.com/office/officeart/2005/8/layout/orgChart1"/>
    <dgm:cxn modelId="{3044DFCC-EA69-E64D-8CFE-A56DCC446CB7}" type="presParOf" srcId="{1A72E6AC-7FC2-9847-AF28-E5E433905D8F}" destId="{E3CD12AA-EC01-4242-9F2A-620FB6A1547D}" srcOrd="0" destOrd="0" presId="urn:microsoft.com/office/officeart/2005/8/layout/orgChart1"/>
    <dgm:cxn modelId="{4B816CAA-B457-A943-922C-DDB26DDD1045}" type="presParOf" srcId="{E3CD12AA-EC01-4242-9F2A-620FB6A1547D}" destId="{2532549F-4F08-4E4D-B310-89FD7AC02C44}" srcOrd="0" destOrd="0" presId="urn:microsoft.com/office/officeart/2005/8/layout/orgChart1"/>
    <dgm:cxn modelId="{DD0203FD-1966-BC48-A2A1-DF6948F999CE}" type="presParOf" srcId="{E3CD12AA-EC01-4242-9F2A-620FB6A1547D}" destId="{7CCBD3D5-DA59-CB4F-B7D2-B42375FE73FF}" srcOrd="1" destOrd="0" presId="urn:microsoft.com/office/officeart/2005/8/layout/orgChart1"/>
    <dgm:cxn modelId="{DF2FFCE0-170A-624B-81B1-1B2F80D4F8C2}" type="presParOf" srcId="{1A72E6AC-7FC2-9847-AF28-E5E433905D8F}" destId="{34749DB7-CBF0-E541-8B1F-854F4870D6EF}" srcOrd="1" destOrd="0" presId="urn:microsoft.com/office/officeart/2005/8/layout/orgChart1"/>
    <dgm:cxn modelId="{C5643991-EF53-F548-9D78-404EEA952AC9}" type="presParOf" srcId="{34749DB7-CBF0-E541-8B1F-854F4870D6EF}" destId="{5E11589B-A15B-3B4E-AE52-E97968A3E8C3}" srcOrd="0" destOrd="0" presId="urn:microsoft.com/office/officeart/2005/8/layout/orgChart1"/>
    <dgm:cxn modelId="{D813A8FF-66B4-7C46-869F-431A3B5B97FB}" type="presParOf" srcId="{34749DB7-CBF0-E541-8B1F-854F4870D6EF}" destId="{27DF3D4D-461A-FC4A-B0B0-2F663A072F03}" srcOrd="1" destOrd="0" presId="urn:microsoft.com/office/officeart/2005/8/layout/orgChart1"/>
    <dgm:cxn modelId="{B90EAA05-E8AE-0746-A9D6-CB26F9FD6B0F}" type="presParOf" srcId="{27DF3D4D-461A-FC4A-B0B0-2F663A072F03}" destId="{928A05A2-2132-A047-AD80-41E1D6F4B633}" srcOrd="0" destOrd="0" presId="urn:microsoft.com/office/officeart/2005/8/layout/orgChart1"/>
    <dgm:cxn modelId="{0939D95B-6BD8-804E-B8AB-1C9A97C6AA7A}" type="presParOf" srcId="{928A05A2-2132-A047-AD80-41E1D6F4B633}" destId="{F9EC1AA2-ECA5-6D47-8FE5-DD37B73E91A9}" srcOrd="0" destOrd="0" presId="urn:microsoft.com/office/officeart/2005/8/layout/orgChart1"/>
    <dgm:cxn modelId="{48E6CDEE-A256-2346-914B-9D0384282925}" type="presParOf" srcId="{928A05A2-2132-A047-AD80-41E1D6F4B633}" destId="{997725B0-50B8-9D46-9D6B-56C7F36F386A}" srcOrd="1" destOrd="0" presId="urn:microsoft.com/office/officeart/2005/8/layout/orgChart1"/>
    <dgm:cxn modelId="{25EFF9AF-481E-0348-8416-48E63617DBE9}" type="presParOf" srcId="{27DF3D4D-461A-FC4A-B0B0-2F663A072F03}" destId="{3CB796A5-158F-CC46-A481-3A2A4E882919}" srcOrd="1" destOrd="0" presId="urn:microsoft.com/office/officeart/2005/8/layout/orgChart1"/>
    <dgm:cxn modelId="{0E0BD2B4-DF1D-3E42-A5A7-E58E581721EE}" type="presParOf" srcId="{27DF3D4D-461A-FC4A-B0B0-2F663A072F03}" destId="{2CA01B73-1A99-504B-A1BF-B5BEA942528B}" srcOrd="2" destOrd="0" presId="urn:microsoft.com/office/officeart/2005/8/layout/orgChart1"/>
    <dgm:cxn modelId="{487191C0-2C8A-5C4F-A409-A69371E81A21}" type="presParOf" srcId="{1A72E6AC-7FC2-9847-AF28-E5E433905D8F}" destId="{C5D5D3EF-2870-C242-B026-0E9EDE2FB4EA}" srcOrd="2" destOrd="0" presId="urn:microsoft.com/office/officeart/2005/8/layout/orgChart1"/>
    <dgm:cxn modelId="{821B80F3-A951-374B-940A-52F71CAF15B3}" type="presParOf" srcId="{87406EDB-4F3D-7C43-A391-AE4E853060FF}" destId="{CB0BDF5F-D4ED-0746-8757-1C67E983C505}" srcOrd="6" destOrd="0" presId="urn:microsoft.com/office/officeart/2005/8/layout/orgChart1"/>
    <dgm:cxn modelId="{DA2C8414-2145-C346-828B-246E3FCF543E}" type="presParOf" srcId="{87406EDB-4F3D-7C43-A391-AE4E853060FF}" destId="{45DD422D-76FF-9F40-AE11-BA788F87A3E1}" srcOrd="7" destOrd="0" presId="urn:microsoft.com/office/officeart/2005/8/layout/orgChart1"/>
    <dgm:cxn modelId="{8A58E14B-5505-E640-9250-E4250B57F05E}" type="presParOf" srcId="{45DD422D-76FF-9F40-AE11-BA788F87A3E1}" destId="{EC514D6C-28C1-544E-9637-A04A4B3993B9}" srcOrd="0" destOrd="0" presId="urn:microsoft.com/office/officeart/2005/8/layout/orgChart1"/>
    <dgm:cxn modelId="{7B713F6A-79DE-B349-9A69-1B37CEFCD83F}" type="presParOf" srcId="{EC514D6C-28C1-544E-9637-A04A4B3993B9}" destId="{1C46DB8C-EE95-634E-9BFE-E5FE28EEBFD9}" srcOrd="0" destOrd="0" presId="urn:microsoft.com/office/officeart/2005/8/layout/orgChart1"/>
    <dgm:cxn modelId="{06B14AF8-27DA-F54A-A41B-64D715DCA3B2}" type="presParOf" srcId="{EC514D6C-28C1-544E-9637-A04A4B3993B9}" destId="{233CD9B3-6987-784C-B1CF-A9976A398A12}" srcOrd="1" destOrd="0" presId="urn:microsoft.com/office/officeart/2005/8/layout/orgChart1"/>
    <dgm:cxn modelId="{E0A8B21D-A978-0140-A665-452FE6731FC5}" type="presParOf" srcId="{45DD422D-76FF-9F40-AE11-BA788F87A3E1}" destId="{FD099C9F-ED79-AD48-835C-5423BBEDFC97}" srcOrd="1" destOrd="0" presId="urn:microsoft.com/office/officeart/2005/8/layout/orgChart1"/>
    <dgm:cxn modelId="{1D97B847-9183-7C45-9D12-5741B870EC22}" type="presParOf" srcId="{FD099C9F-ED79-AD48-835C-5423BBEDFC97}" destId="{3EEF26B3-F604-954B-83CE-25419C8ADFDC}" srcOrd="0" destOrd="0" presId="urn:microsoft.com/office/officeart/2005/8/layout/orgChart1"/>
    <dgm:cxn modelId="{EB14DDF0-99C6-534A-B015-7B1763ADDA9F}" type="presParOf" srcId="{FD099C9F-ED79-AD48-835C-5423BBEDFC97}" destId="{EC859960-4BA8-9D41-BF39-E94FA135C5AC}" srcOrd="1" destOrd="0" presId="urn:microsoft.com/office/officeart/2005/8/layout/orgChart1"/>
    <dgm:cxn modelId="{42F43F01-BE0E-0940-BE14-C56593BE49F8}" type="presParOf" srcId="{EC859960-4BA8-9D41-BF39-E94FA135C5AC}" destId="{EDB1A025-2C67-B841-A215-C80857C324CF}" srcOrd="0" destOrd="0" presId="urn:microsoft.com/office/officeart/2005/8/layout/orgChart1"/>
    <dgm:cxn modelId="{DDC29A1F-3FC1-5F41-8B31-EDA6882B0EFC}" type="presParOf" srcId="{EDB1A025-2C67-B841-A215-C80857C324CF}" destId="{1809D4E1-0BE4-0946-9ACA-274569B3D501}" srcOrd="0" destOrd="0" presId="urn:microsoft.com/office/officeart/2005/8/layout/orgChart1"/>
    <dgm:cxn modelId="{63B46049-D696-A04E-A282-2D7804773E30}" type="presParOf" srcId="{EDB1A025-2C67-B841-A215-C80857C324CF}" destId="{710AC4DE-096E-CA4F-9CA1-56FA8F2FBB64}" srcOrd="1" destOrd="0" presId="urn:microsoft.com/office/officeart/2005/8/layout/orgChart1"/>
    <dgm:cxn modelId="{C53332B8-026E-C247-A95E-C16CB12038C2}" type="presParOf" srcId="{EC859960-4BA8-9D41-BF39-E94FA135C5AC}" destId="{24B8AC88-2E0F-534B-A4B6-42E93B0ED93A}" srcOrd="1" destOrd="0" presId="urn:microsoft.com/office/officeart/2005/8/layout/orgChart1"/>
    <dgm:cxn modelId="{8B11DCAA-567D-4D4E-88E9-BF6D2BFCD37A}" type="presParOf" srcId="{EC859960-4BA8-9D41-BF39-E94FA135C5AC}" destId="{0D34353E-7B2E-AB47-A3F6-D823D75C7DF0}" srcOrd="2" destOrd="0" presId="urn:microsoft.com/office/officeart/2005/8/layout/orgChart1"/>
    <dgm:cxn modelId="{C5FA6A34-37E0-C045-8B4B-E444B992AE33}" type="presParOf" srcId="{FD099C9F-ED79-AD48-835C-5423BBEDFC97}" destId="{0C9F12B1-9715-114D-9B2F-602F0B91336A}" srcOrd="2" destOrd="0" presId="urn:microsoft.com/office/officeart/2005/8/layout/orgChart1"/>
    <dgm:cxn modelId="{6E75735C-1F88-084C-8FB8-2CF9CCFD9163}" type="presParOf" srcId="{FD099C9F-ED79-AD48-835C-5423BBEDFC97}" destId="{B390E1C5-4BE5-DA48-96D7-62406E11E735}" srcOrd="3" destOrd="0" presId="urn:microsoft.com/office/officeart/2005/8/layout/orgChart1"/>
    <dgm:cxn modelId="{6F2CA79F-852F-2646-BA59-EFD4FE561980}" type="presParOf" srcId="{B390E1C5-4BE5-DA48-96D7-62406E11E735}" destId="{D7A4814D-6E8B-E541-9DF2-384369B225C9}" srcOrd="0" destOrd="0" presId="urn:microsoft.com/office/officeart/2005/8/layout/orgChart1"/>
    <dgm:cxn modelId="{B2C44092-7CF1-D441-8EE2-9C38F884E1C9}" type="presParOf" srcId="{D7A4814D-6E8B-E541-9DF2-384369B225C9}" destId="{9D04AC73-EE17-BC40-A36C-C10141F948C1}" srcOrd="0" destOrd="0" presId="urn:microsoft.com/office/officeart/2005/8/layout/orgChart1"/>
    <dgm:cxn modelId="{0D59E575-EAE2-9A41-952D-19AF25DD57FC}" type="presParOf" srcId="{D7A4814D-6E8B-E541-9DF2-384369B225C9}" destId="{28276D85-B484-0846-84BA-743337E782E4}" srcOrd="1" destOrd="0" presId="urn:microsoft.com/office/officeart/2005/8/layout/orgChart1"/>
    <dgm:cxn modelId="{D1131DE2-BF74-AE4C-B853-55DC875F75FF}" type="presParOf" srcId="{B390E1C5-4BE5-DA48-96D7-62406E11E735}" destId="{E70EBADB-3B58-614A-807D-F5842B95645C}" srcOrd="1" destOrd="0" presId="urn:microsoft.com/office/officeart/2005/8/layout/orgChart1"/>
    <dgm:cxn modelId="{E7B86E31-3EAF-B244-9514-B2C2FFD34141}" type="presParOf" srcId="{E70EBADB-3B58-614A-807D-F5842B95645C}" destId="{CF95772A-910C-FB4F-AF67-969CA67A8D5B}" srcOrd="0" destOrd="0" presId="urn:microsoft.com/office/officeart/2005/8/layout/orgChart1"/>
    <dgm:cxn modelId="{D289F6CC-24EF-2F4E-A593-0D84E690BFFF}" type="presParOf" srcId="{E70EBADB-3B58-614A-807D-F5842B95645C}" destId="{E76F5536-5179-6844-87C3-E7BD13D1FF16}" srcOrd="1" destOrd="0" presId="urn:microsoft.com/office/officeart/2005/8/layout/orgChart1"/>
    <dgm:cxn modelId="{1317568B-965C-A447-874D-A52587F3AAAE}" type="presParOf" srcId="{E76F5536-5179-6844-87C3-E7BD13D1FF16}" destId="{5735D37A-C6A7-5A44-B394-1C81C89E7097}" srcOrd="0" destOrd="0" presId="urn:microsoft.com/office/officeart/2005/8/layout/orgChart1"/>
    <dgm:cxn modelId="{BF559220-126B-ED47-BDD4-A576AE00D7D0}" type="presParOf" srcId="{5735D37A-C6A7-5A44-B394-1C81C89E7097}" destId="{1FC4F8E5-6B99-AF41-B8F5-2BA44F30C758}" srcOrd="0" destOrd="0" presId="urn:microsoft.com/office/officeart/2005/8/layout/orgChart1"/>
    <dgm:cxn modelId="{B1630593-D292-4B41-8C87-2F4DA5F9D328}" type="presParOf" srcId="{5735D37A-C6A7-5A44-B394-1C81C89E7097}" destId="{A4440BD9-0EC4-7442-9903-63F997F79CBA}" srcOrd="1" destOrd="0" presId="urn:microsoft.com/office/officeart/2005/8/layout/orgChart1"/>
    <dgm:cxn modelId="{27C540FF-F9DD-2747-A3D6-2169870484C9}" type="presParOf" srcId="{E76F5536-5179-6844-87C3-E7BD13D1FF16}" destId="{DA398846-A8E1-B443-AB3D-B4E5CB22D85C}" srcOrd="1" destOrd="0" presId="urn:microsoft.com/office/officeart/2005/8/layout/orgChart1"/>
    <dgm:cxn modelId="{78152861-5758-A94A-A0EE-E69EC779AB8D}" type="presParOf" srcId="{E76F5536-5179-6844-87C3-E7BD13D1FF16}" destId="{07B23831-3218-874E-8A82-2B7E4844B42A}" srcOrd="2" destOrd="0" presId="urn:microsoft.com/office/officeart/2005/8/layout/orgChart1"/>
    <dgm:cxn modelId="{75B90F4B-A555-C442-9E64-C5D98978A154}" type="presParOf" srcId="{E70EBADB-3B58-614A-807D-F5842B95645C}" destId="{4B81CCA7-CED7-5248-9FA4-340905E42C8E}" srcOrd="2" destOrd="0" presId="urn:microsoft.com/office/officeart/2005/8/layout/orgChart1"/>
    <dgm:cxn modelId="{155A306B-1164-D948-96A8-E92258AA8CBD}" type="presParOf" srcId="{E70EBADB-3B58-614A-807D-F5842B95645C}" destId="{717DC1FB-CEB5-0E4A-BCFD-A74B1D6EAE39}" srcOrd="3" destOrd="0" presId="urn:microsoft.com/office/officeart/2005/8/layout/orgChart1"/>
    <dgm:cxn modelId="{591A20BB-1DB5-D948-A3EF-1A9B08052F3D}" type="presParOf" srcId="{717DC1FB-CEB5-0E4A-BCFD-A74B1D6EAE39}" destId="{4ADBE14E-B68E-C64F-A0DA-CEB29BAEAD7E}" srcOrd="0" destOrd="0" presId="urn:microsoft.com/office/officeart/2005/8/layout/orgChart1"/>
    <dgm:cxn modelId="{8EF1AE67-2148-404E-9110-53506E782869}" type="presParOf" srcId="{4ADBE14E-B68E-C64F-A0DA-CEB29BAEAD7E}" destId="{0F2F876A-00DC-0F44-97A9-B1598F7577A0}" srcOrd="0" destOrd="0" presId="urn:microsoft.com/office/officeart/2005/8/layout/orgChart1"/>
    <dgm:cxn modelId="{C57E3E27-69FD-1C47-8FEE-7F4020C8094F}" type="presParOf" srcId="{4ADBE14E-B68E-C64F-A0DA-CEB29BAEAD7E}" destId="{B4C84140-4578-4043-9372-605CEB79C750}" srcOrd="1" destOrd="0" presId="urn:microsoft.com/office/officeart/2005/8/layout/orgChart1"/>
    <dgm:cxn modelId="{D46FC4B0-991B-CF43-AE87-DB8BB1397B87}" type="presParOf" srcId="{717DC1FB-CEB5-0E4A-BCFD-A74B1D6EAE39}" destId="{3EE628CB-B3AC-BE45-8A8B-8CDD4E9A4207}" srcOrd="1" destOrd="0" presId="urn:microsoft.com/office/officeart/2005/8/layout/orgChart1"/>
    <dgm:cxn modelId="{C3D51F14-124E-BC46-97CB-4BD8C2E0530B}" type="presParOf" srcId="{717DC1FB-CEB5-0E4A-BCFD-A74B1D6EAE39}" destId="{4B404578-2D1B-5D4B-9CE9-7EFCAA1CE8CD}" srcOrd="2" destOrd="0" presId="urn:microsoft.com/office/officeart/2005/8/layout/orgChart1"/>
    <dgm:cxn modelId="{A13857DF-EB28-F34B-92AF-9E0A61560681}" type="presParOf" srcId="{E70EBADB-3B58-614A-807D-F5842B95645C}" destId="{E5E0C0FF-1629-F54F-912E-34A56439CD1C}" srcOrd="4" destOrd="0" presId="urn:microsoft.com/office/officeart/2005/8/layout/orgChart1"/>
    <dgm:cxn modelId="{F9E1692D-DF02-AC46-BFBF-938305449660}" type="presParOf" srcId="{E70EBADB-3B58-614A-807D-F5842B95645C}" destId="{C3768A5D-2D63-4142-8A38-AF530D45789F}" srcOrd="5" destOrd="0" presId="urn:microsoft.com/office/officeart/2005/8/layout/orgChart1"/>
    <dgm:cxn modelId="{ACC61053-775C-E54F-94D4-169DEC780577}" type="presParOf" srcId="{C3768A5D-2D63-4142-8A38-AF530D45789F}" destId="{28519392-43E4-FA46-8842-D9466716A2AA}" srcOrd="0" destOrd="0" presId="urn:microsoft.com/office/officeart/2005/8/layout/orgChart1"/>
    <dgm:cxn modelId="{82012F6A-4759-9449-A159-BDD116A30E1D}" type="presParOf" srcId="{28519392-43E4-FA46-8842-D9466716A2AA}" destId="{09E6F564-512B-3748-95C1-2DAEBD41312D}" srcOrd="0" destOrd="0" presId="urn:microsoft.com/office/officeart/2005/8/layout/orgChart1"/>
    <dgm:cxn modelId="{D38135A5-583B-2D45-B359-399DEA618D98}" type="presParOf" srcId="{28519392-43E4-FA46-8842-D9466716A2AA}" destId="{548B8CA5-2456-204A-A0DE-AB84C45F6706}" srcOrd="1" destOrd="0" presId="urn:microsoft.com/office/officeart/2005/8/layout/orgChart1"/>
    <dgm:cxn modelId="{856839DB-1C30-2946-A664-52CB684D36B8}" type="presParOf" srcId="{C3768A5D-2D63-4142-8A38-AF530D45789F}" destId="{327AAB9A-6129-DA4A-8A25-F1C2EDF03AC4}" srcOrd="1" destOrd="0" presId="urn:microsoft.com/office/officeart/2005/8/layout/orgChart1"/>
    <dgm:cxn modelId="{E15B2FFE-48F1-DE49-B9E3-D7DD9B0D8208}" type="presParOf" srcId="{C3768A5D-2D63-4142-8A38-AF530D45789F}" destId="{42BA584E-83A1-BF49-B574-2890F4B801F0}" srcOrd="2" destOrd="0" presId="urn:microsoft.com/office/officeart/2005/8/layout/orgChart1"/>
    <dgm:cxn modelId="{70FA0DA3-58D1-2843-8742-BA2002314D20}" type="presParOf" srcId="{B390E1C5-4BE5-DA48-96D7-62406E11E735}" destId="{268CC5BF-9672-BC49-AF50-FE7E6A3AA404}" srcOrd="2" destOrd="0" presId="urn:microsoft.com/office/officeart/2005/8/layout/orgChart1"/>
    <dgm:cxn modelId="{86200301-BAE4-FA49-9679-960A433B5CDA}" type="presParOf" srcId="{45DD422D-76FF-9F40-AE11-BA788F87A3E1}" destId="{65AE8362-CD87-DF4D-A68B-212EB98F111D}" srcOrd="2" destOrd="0" presId="urn:microsoft.com/office/officeart/2005/8/layout/orgChart1"/>
    <dgm:cxn modelId="{937597E0-BA02-8642-A78B-4A5BE130EA0B}" type="presParOf" srcId="{87406EDB-4F3D-7C43-A391-AE4E853060FF}" destId="{9A718756-D443-9B40-AF64-2C4F0FA3D2F4}" srcOrd="8" destOrd="0" presId="urn:microsoft.com/office/officeart/2005/8/layout/orgChart1"/>
    <dgm:cxn modelId="{B66D245B-E098-3446-89AA-B0887A2B0BEE}" type="presParOf" srcId="{87406EDB-4F3D-7C43-A391-AE4E853060FF}" destId="{69936689-3ADD-0542-AE15-40263FCDF056}" srcOrd="9" destOrd="0" presId="urn:microsoft.com/office/officeart/2005/8/layout/orgChart1"/>
    <dgm:cxn modelId="{E2410D28-9748-914F-B410-5774171F8818}" type="presParOf" srcId="{69936689-3ADD-0542-AE15-40263FCDF056}" destId="{A2DFDC1E-6170-0A4B-BD89-552EBE5CCE0A}" srcOrd="0" destOrd="0" presId="urn:microsoft.com/office/officeart/2005/8/layout/orgChart1"/>
    <dgm:cxn modelId="{69144990-4884-B04B-A9C4-6B4DCA883410}" type="presParOf" srcId="{A2DFDC1E-6170-0A4B-BD89-552EBE5CCE0A}" destId="{3FFAC849-F20A-A540-8B8A-F077A8EC6AB0}" srcOrd="0" destOrd="0" presId="urn:microsoft.com/office/officeart/2005/8/layout/orgChart1"/>
    <dgm:cxn modelId="{BFB7212D-8B21-8043-9C9F-A21F636FE964}" type="presParOf" srcId="{A2DFDC1E-6170-0A4B-BD89-552EBE5CCE0A}" destId="{B22894AD-CC32-F448-8D5E-23E80BEC6F01}" srcOrd="1" destOrd="0" presId="urn:microsoft.com/office/officeart/2005/8/layout/orgChart1"/>
    <dgm:cxn modelId="{C9DC989B-4811-6342-8526-CD317F9E811C}" type="presParOf" srcId="{69936689-3ADD-0542-AE15-40263FCDF056}" destId="{308A736C-1482-D948-B008-BDBAACAF10E3}" srcOrd="1" destOrd="0" presId="urn:microsoft.com/office/officeart/2005/8/layout/orgChart1"/>
    <dgm:cxn modelId="{2F6C8B76-FC60-ED4F-82BF-DAB8F9103311}" type="presParOf" srcId="{308A736C-1482-D948-B008-BDBAACAF10E3}" destId="{35AB2BFD-952F-4448-B03E-36EA28B8FD44}" srcOrd="0" destOrd="0" presId="urn:microsoft.com/office/officeart/2005/8/layout/orgChart1"/>
    <dgm:cxn modelId="{C262F256-5ABB-4B49-9428-8DFA94D3C06C}" type="presParOf" srcId="{308A736C-1482-D948-B008-BDBAACAF10E3}" destId="{4726DAC3-40E1-5E42-8C8C-47A968F0576F}" srcOrd="1" destOrd="0" presId="urn:microsoft.com/office/officeart/2005/8/layout/orgChart1"/>
    <dgm:cxn modelId="{67AA3F2F-ADCF-7947-9238-F5930C5F0250}" type="presParOf" srcId="{4726DAC3-40E1-5E42-8C8C-47A968F0576F}" destId="{F7807FC6-9A38-EF49-9A3D-533A1CD93C2F}" srcOrd="0" destOrd="0" presId="urn:microsoft.com/office/officeart/2005/8/layout/orgChart1"/>
    <dgm:cxn modelId="{79E26A9D-AEF7-D54F-857A-060F6A521F64}" type="presParOf" srcId="{F7807FC6-9A38-EF49-9A3D-533A1CD93C2F}" destId="{17FDBA62-10FA-9B44-872E-F172D61F1724}" srcOrd="0" destOrd="0" presId="urn:microsoft.com/office/officeart/2005/8/layout/orgChart1"/>
    <dgm:cxn modelId="{657A7B6C-24CF-8C4E-831C-829BC412EBB1}" type="presParOf" srcId="{F7807FC6-9A38-EF49-9A3D-533A1CD93C2F}" destId="{06F35CC7-3932-B442-BB30-37C7F9FE956E}" srcOrd="1" destOrd="0" presId="urn:microsoft.com/office/officeart/2005/8/layout/orgChart1"/>
    <dgm:cxn modelId="{1DB22650-7253-D14C-9758-AAF27E33595C}" type="presParOf" srcId="{4726DAC3-40E1-5E42-8C8C-47A968F0576F}" destId="{A8AC2D46-0CC6-5640-B3A1-12EE0486BC44}" srcOrd="1" destOrd="0" presId="urn:microsoft.com/office/officeart/2005/8/layout/orgChart1"/>
    <dgm:cxn modelId="{047B7494-5904-DF44-929B-3F1F06E6345A}" type="presParOf" srcId="{4726DAC3-40E1-5E42-8C8C-47A968F0576F}" destId="{2D796FFB-9B3C-1249-82ED-53EC772903B7}" srcOrd="2" destOrd="0" presId="urn:microsoft.com/office/officeart/2005/8/layout/orgChart1"/>
    <dgm:cxn modelId="{CDA74A42-8F16-3F45-AE9A-4168CB940050}" type="presParOf" srcId="{69936689-3ADD-0542-AE15-40263FCDF056}" destId="{CD7970FA-6B54-DB47-9BB9-76F70E3E232F}" srcOrd="2" destOrd="0" presId="urn:microsoft.com/office/officeart/2005/8/layout/orgChart1"/>
    <dgm:cxn modelId="{75AE669E-C551-844B-A35B-9B90F03B500C}" type="presParOf" srcId="{2A58DB9E-E75B-4F44-849E-8ABC1337D186}" destId="{9D81813A-F057-764A-AD22-8139A1146374}" srcOrd="2" destOrd="0" presId="urn:microsoft.com/office/officeart/2005/8/layout/orgChar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FB2B5AB2-7558-5E41-A541-9D4727767B90}" type="doc">
      <dgm:prSet loTypeId="urn:microsoft.com/office/officeart/2005/8/layout/orgChart1" loCatId="" qsTypeId="urn:microsoft.com/office/officeart/2005/8/quickstyle/simple1#2" qsCatId="simple" csTypeId="urn:microsoft.com/office/officeart/2005/8/colors/accent2_1#1" csCatId="accent2" phldr="1"/>
      <dgm:spPr/>
      <dgm:t>
        <a:bodyPr/>
        <a:lstStyle/>
        <a:p>
          <a:endParaRPr lang="en-US"/>
        </a:p>
      </dgm:t>
    </dgm:pt>
    <dgm:pt modelId="{11367C26-1D15-3245-B101-7F0419D0B365}">
      <dgm:prSet phldrT="[Text]" custT="1"/>
      <dgm:spPr>
        <a:solidFill>
          <a:srgbClr val="FF781B">
            <a:alpha val="85098"/>
          </a:srgbClr>
        </a:solidFill>
        <a:ln>
          <a:solidFill>
            <a:srgbClr val="FF781B"/>
          </a:solidFill>
        </a:ln>
      </dgm:spPr>
      <dgm:t>
        <a:bodyPr/>
        <a:lstStyle/>
        <a:p>
          <a:r>
            <a:rPr lang="en-US" sz="2800" b="1">
              <a:latin typeface="Roboto" panose="02000000000000000000" pitchFamily="2" charset="0"/>
              <a:ea typeface="Roboto" panose="02000000000000000000" pitchFamily="2" charset="0"/>
            </a:rPr>
            <a:t>Europe-Global </a:t>
          </a:r>
        </a:p>
        <a:p>
          <a:r>
            <a:rPr lang="en-US" sz="2800" b="1">
              <a:latin typeface="Roboto" panose="02000000000000000000" pitchFamily="2" charset="0"/>
              <a:ea typeface="Roboto" panose="02000000000000000000" pitchFamily="2" charset="0"/>
            </a:rPr>
            <a:t>South</a:t>
          </a:r>
        </a:p>
      </dgm:t>
    </dgm:pt>
    <dgm:pt modelId="{308BEE37-8014-0B46-A241-A4CE0B963F7E}" type="parTrans" cxnId="{1FBB170E-8111-E145-A83B-8949BE26A823}">
      <dgm:prSet/>
      <dgm:spPr/>
      <dgm:t>
        <a:bodyPr/>
        <a:lstStyle/>
        <a:p>
          <a:endParaRPr lang="en-US"/>
        </a:p>
      </dgm:t>
    </dgm:pt>
    <dgm:pt modelId="{1E07C880-C3DF-BB42-9554-5F899829775F}" type="sibTrans" cxnId="{1FBB170E-8111-E145-A83B-8949BE26A823}">
      <dgm:prSet/>
      <dgm:spPr/>
      <dgm:t>
        <a:bodyPr/>
        <a:lstStyle/>
        <a:p>
          <a:endParaRPr lang="en-US"/>
        </a:p>
      </dgm:t>
    </dgm:pt>
    <dgm:pt modelId="{226D076C-0178-314A-B9D7-53F4BADF914F}">
      <dgm:prSet phldrT="[Text]" custT="1"/>
      <dgm:spPr>
        <a:ln>
          <a:solidFill>
            <a:srgbClr val="FF781B"/>
          </a:solidFill>
        </a:ln>
      </dgm:spPr>
      <dgm:t>
        <a:bodyPr/>
        <a:lstStyle/>
        <a:p>
          <a:r>
            <a:rPr lang="en-US" sz="2000">
              <a:latin typeface="Roboto" panose="02000000000000000000" pitchFamily="2" charset="0"/>
              <a:ea typeface="Roboto" panose="02000000000000000000" pitchFamily="2" charset="0"/>
            </a:rPr>
            <a:t>Investment</a:t>
          </a:r>
        </a:p>
      </dgm:t>
    </dgm:pt>
    <dgm:pt modelId="{309451FB-4F34-5448-B75A-7E404D30237D}" type="parTrans" cxnId="{DD7C2B22-753C-BC42-9F3F-97F74C532E10}">
      <dgm:prSet/>
      <dgm:spPr>
        <a:ln>
          <a:solidFill>
            <a:srgbClr val="FF781B"/>
          </a:solidFill>
        </a:ln>
      </dgm:spPr>
      <dgm:t>
        <a:bodyPr/>
        <a:lstStyle/>
        <a:p>
          <a:endParaRPr lang="en-US"/>
        </a:p>
      </dgm:t>
    </dgm:pt>
    <dgm:pt modelId="{892AA56E-A1F6-9947-BF92-72CFB1BF467E}" type="sibTrans" cxnId="{DD7C2B22-753C-BC42-9F3F-97F74C532E10}">
      <dgm:prSet/>
      <dgm:spPr/>
      <dgm:t>
        <a:bodyPr/>
        <a:lstStyle/>
        <a:p>
          <a:endParaRPr lang="en-US"/>
        </a:p>
      </dgm:t>
    </dgm:pt>
    <dgm:pt modelId="{77106569-77BA-EA4E-BDFA-59055F6CB38F}">
      <dgm:prSet phldrT="[Text]" custT="1"/>
      <dgm:spPr>
        <a:solidFill>
          <a:srgbClr val="FF781B">
            <a:alpha val="50196"/>
          </a:srgbClr>
        </a:solidFill>
        <a:ln>
          <a:solidFill>
            <a:srgbClr val="FF781B"/>
          </a:solidFill>
        </a:ln>
      </dgm:spPr>
      <dgm:t>
        <a:bodyPr/>
        <a:lstStyle/>
        <a:p>
          <a:r>
            <a:rPr lang="en-US" sz="2400">
              <a:latin typeface="Roboto" panose="02000000000000000000" pitchFamily="2" charset="0"/>
              <a:ea typeface="Roboto" panose="02000000000000000000" pitchFamily="2" charset="0"/>
            </a:rPr>
            <a:t>Diplomatic</a:t>
          </a:r>
        </a:p>
      </dgm:t>
    </dgm:pt>
    <dgm:pt modelId="{4230522D-725E-404D-925D-DE545A3E3B7C}" type="parTrans" cxnId="{2FA806A9-C93F-D747-AE44-9F556EB07393}">
      <dgm:prSet/>
      <dgm:spPr>
        <a:ln>
          <a:solidFill>
            <a:srgbClr val="FF781B"/>
          </a:solidFill>
        </a:ln>
      </dgm:spPr>
      <dgm:t>
        <a:bodyPr/>
        <a:lstStyle/>
        <a:p>
          <a:endParaRPr lang="en-US"/>
        </a:p>
      </dgm:t>
    </dgm:pt>
    <dgm:pt modelId="{A3E14874-476B-CE4C-801D-AEFFC307DA84}" type="sibTrans" cxnId="{2FA806A9-C93F-D747-AE44-9F556EB07393}">
      <dgm:prSet/>
      <dgm:spPr/>
      <dgm:t>
        <a:bodyPr/>
        <a:lstStyle/>
        <a:p>
          <a:endParaRPr lang="en-US"/>
        </a:p>
      </dgm:t>
    </dgm:pt>
    <dgm:pt modelId="{55C49891-EBD2-A045-88D4-8FC1AD6DD789}">
      <dgm:prSet phldrT="[Text]" custT="1"/>
      <dgm:spPr>
        <a:solidFill>
          <a:srgbClr val="FF781B">
            <a:alpha val="50196"/>
          </a:srgbClr>
        </a:solidFill>
        <a:ln>
          <a:solidFill>
            <a:srgbClr val="FF781B"/>
          </a:solidFill>
        </a:ln>
      </dgm:spPr>
      <dgm:t>
        <a:bodyPr/>
        <a:lstStyle/>
        <a:p>
          <a:r>
            <a:rPr lang="en-US" sz="2400">
              <a:latin typeface="Roboto" panose="02000000000000000000" pitchFamily="2" charset="0"/>
              <a:ea typeface="Roboto" panose="02000000000000000000" pitchFamily="2" charset="0"/>
            </a:rPr>
            <a:t>Issue-based cooperation</a:t>
          </a:r>
        </a:p>
      </dgm:t>
    </dgm:pt>
    <dgm:pt modelId="{55946203-ED17-F448-9955-D2C599C89B2A}" type="parTrans" cxnId="{490EE762-DDA0-864F-A295-866E335971CA}">
      <dgm:prSet/>
      <dgm:spPr>
        <a:ln>
          <a:solidFill>
            <a:srgbClr val="FF781B"/>
          </a:solidFill>
        </a:ln>
      </dgm:spPr>
      <dgm:t>
        <a:bodyPr/>
        <a:lstStyle/>
        <a:p>
          <a:endParaRPr lang="en-US"/>
        </a:p>
      </dgm:t>
    </dgm:pt>
    <dgm:pt modelId="{75540E92-BEE2-DD4A-907F-DDBB8F18FB08}" type="sibTrans" cxnId="{490EE762-DDA0-864F-A295-866E335971CA}">
      <dgm:prSet/>
      <dgm:spPr/>
      <dgm:t>
        <a:bodyPr/>
        <a:lstStyle/>
        <a:p>
          <a:endParaRPr lang="en-US"/>
        </a:p>
      </dgm:t>
    </dgm:pt>
    <dgm:pt modelId="{70C6DEED-00B5-F74A-B97D-B14C587FEC0E}">
      <dgm:prSet phldrT="[Text]" custT="1"/>
      <dgm:spPr>
        <a:solidFill>
          <a:srgbClr val="FF781B">
            <a:alpha val="50196"/>
          </a:srgbClr>
        </a:solidFill>
        <a:ln>
          <a:solidFill>
            <a:srgbClr val="FF781B"/>
          </a:solidFill>
        </a:ln>
      </dgm:spPr>
      <dgm:t>
        <a:bodyPr/>
        <a:lstStyle/>
        <a:p>
          <a:r>
            <a:rPr lang="en-US" sz="2400">
              <a:latin typeface="Roboto" panose="02000000000000000000" pitchFamily="2" charset="0"/>
              <a:ea typeface="Roboto" panose="02000000000000000000" pitchFamily="2" charset="0"/>
            </a:rPr>
            <a:t>Economic</a:t>
          </a:r>
        </a:p>
      </dgm:t>
    </dgm:pt>
    <dgm:pt modelId="{68381805-AD9B-9B4B-8E0F-514C6172B5F7}" type="parTrans" cxnId="{996497E7-1E56-0043-A2BF-8068FACC36C3}">
      <dgm:prSet/>
      <dgm:spPr>
        <a:ln>
          <a:solidFill>
            <a:srgbClr val="FF781B"/>
          </a:solidFill>
        </a:ln>
      </dgm:spPr>
      <dgm:t>
        <a:bodyPr/>
        <a:lstStyle/>
        <a:p>
          <a:endParaRPr lang="en-US"/>
        </a:p>
      </dgm:t>
    </dgm:pt>
    <dgm:pt modelId="{3A876E40-7783-124F-BEA7-F452F844C279}" type="sibTrans" cxnId="{996497E7-1E56-0043-A2BF-8068FACC36C3}">
      <dgm:prSet/>
      <dgm:spPr/>
      <dgm:t>
        <a:bodyPr/>
        <a:lstStyle/>
        <a:p>
          <a:endParaRPr lang="en-US"/>
        </a:p>
      </dgm:t>
    </dgm:pt>
    <dgm:pt modelId="{6B828686-88EE-F544-82C1-F2658176408F}">
      <dgm:prSet phldrT="[Text]" custT="1"/>
      <dgm:spPr>
        <a:ln>
          <a:solidFill>
            <a:srgbClr val="FF781B"/>
          </a:solidFill>
        </a:ln>
      </dgm:spPr>
      <dgm:t>
        <a:bodyPr/>
        <a:lstStyle/>
        <a:p>
          <a:r>
            <a:rPr lang="en-US" sz="2000">
              <a:latin typeface="Roboto" panose="02000000000000000000" pitchFamily="2" charset="0"/>
              <a:ea typeface="Roboto" panose="02000000000000000000" pitchFamily="2" charset="0"/>
            </a:rPr>
            <a:t>Trade</a:t>
          </a:r>
        </a:p>
      </dgm:t>
    </dgm:pt>
    <dgm:pt modelId="{B97870D4-2A6C-1742-ADBB-A323CF2E75A6}" type="parTrans" cxnId="{D4ED9E79-34F4-B94F-9DBE-2B029F831EEC}">
      <dgm:prSet/>
      <dgm:spPr>
        <a:ln>
          <a:solidFill>
            <a:srgbClr val="FF781B"/>
          </a:solidFill>
        </a:ln>
      </dgm:spPr>
      <dgm:t>
        <a:bodyPr/>
        <a:lstStyle/>
        <a:p>
          <a:endParaRPr lang="en-US"/>
        </a:p>
      </dgm:t>
    </dgm:pt>
    <dgm:pt modelId="{4EE2C5BB-3DD8-4447-A644-3B624296D500}" type="sibTrans" cxnId="{D4ED9E79-34F4-B94F-9DBE-2B029F831EEC}">
      <dgm:prSet/>
      <dgm:spPr/>
      <dgm:t>
        <a:bodyPr/>
        <a:lstStyle/>
        <a:p>
          <a:endParaRPr lang="en-US"/>
        </a:p>
      </dgm:t>
    </dgm:pt>
    <dgm:pt modelId="{35000B84-3320-ED4F-8E68-43D0E9D1EC13}">
      <dgm:prSet phldrT="[Text]" custT="1"/>
      <dgm:spPr>
        <a:ln>
          <a:solidFill>
            <a:srgbClr val="FF781B"/>
          </a:solidFill>
        </a:ln>
      </dgm:spPr>
      <dgm:t>
        <a:bodyPr/>
        <a:lstStyle/>
        <a:p>
          <a:r>
            <a:rPr lang="en-US" sz="2000">
              <a:latin typeface="Roboto" panose="02000000000000000000" pitchFamily="2" charset="0"/>
              <a:ea typeface="Roboto" panose="02000000000000000000" pitchFamily="2" charset="0"/>
            </a:rPr>
            <a:t>Good &amp; services Import / export (with EU &amp; Spain) </a:t>
          </a:r>
        </a:p>
      </dgm:t>
    </dgm:pt>
    <dgm:pt modelId="{BC871717-BD62-2342-8994-C1CC5C482109}" type="parTrans" cxnId="{24919123-2440-6E4A-BCB5-C3C6FFA9E30C}">
      <dgm:prSet/>
      <dgm:spPr>
        <a:ln>
          <a:solidFill>
            <a:srgbClr val="FF781B"/>
          </a:solidFill>
        </a:ln>
      </dgm:spPr>
      <dgm:t>
        <a:bodyPr/>
        <a:lstStyle/>
        <a:p>
          <a:endParaRPr lang="en-US"/>
        </a:p>
      </dgm:t>
    </dgm:pt>
    <dgm:pt modelId="{7A134A35-6D4B-9B41-9DF9-2B543A77F9D2}" type="sibTrans" cxnId="{24919123-2440-6E4A-BCB5-C3C6FFA9E30C}">
      <dgm:prSet/>
      <dgm:spPr/>
      <dgm:t>
        <a:bodyPr/>
        <a:lstStyle/>
        <a:p>
          <a:endParaRPr lang="en-US"/>
        </a:p>
      </dgm:t>
    </dgm:pt>
    <dgm:pt modelId="{50618686-CF3E-CE49-924D-B3458766787F}">
      <dgm:prSet phldrT="[Text]" custT="1"/>
      <dgm:spPr>
        <a:ln>
          <a:solidFill>
            <a:srgbClr val="FF781B"/>
          </a:solidFill>
        </a:ln>
      </dgm:spPr>
      <dgm:t>
        <a:bodyPr/>
        <a:lstStyle/>
        <a:p>
          <a:r>
            <a:rPr lang="en-US" sz="2000">
              <a:latin typeface="Roboto" panose="02000000000000000000" pitchFamily="2" charset="0"/>
              <a:ea typeface="Roboto" panose="02000000000000000000" pitchFamily="2" charset="0"/>
            </a:rPr>
            <a:t>EU trade agreements</a:t>
          </a:r>
        </a:p>
      </dgm:t>
    </dgm:pt>
    <dgm:pt modelId="{72F91895-789C-4D41-B203-07A3FC065471}" type="parTrans" cxnId="{F0423605-AB24-0B4C-AF7F-740670D777E7}">
      <dgm:prSet/>
      <dgm:spPr>
        <a:ln>
          <a:solidFill>
            <a:srgbClr val="FF781B"/>
          </a:solidFill>
        </a:ln>
      </dgm:spPr>
      <dgm:t>
        <a:bodyPr/>
        <a:lstStyle/>
        <a:p>
          <a:endParaRPr lang="en-US"/>
        </a:p>
      </dgm:t>
    </dgm:pt>
    <dgm:pt modelId="{942AE043-C6ED-9F45-B00B-4A11DFC9460D}" type="sibTrans" cxnId="{F0423605-AB24-0B4C-AF7F-740670D777E7}">
      <dgm:prSet/>
      <dgm:spPr/>
      <dgm:t>
        <a:bodyPr/>
        <a:lstStyle/>
        <a:p>
          <a:endParaRPr lang="en-US"/>
        </a:p>
      </dgm:t>
    </dgm:pt>
    <dgm:pt modelId="{617D28C7-C12D-2A42-B2AA-C5F50B697BB5}">
      <dgm:prSet phldrT="[Text]" custT="1"/>
      <dgm:spPr>
        <a:ln>
          <a:solidFill>
            <a:srgbClr val="FF781B"/>
          </a:solidFill>
        </a:ln>
      </dgm:spPr>
      <dgm:t>
        <a:bodyPr/>
        <a:lstStyle/>
        <a:p>
          <a:r>
            <a:rPr lang="en-US" sz="2000">
              <a:latin typeface="Roboto" panose="02000000000000000000" pitchFamily="2" charset="0"/>
              <a:ea typeface="Roboto" panose="02000000000000000000" pitchFamily="2" charset="0"/>
            </a:rPr>
            <a:t>Flows/ stocks (with EU &amp; Spain)</a:t>
          </a:r>
        </a:p>
      </dgm:t>
    </dgm:pt>
    <dgm:pt modelId="{5DD859C2-3AEB-DA40-952D-BFAE6B022847}" type="parTrans" cxnId="{CFE6361B-B96C-F842-9B92-665B86A76C71}">
      <dgm:prSet/>
      <dgm:spPr>
        <a:ln>
          <a:solidFill>
            <a:srgbClr val="FF781B"/>
          </a:solidFill>
        </a:ln>
      </dgm:spPr>
      <dgm:t>
        <a:bodyPr/>
        <a:lstStyle/>
        <a:p>
          <a:endParaRPr lang="en-US"/>
        </a:p>
      </dgm:t>
    </dgm:pt>
    <dgm:pt modelId="{09D4822E-16AE-DA49-A968-AD193C00609B}" type="sibTrans" cxnId="{CFE6361B-B96C-F842-9B92-665B86A76C71}">
      <dgm:prSet/>
      <dgm:spPr/>
      <dgm:t>
        <a:bodyPr/>
        <a:lstStyle/>
        <a:p>
          <a:endParaRPr lang="en-US"/>
        </a:p>
      </dgm:t>
    </dgm:pt>
    <dgm:pt modelId="{B5B9020F-FC33-4041-B414-C76AD8A19185}">
      <dgm:prSet phldrT="[Text]" custT="1"/>
      <dgm:spPr>
        <a:ln>
          <a:solidFill>
            <a:srgbClr val="FF781B"/>
          </a:solidFill>
        </a:ln>
      </dgm:spPr>
      <dgm:t>
        <a:bodyPr/>
        <a:lstStyle/>
        <a:p>
          <a:r>
            <a:rPr lang="en-US" sz="2000">
              <a:latin typeface="Roboto" panose="02000000000000000000" pitchFamily="2" charset="0"/>
              <a:ea typeface="Roboto" panose="02000000000000000000" pitchFamily="2" charset="0"/>
            </a:rPr>
            <a:t>Bilateral visits </a:t>
          </a:r>
          <a:br>
            <a:rPr lang="en-US" sz="2000">
              <a:latin typeface="Roboto" panose="02000000000000000000" pitchFamily="2" charset="0"/>
              <a:ea typeface="Roboto" panose="02000000000000000000" pitchFamily="2" charset="0"/>
            </a:rPr>
          </a:br>
          <a:r>
            <a:rPr lang="en-US" sz="2000">
              <a:latin typeface="Roboto" panose="02000000000000000000" pitchFamily="2" charset="0"/>
              <a:ea typeface="Roboto" panose="02000000000000000000" pitchFamily="2" charset="0"/>
            </a:rPr>
            <a:t>(2015-2024)</a:t>
          </a:r>
        </a:p>
      </dgm:t>
    </dgm:pt>
    <dgm:pt modelId="{2BA91DC3-2424-FD43-BFD4-D74BB3E83580}" type="parTrans" cxnId="{7A03DA28-79C7-9C43-9B66-0A8139423FF0}">
      <dgm:prSet/>
      <dgm:spPr>
        <a:ln>
          <a:solidFill>
            <a:srgbClr val="FF781B"/>
          </a:solidFill>
        </a:ln>
      </dgm:spPr>
      <dgm:t>
        <a:bodyPr/>
        <a:lstStyle/>
        <a:p>
          <a:endParaRPr lang="en-US"/>
        </a:p>
      </dgm:t>
    </dgm:pt>
    <dgm:pt modelId="{68360249-27C4-C04F-81B6-C54CEC2E18C9}" type="sibTrans" cxnId="{7A03DA28-79C7-9C43-9B66-0A8139423FF0}">
      <dgm:prSet/>
      <dgm:spPr/>
      <dgm:t>
        <a:bodyPr/>
        <a:lstStyle/>
        <a:p>
          <a:endParaRPr lang="en-US"/>
        </a:p>
      </dgm:t>
    </dgm:pt>
    <dgm:pt modelId="{3293B9FE-85CC-A04E-A38C-C7F6436A5547}">
      <dgm:prSet phldrT="[Text]" custT="1"/>
      <dgm:spPr>
        <a:ln>
          <a:solidFill>
            <a:srgbClr val="FF781B"/>
          </a:solidFill>
        </a:ln>
      </dgm:spPr>
      <dgm:t>
        <a:bodyPr/>
        <a:lstStyle/>
        <a:p>
          <a:r>
            <a:rPr lang="en-US" sz="2000">
              <a:latin typeface="Roboto" panose="02000000000000000000" pitchFamily="2" charset="0"/>
              <a:ea typeface="Roboto" panose="02000000000000000000" pitchFamily="2" charset="0"/>
            </a:rPr>
            <a:t>UN voting</a:t>
          </a:r>
        </a:p>
      </dgm:t>
    </dgm:pt>
    <dgm:pt modelId="{02209E3F-4369-DF48-BF23-128E56E6D71E}" type="parTrans" cxnId="{D76692B6-F07B-A14D-A20C-F0B1B987756E}">
      <dgm:prSet/>
      <dgm:spPr>
        <a:ln>
          <a:solidFill>
            <a:srgbClr val="FF781B"/>
          </a:solidFill>
        </a:ln>
      </dgm:spPr>
      <dgm:t>
        <a:bodyPr/>
        <a:lstStyle/>
        <a:p>
          <a:endParaRPr lang="en-US" sz="2000"/>
        </a:p>
      </dgm:t>
    </dgm:pt>
    <dgm:pt modelId="{A54F08E4-FB57-7741-AF13-0E17A8485EF3}" type="sibTrans" cxnId="{D76692B6-F07B-A14D-A20C-F0B1B987756E}">
      <dgm:prSet/>
      <dgm:spPr/>
      <dgm:t>
        <a:bodyPr/>
        <a:lstStyle/>
        <a:p>
          <a:endParaRPr lang="en-US"/>
        </a:p>
      </dgm:t>
    </dgm:pt>
    <dgm:pt modelId="{8F79433F-CE53-0C4D-8DFB-6F89CE3E4F69}">
      <dgm:prSet phldrT="[Text]" custT="1"/>
      <dgm:spPr>
        <a:ln>
          <a:solidFill>
            <a:srgbClr val="FF781B"/>
          </a:solidFill>
        </a:ln>
      </dgm:spPr>
      <dgm:t>
        <a:bodyPr/>
        <a:lstStyle/>
        <a:p>
          <a:r>
            <a:rPr lang="en-US" sz="2000">
              <a:latin typeface="Roboto" panose="02000000000000000000" pitchFamily="2" charset="0"/>
              <a:ea typeface="Roboto" panose="02000000000000000000" pitchFamily="2" charset="0"/>
            </a:rPr>
            <a:t>Palestine (Oct 2023 - Dec 2024)</a:t>
          </a:r>
        </a:p>
      </dgm:t>
    </dgm:pt>
    <dgm:pt modelId="{41562CC9-3123-A947-931B-5C5FBFEEF58B}" type="parTrans" cxnId="{F4DA6308-F0E1-FB40-9787-4571743B7B7B}">
      <dgm:prSet/>
      <dgm:spPr>
        <a:ln>
          <a:solidFill>
            <a:srgbClr val="FF781B"/>
          </a:solidFill>
        </a:ln>
      </dgm:spPr>
      <dgm:t>
        <a:bodyPr/>
        <a:lstStyle/>
        <a:p>
          <a:endParaRPr lang="en-US"/>
        </a:p>
      </dgm:t>
    </dgm:pt>
    <dgm:pt modelId="{3865824F-FF8C-E040-9F2A-927CF2EEF819}" type="sibTrans" cxnId="{F4DA6308-F0E1-FB40-9787-4571743B7B7B}">
      <dgm:prSet/>
      <dgm:spPr/>
      <dgm:t>
        <a:bodyPr/>
        <a:lstStyle/>
        <a:p>
          <a:endParaRPr lang="en-US"/>
        </a:p>
      </dgm:t>
    </dgm:pt>
    <dgm:pt modelId="{9A7CB51E-E3C2-A74C-93E8-6E0BDFA68EDB}">
      <dgm:prSet phldrT="[Text]" custT="1"/>
      <dgm:spPr>
        <a:ln>
          <a:solidFill>
            <a:srgbClr val="FF781B"/>
          </a:solidFill>
        </a:ln>
      </dgm:spPr>
      <dgm:t>
        <a:bodyPr/>
        <a:lstStyle/>
        <a:p>
          <a:r>
            <a:rPr lang="en-US" sz="2000">
              <a:latin typeface="Roboto" panose="02000000000000000000" pitchFamily="2" charset="0"/>
              <a:ea typeface="Roboto" panose="02000000000000000000" pitchFamily="2" charset="0"/>
            </a:rPr>
            <a:t>Ukraine (Feb 2022 - Feb 2025)</a:t>
          </a:r>
        </a:p>
      </dgm:t>
    </dgm:pt>
    <dgm:pt modelId="{514D9614-61AA-834A-BA40-28A8C748E610}" type="parTrans" cxnId="{F272D5B2-519C-114C-A4EA-98C829ED94E5}">
      <dgm:prSet/>
      <dgm:spPr>
        <a:ln>
          <a:solidFill>
            <a:srgbClr val="FF781B"/>
          </a:solidFill>
        </a:ln>
      </dgm:spPr>
      <dgm:t>
        <a:bodyPr/>
        <a:lstStyle/>
        <a:p>
          <a:endParaRPr lang="en-US"/>
        </a:p>
      </dgm:t>
    </dgm:pt>
    <dgm:pt modelId="{02B7314C-E2EA-4247-8C13-F8D2A3753DF9}" type="sibTrans" cxnId="{F272D5B2-519C-114C-A4EA-98C829ED94E5}">
      <dgm:prSet/>
      <dgm:spPr/>
      <dgm:t>
        <a:bodyPr/>
        <a:lstStyle/>
        <a:p>
          <a:endParaRPr lang="en-US"/>
        </a:p>
      </dgm:t>
    </dgm:pt>
    <dgm:pt modelId="{9F0A1DC1-CA2F-CA44-973B-3FCD4A6988ED}">
      <dgm:prSet phldrT="[Text]" custT="1"/>
      <dgm:spPr>
        <a:ln>
          <a:solidFill>
            <a:srgbClr val="FF781B"/>
          </a:solidFill>
        </a:ln>
      </dgm:spPr>
      <dgm:t>
        <a:bodyPr/>
        <a:lstStyle/>
        <a:p>
          <a:r>
            <a:rPr lang="en-US" sz="2000">
              <a:latin typeface="Roboto" panose="02000000000000000000" pitchFamily="2" charset="0"/>
              <a:ea typeface="Roboto" panose="02000000000000000000" pitchFamily="2" charset="0"/>
            </a:rPr>
            <a:t>Agreements on security and technology </a:t>
          </a:r>
        </a:p>
      </dgm:t>
    </dgm:pt>
    <dgm:pt modelId="{C76F7114-A380-B546-B577-5E2FF51162E5}" type="parTrans" cxnId="{6DCDA084-BDAC-5D43-8BC9-14D7278D1ABA}">
      <dgm:prSet/>
      <dgm:spPr>
        <a:ln>
          <a:solidFill>
            <a:srgbClr val="FF781B"/>
          </a:solidFill>
        </a:ln>
      </dgm:spPr>
      <dgm:t>
        <a:bodyPr/>
        <a:lstStyle/>
        <a:p>
          <a:endParaRPr lang="en-US"/>
        </a:p>
      </dgm:t>
    </dgm:pt>
    <dgm:pt modelId="{ED7F1FBF-CB50-E048-A3D0-A46EE12D8FD4}" type="sibTrans" cxnId="{6DCDA084-BDAC-5D43-8BC9-14D7278D1ABA}">
      <dgm:prSet/>
      <dgm:spPr/>
      <dgm:t>
        <a:bodyPr/>
        <a:lstStyle/>
        <a:p>
          <a:endParaRPr lang="en-US"/>
        </a:p>
      </dgm:t>
    </dgm:pt>
    <dgm:pt modelId="{7E30C81A-29D5-CF4D-9EDF-6528CE6EAADC}" type="pres">
      <dgm:prSet presAssocID="{FB2B5AB2-7558-5E41-A541-9D4727767B90}" presName="hierChild1" presStyleCnt="0">
        <dgm:presLayoutVars>
          <dgm:orgChart val="1"/>
          <dgm:chPref val="1"/>
          <dgm:dir/>
          <dgm:animOne val="branch"/>
          <dgm:animLvl val="lvl"/>
          <dgm:resizeHandles/>
        </dgm:presLayoutVars>
      </dgm:prSet>
      <dgm:spPr/>
    </dgm:pt>
    <dgm:pt modelId="{8EEABE2E-DA35-BC4C-9733-6B29A6F6B05A}" type="pres">
      <dgm:prSet presAssocID="{11367C26-1D15-3245-B101-7F0419D0B365}" presName="hierRoot1" presStyleCnt="0">
        <dgm:presLayoutVars>
          <dgm:hierBranch val="init"/>
        </dgm:presLayoutVars>
      </dgm:prSet>
      <dgm:spPr/>
    </dgm:pt>
    <dgm:pt modelId="{BFD58984-4185-9244-BF24-FC47B0BA87EC}" type="pres">
      <dgm:prSet presAssocID="{11367C26-1D15-3245-B101-7F0419D0B365}" presName="rootComposite1" presStyleCnt="0"/>
      <dgm:spPr/>
    </dgm:pt>
    <dgm:pt modelId="{40C84ABB-98E9-124A-A89C-EBF5765EB84C}" type="pres">
      <dgm:prSet presAssocID="{11367C26-1D15-3245-B101-7F0419D0B365}" presName="rootText1" presStyleLbl="node0" presStyleIdx="0" presStyleCnt="1">
        <dgm:presLayoutVars>
          <dgm:chPref val="3"/>
        </dgm:presLayoutVars>
      </dgm:prSet>
      <dgm:spPr/>
    </dgm:pt>
    <dgm:pt modelId="{47BE768B-D7EA-974B-93CE-09E6C6F83A1C}" type="pres">
      <dgm:prSet presAssocID="{11367C26-1D15-3245-B101-7F0419D0B365}" presName="rootConnector1" presStyleLbl="node1" presStyleIdx="0" presStyleCnt="0"/>
      <dgm:spPr/>
    </dgm:pt>
    <dgm:pt modelId="{2E1B1029-072C-7E42-B943-95FC7378A52B}" type="pres">
      <dgm:prSet presAssocID="{11367C26-1D15-3245-B101-7F0419D0B365}" presName="hierChild2" presStyleCnt="0"/>
      <dgm:spPr/>
    </dgm:pt>
    <dgm:pt modelId="{B290B9A2-927E-6C4A-B6F1-C19E81F782C2}" type="pres">
      <dgm:prSet presAssocID="{68381805-AD9B-9B4B-8E0F-514C6172B5F7}" presName="Name37" presStyleLbl="parChTrans1D2" presStyleIdx="0" presStyleCnt="3"/>
      <dgm:spPr/>
    </dgm:pt>
    <dgm:pt modelId="{4EB5F4FA-9C1E-5A45-8BDF-29941A3CE95E}" type="pres">
      <dgm:prSet presAssocID="{70C6DEED-00B5-F74A-B97D-B14C587FEC0E}" presName="hierRoot2" presStyleCnt="0">
        <dgm:presLayoutVars>
          <dgm:hierBranch val="init"/>
        </dgm:presLayoutVars>
      </dgm:prSet>
      <dgm:spPr/>
    </dgm:pt>
    <dgm:pt modelId="{E8D6E10B-8839-724C-A93E-B3E93F399C92}" type="pres">
      <dgm:prSet presAssocID="{70C6DEED-00B5-F74A-B97D-B14C587FEC0E}" presName="rootComposite" presStyleCnt="0"/>
      <dgm:spPr/>
    </dgm:pt>
    <dgm:pt modelId="{D22B047C-55FC-014C-B7C8-722230FD0F0E}" type="pres">
      <dgm:prSet presAssocID="{70C6DEED-00B5-F74A-B97D-B14C587FEC0E}" presName="rootText" presStyleLbl="node2" presStyleIdx="0" presStyleCnt="3">
        <dgm:presLayoutVars>
          <dgm:chPref val="3"/>
        </dgm:presLayoutVars>
      </dgm:prSet>
      <dgm:spPr/>
    </dgm:pt>
    <dgm:pt modelId="{77DA5668-CB22-5546-AE1D-28097EE21DCD}" type="pres">
      <dgm:prSet presAssocID="{70C6DEED-00B5-F74A-B97D-B14C587FEC0E}" presName="rootConnector" presStyleLbl="node2" presStyleIdx="0" presStyleCnt="3"/>
      <dgm:spPr/>
    </dgm:pt>
    <dgm:pt modelId="{FF26974C-F00C-9545-BB26-DE284525A818}" type="pres">
      <dgm:prSet presAssocID="{70C6DEED-00B5-F74A-B97D-B14C587FEC0E}" presName="hierChild4" presStyleCnt="0"/>
      <dgm:spPr/>
    </dgm:pt>
    <dgm:pt modelId="{2603E52C-53FE-5545-8979-66E87A61ED92}" type="pres">
      <dgm:prSet presAssocID="{B97870D4-2A6C-1742-ADBB-A323CF2E75A6}" presName="Name37" presStyleLbl="parChTrans1D3" presStyleIdx="0" presStyleCnt="5"/>
      <dgm:spPr/>
    </dgm:pt>
    <dgm:pt modelId="{BA9733D5-CD70-4045-B1F8-35D6128694AE}" type="pres">
      <dgm:prSet presAssocID="{6B828686-88EE-F544-82C1-F2658176408F}" presName="hierRoot2" presStyleCnt="0">
        <dgm:presLayoutVars>
          <dgm:hierBranch val="init"/>
        </dgm:presLayoutVars>
      </dgm:prSet>
      <dgm:spPr/>
    </dgm:pt>
    <dgm:pt modelId="{DEAB6F9D-EA48-AB40-A98A-2E23D07D5A2E}" type="pres">
      <dgm:prSet presAssocID="{6B828686-88EE-F544-82C1-F2658176408F}" presName="rootComposite" presStyleCnt="0"/>
      <dgm:spPr/>
    </dgm:pt>
    <dgm:pt modelId="{1C23995A-796E-2443-B0F8-5B44AB203228}" type="pres">
      <dgm:prSet presAssocID="{6B828686-88EE-F544-82C1-F2658176408F}" presName="rootText" presStyleLbl="node3" presStyleIdx="0" presStyleCnt="5">
        <dgm:presLayoutVars>
          <dgm:chPref val="3"/>
        </dgm:presLayoutVars>
      </dgm:prSet>
      <dgm:spPr/>
    </dgm:pt>
    <dgm:pt modelId="{CE8BFC26-6FE4-5544-815E-14D829FD0693}" type="pres">
      <dgm:prSet presAssocID="{6B828686-88EE-F544-82C1-F2658176408F}" presName="rootConnector" presStyleLbl="node3" presStyleIdx="0" presStyleCnt="5"/>
      <dgm:spPr/>
    </dgm:pt>
    <dgm:pt modelId="{DA082273-A78C-4644-A020-912E09F36885}" type="pres">
      <dgm:prSet presAssocID="{6B828686-88EE-F544-82C1-F2658176408F}" presName="hierChild4" presStyleCnt="0"/>
      <dgm:spPr/>
    </dgm:pt>
    <dgm:pt modelId="{4BEF4A90-D047-B249-9835-A3685883DE01}" type="pres">
      <dgm:prSet presAssocID="{BC871717-BD62-2342-8994-C1CC5C482109}" presName="Name37" presStyleLbl="parChTrans1D4" presStyleIdx="0" presStyleCnt="5"/>
      <dgm:spPr/>
    </dgm:pt>
    <dgm:pt modelId="{558E6C70-326B-BD47-A658-444D0DA1FD42}" type="pres">
      <dgm:prSet presAssocID="{35000B84-3320-ED4F-8E68-43D0E9D1EC13}" presName="hierRoot2" presStyleCnt="0">
        <dgm:presLayoutVars>
          <dgm:hierBranch val="init"/>
        </dgm:presLayoutVars>
      </dgm:prSet>
      <dgm:spPr/>
    </dgm:pt>
    <dgm:pt modelId="{881203E9-F845-644E-A075-6EF3AE3F4743}" type="pres">
      <dgm:prSet presAssocID="{35000B84-3320-ED4F-8E68-43D0E9D1EC13}" presName="rootComposite" presStyleCnt="0"/>
      <dgm:spPr/>
    </dgm:pt>
    <dgm:pt modelId="{39F0142F-A13E-A943-8838-9FB1F9C77832}" type="pres">
      <dgm:prSet presAssocID="{35000B84-3320-ED4F-8E68-43D0E9D1EC13}" presName="rootText" presStyleLbl="node4" presStyleIdx="0" presStyleCnt="5">
        <dgm:presLayoutVars>
          <dgm:chPref val="3"/>
        </dgm:presLayoutVars>
      </dgm:prSet>
      <dgm:spPr/>
    </dgm:pt>
    <dgm:pt modelId="{371DCA7E-B1B4-8E43-A4F9-D95DC1B5DBB5}" type="pres">
      <dgm:prSet presAssocID="{35000B84-3320-ED4F-8E68-43D0E9D1EC13}" presName="rootConnector" presStyleLbl="node4" presStyleIdx="0" presStyleCnt="5"/>
      <dgm:spPr/>
    </dgm:pt>
    <dgm:pt modelId="{187DF257-4758-4844-B958-864848DDFA91}" type="pres">
      <dgm:prSet presAssocID="{35000B84-3320-ED4F-8E68-43D0E9D1EC13}" presName="hierChild4" presStyleCnt="0"/>
      <dgm:spPr/>
    </dgm:pt>
    <dgm:pt modelId="{E7A1B434-D5B8-9A4F-99F1-53BE922B5702}" type="pres">
      <dgm:prSet presAssocID="{35000B84-3320-ED4F-8E68-43D0E9D1EC13}" presName="hierChild5" presStyleCnt="0"/>
      <dgm:spPr/>
    </dgm:pt>
    <dgm:pt modelId="{E7A10D51-FBF7-D643-B354-32D59333D510}" type="pres">
      <dgm:prSet presAssocID="{72F91895-789C-4D41-B203-07A3FC065471}" presName="Name37" presStyleLbl="parChTrans1D4" presStyleIdx="1" presStyleCnt="5"/>
      <dgm:spPr/>
    </dgm:pt>
    <dgm:pt modelId="{43F6DC2D-95C0-F54E-AF56-C648557D0534}" type="pres">
      <dgm:prSet presAssocID="{50618686-CF3E-CE49-924D-B3458766787F}" presName="hierRoot2" presStyleCnt="0">
        <dgm:presLayoutVars>
          <dgm:hierBranch val="init"/>
        </dgm:presLayoutVars>
      </dgm:prSet>
      <dgm:spPr/>
    </dgm:pt>
    <dgm:pt modelId="{0290E311-F14C-AE40-B11F-4D8D9F979B34}" type="pres">
      <dgm:prSet presAssocID="{50618686-CF3E-CE49-924D-B3458766787F}" presName="rootComposite" presStyleCnt="0"/>
      <dgm:spPr/>
    </dgm:pt>
    <dgm:pt modelId="{07B81E91-692E-B949-A43A-C8DA4A7ADCA8}" type="pres">
      <dgm:prSet presAssocID="{50618686-CF3E-CE49-924D-B3458766787F}" presName="rootText" presStyleLbl="node4" presStyleIdx="1" presStyleCnt="5">
        <dgm:presLayoutVars>
          <dgm:chPref val="3"/>
        </dgm:presLayoutVars>
      </dgm:prSet>
      <dgm:spPr/>
    </dgm:pt>
    <dgm:pt modelId="{C1FDB651-153D-0E45-88EB-F33BFD3847AB}" type="pres">
      <dgm:prSet presAssocID="{50618686-CF3E-CE49-924D-B3458766787F}" presName="rootConnector" presStyleLbl="node4" presStyleIdx="1" presStyleCnt="5"/>
      <dgm:spPr/>
    </dgm:pt>
    <dgm:pt modelId="{F64A60C7-8095-734B-A684-44D35493C239}" type="pres">
      <dgm:prSet presAssocID="{50618686-CF3E-CE49-924D-B3458766787F}" presName="hierChild4" presStyleCnt="0"/>
      <dgm:spPr/>
    </dgm:pt>
    <dgm:pt modelId="{BB09DED9-8589-9047-A6B1-37E82796CCAD}" type="pres">
      <dgm:prSet presAssocID="{50618686-CF3E-CE49-924D-B3458766787F}" presName="hierChild5" presStyleCnt="0"/>
      <dgm:spPr/>
    </dgm:pt>
    <dgm:pt modelId="{2830294C-5C7E-0541-8F16-B949B939BF2B}" type="pres">
      <dgm:prSet presAssocID="{6B828686-88EE-F544-82C1-F2658176408F}" presName="hierChild5" presStyleCnt="0"/>
      <dgm:spPr/>
    </dgm:pt>
    <dgm:pt modelId="{05FE0FC4-502B-B541-A6DB-87FCB6570A3F}" type="pres">
      <dgm:prSet presAssocID="{309451FB-4F34-5448-B75A-7E404D30237D}" presName="Name37" presStyleLbl="parChTrans1D3" presStyleIdx="1" presStyleCnt="5"/>
      <dgm:spPr/>
    </dgm:pt>
    <dgm:pt modelId="{0B6734D7-A4F3-314F-8B25-4DBE6FBD471A}" type="pres">
      <dgm:prSet presAssocID="{226D076C-0178-314A-B9D7-53F4BADF914F}" presName="hierRoot2" presStyleCnt="0">
        <dgm:presLayoutVars>
          <dgm:hierBranch val="init"/>
        </dgm:presLayoutVars>
      </dgm:prSet>
      <dgm:spPr/>
    </dgm:pt>
    <dgm:pt modelId="{AF694FF6-C855-4146-970E-51779379698D}" type="pres">
      <dgm:prSet presAssocID="{226D076C-0178-314A-B9D7-53F4BADF914F}" presName="rootComposite" presStyleCnt="0"/>
      <dgm:spPr/>
    </dgm:pt>
    <dgm:pt modelId="{E870BB70-B474-DC42-B94E-AB205368B205}" type="pres">
      <dgm:prSet presAssocID="{226D076C-0178-314A-B9D7-53F4BADF914F}" presName="rootText" presStyleLbl="node3" presStyleIdx="1" presStyleCnt="5">
        <dgm:presLayoutVars>
          <dgm:chPref val="3"/>
        </dgm:presLayoutVars>
      </dgm:prSet>
      <dgm:spPr/>
    </dgm:pt>
    <dgm:pt modelId="{1B689370-1236-0B4C-AACF-0929ADAA7711}" type="pres">
      <dgm:prSet presAssocID="{226D076C-0178-314A-B9D7-53F4BADF914F}" presName="rootConnector" presStyleLbl="node3" presStyleIdx="1" presStyleCnt="5"/>
      <dgm:spPr/>
    </dgm:pt>
    <dgm:pt modelId="{1642D62F-39F0-114E-9813-174BEC4E9AF8}" type="pres">
      <dgm:prSet presAssocID="{226D076C-0178-314A-B9D7-53F4BADF914F}" presName="hierChild4" presStyleCnt="0"/>
      <dgm:spPr/>
    </dgm:pt>
    <dgm:pt modelId="{AC0C467A-9747-AA4A-AB4A-A5068024D493}" type="pres">
      <dgm:prSet presAssocID="{5DD859C2-3AEB-DA40-952D-BFAE6B022847}" presName="Name37" presStyleLbl="parChTrans1D4" presStyleIdx="2" presStyleCnt="5"/>
      <dgm:spPr/>
    </dgm:pt>
    <dgm:pt modelId="{08B081B0-4D51-724C-B2BD-8A091E28719F}" type="pres">
      <dgm:prSet presAssocID="{617D28C7-C12D-2A42-B2AA-C5F50B697BB5}" presName="hierRoot2" presStyleCnt="0">
        <dgm:presLayoutVars>
          <dgm:hierBranch val="init"/>
        </dgm:presLayoutVars>
      </dgm:prSet>
      <dgm:spPr/>
    </dgm:pt>
    <dgm:pt modelId="{5B0FB533-0C5F-FF45-A49D-5A0616B19CB5}" type="pres">
      <dgm:prSet presAssocID="{617D28C7-C12D-2A42-B2AA-C5F50B697BB5}" presName="rootComposite" presStyleCnt="0"/>
      <dgm:spPr/>
    </dgm:pt>
    <dgm:pt modelId="{841384FF-0712-1547-B535-D9AC526D4C87}" type="pres">
      <dgm:prSet presAssocID="{617D28C7-C12D-2A42-B2AA-C5F50B697BB5}" presName="rootText" presStyleLbl="node4" presStyleIdx="2" presStyleCnt="5">
        <dgm:presLayoutVars>
          <dgm:chPref val="3"/>
        </dgm:presLayoutVars>
      </dgm:prSet>
      <dgm:spPr/>
    </dgm:pt>
    <dgm:pt modelId="{2A6D5AEE-7808-4147-B83F-7097D4BF6F23}" type="pres">
      <dgm:prSet presAssocID="{617D28C7-C12D-2A42-B2AA-C5F50B697BB5}" presName="rootConnector" presStyleLbl="node4" presStyleIdx="2" presStyleCnt="5"/>
      <dgm:spPr/>
    </dgm:pt>
    <dgm:pt modelId="{AB5B7375-4D89-9C43-B0D3-00A3CF7D682A}" type="pres">
      <dgm:prSet presAssocID="{617D28C7-C12D-2A42-B2AA-C5F50B697BB5}" presName="hierChild4" presStyleCnt="0"/>
      <dgm:spPr/>
    </dgm:pt>
    <dgm:pt modelId="{40DACACC-6FA3-C848-B59B-A9B50F198B39}" type="pres">
      <dgm:prSet presAssocID="{617D28C7-C12D-2A42-B2AA-C5F50B697BB5}" presName="hierChild5" presStyleCnt="0"/>
      <dgm:spPr/>
    </dgm:pt>
    <dgm:pt modelId="{96B96212-A1B1-B743-9689-5686E9CBA975}" type="pres">
      <dgm:prSet presAssocID="{226D076C-0178-314A-B9D7-53F4BADF914F}" presName="hierChild5" presStyleCnt="0"/>
      <dgm:spPr/>
    </dgm:pt>
    <dgm:pt modelId="{47F9B336-D0F3-EA42-AA48-255A57D4E887}" type="pres">
      <dgm:prSet presAssocID="{70C6DEED-00B5-F74A-B97D-B14C587FEC0E}" presName="hierChild5" presStyleCnt="0"/>
      <dgm:spPr/>
    </dgm:pt>
    <dgm:pt modelId="{987BC218-F940-FB4B-A026-7A6160569DE8}" type="pres">
      <dgm:prSet presAssocID="{4230522D-725E-404D-925D-DE545A3E3B7C}" presName="Name37" presStyleLbl="parChTrans1D2" presStyleIdx="1" presStyleCnt="3"/>
      <dgm:spPr/>
    </dgm:pt>
    <dgm:pt modelId="{2E1E84B5-DB81-3348-90E0-9C0FF922C6F4}" type="pres">
      <dgm:prSet presAssocID="{77106569-77BA-EA4E-BDFA-59055F6CB38F}" presName="hierRoot2" presStyleCnt="0">
        <dgm:presLayoutVars>
          <dgm:hierBranch val="init"/>
        </dgm:presLayoutVars>
      </dgm:prSet>
      <dgm:spPr/>
    </dgm:pt>
    <dgm:pt modelId="{496A857E-2E54-B444-B027-A92514B30C1A}" type="pres">
      <dgm:prSet presAssocID="{77106569-77BA-EA4E-BDFA-59055F6CB38F}" presName="rootComposite" presStyleCnt="0"/>
      <dgm:spPr/>
    </dgm:pt>
    <dgm:pt modelId="{234FE54B-CAF8-8E48-8A55-88E83414C14B}" type="pres">
      <dgm:prSet presAssocID="{77106569-77BA-EA4E-BDFA-59055F6CB38F}" presName="rootText" presStyleLbl="node2" presStyleIdx="1" presStyleCnt="3">
        <dgm:presLayoutVars>
          <dgm:chPref val="3"/>
        </dgm:presLayoutVars>
      </dgm:prSet>
      <dgm:spPr/>
    </dgm:pt>
    <dgm:pt modelId="{4219A9EA-8718-B64B-9093-01DC0A463792}" type="pres">
      <dgm:prSet presAssocID="{77106569-77BA-EA4E-BDFA-59055F6CB38F}" presName="rootConnector" presStyleLbl="node2" presStyleIdx="1" presStyleCnt="3"/>
      <dgm:spPr/>
    </dgm:pt>
    <dgm:pt modelId="{8FD08367-C0C6-544C-B726-C497CDD013B2}" type="pres">
      <dgm:prSet presAssocID="{77106569-77BA-EA4E-BDFA-59055F6CB38F}" presName="hierChild4" presStyleCnt="0"/>
      <dgm:spPr/>
    </dgm:pt>
    <dgm:pt modelId="{525E6133-5980-7F4C-98B7-3EBFB5CFFF2D}" type="pres">
      <dgm:prSet presAssocID="{2BA91DC3-2424-FD43-BFD4-D74BB3E83580}" presName="Name37" presStyleLbl="parChTrans1D3" presStyleIdx="2" presStyleCnt="5"/>
      <dgm:spPr/>
    </dgm:pt>
    <dgm:pt modelId="{FDAC96D4-5AE6-B548-94BE-1AA56638FDC7}" type="pres">
      <dgm:prSet presAssocID="{B5B9020F-FC33-4041-B414-C76AD8A19185}" presName="hierRoot2" presStyleCnt="0">
        <dgm:presLayoutVars>
          <dgm:hierBranch val="init"/>
        </dgm:presLayoutVars>
      </dgm:prSet>
      <dgm:spPr/>
    </dgm:pt>
    <dgm:pt modelId="{8D7981B9-E485-C24B-8AA5-E6BA0D8EFFC2}" type="pres">
      <dgm:prSet presAssocID="{B5B9020F-FC33-4041-B414-C76AD8A19185}" presName="rootComposite" presStyleCnt="0"/>
      <dgm:spPr/>
    </dgm:pt>
    <dgm:pt modelId="{D92285F6-D54C-2140-8213-3FE9DDF58703}" type="pres">
      <dgm:prSet presAssocID="{B5B9020F-FC33-4041-B414-C76AD8A19185}" presName="rootText" presStyleLbl="node3" presStyleIdx="2" presStyleCnt="5">
        <dgm:presLayoutVars>
          <dgm:chPref val="3"/>
        </dgm:presLayoutVars>
      </dgm:prSet>
      <dgm:spPr/>
    </dgm:pt>
    <dgm:pt modelId="{76FDD4EB-70F3-A145-8A20-48CC1E05F5ED}" type="pres">
      <dgm:prSet presAssocID="{B5B9020F-FC33-4041-B414-C76AD8A19185}" presName="rootConnector" presStyleLbl="node3" presStyleIdx="2" presStyleCnt="5"/>
      <dgm:spPr/>
    </dgm:pt>
    <dgm:pt modelId="{CC55B028-115D-4D4D-88A3-9479A596B014}" type="pres">
      <dgm:prSet presAssocID="{B5B9020F-FC33-4041-B414-C76AD8A19185}" presName="hierChild4" presStyleCnt="0"/>
      <dgm:spPr/>
    </dgm:pt>
    <dgm:pt modelId="{69B32317-8523-5142-948C-043820720A0B}" type="pres">
      <dgm:prSet presAssocID="{B5B9020F-FC33-4041-B414-C76AD8A19185}" presName="hierChild5" presStyleCnt="0"/>
      <dgm:spPr/>
    </dgm:pt>
    <dgm:pt modelId="{02C2CC53-E21B-1A41-8EB4-12EB42EDE495}" type="pres">
      <dgm:prSet presAssocID="{02209E3F-4369-DF48-BF23-128E56E6D71E}" presName="Name37" presStyleLbl="parChTrans1D3" presStyleIdx="3" presStyleCnt="5"/>
      <dgm:spPr/>
    </dgm:pt>
    <dgm:pt modelId="{AA827215-5C61-CE4A-A24B-0AD8CEF80712}" type="pres">
      <dgm:prSet presAssocID="{3293B9FE-85CC-A04E-A38C-C7F6436A5547}" presName="hierRoot2" presStyleCnt="0">
        <dgm:presLayoutVars>
          <dgm:hierBranch val="init"/>
        </dgm:presLayoutVars>
      </dgm:prSet>
      <dgm:spPr/>
    </dgm:pt>
    <dgm:pt modelId="{D0DCA9A6-57D6-544E-BE9F-481D6F56D12C}" type="pres">
      <dgm:prSet presAssocID="{3293B9FE-85CC-A04E-A38C-C7F6436A5547}" presName="rootComposite" presStyleCnt="0"/>
      <dgm:spPr/>
    </dgm:pt>
    <dgm:pt modelId="{5142C5E8-C054-5B4C-B6B2-E19758A12A5C}" type="pres">
      <dgm:prSet presAssocID="{3293B9FE-85CC-A04E-A38C-C7F6436A5547}" presName="rootText" presStyleLbl="node3" presStyleIdx="3" presStyleCnt="5">
        <dgm:presLayoutVars>
          <dgm:chPref val="3"/>
        </dgm:presLayoutVars>
      </dgm:prSet>
      <dgm:spPr/>
    </dgm:pt>
    <dgm:pt modelId="{3E090509-177B-7B46-A096-54A29287ED79}" type="pres">
      <dgm:prSet presAssocID="{3293B9FE-85CC-A04E-A38C-C7F6436A5547}" presName="rootConnector" presStyleLbl="node3" presStyleIdx="3" presStyleCnt="5"/>
      <dgm:spPr/>
    </dgm:pt>
    <dgm:pt modelId="{B9B71457-B261-B44F-B779-1F19AC67D225}" type="pres">
      <dgm:prSet presAssocID="{3293B9FE-85CC-A04E-A38C-C7F6436A5547}" presName="hierChild4" presStyleCnt="0"/>
      <dgm:spPr/>
    </dgm:pt>
    <dgm:pt modelId="{E55BEA1E-D9B3-9649-A8D4-5868AA20CB16}" type="pres">
      <dgm:prSet presAssocID="{41562CC9-3123-A947-931B-5C5FBFEEF58B}" presName="Name37" presStyleLbl="parChTrans1D4" presStyleIdx="3" presStyleCnt="5"/>
      <dgm:spPr/>
    </dgm:pt>
    <dgm:pt modelId="{52EBA8C7-AFAF-ED44-9C94-1F4713C28881}" type="pres">
      <dgm:prSet presAssocID="{8F79433F-CE53-0C4D-8DFB-6F89CE3E4F69}" presName="hierRoot2" presStyleCnt="0">
        <dgm:presLayoutVars>
          <dgm:hierBranch val="init"/>
        </dgm:presLayoutVars>
      </dgm:prSet>
      <dgm:spPr/>
    </dgm:pt>
    <dgm:pt modelId="{003A8A6B-F4A7-544B-A2E3-0D08837CBE29}" type="pres">
      <dgm:prSet presAssocID="{8F79433F-CE53-0C4D-8DFB-6F89CE3E4F69}" presName="rootComposite" presStyleCnt="0"/>
      <dgm:spPr/>
    </dgm:pt>
    <dgm:pt modelId="{FF63B552-F4FD-CD44-98CE-473EDECFF96D}" type="pres">
      <dgm:prSet presAssocID="{8F79433F-CE53-0C4D-8DFB-6F89CE3E4F69}" presName="rootText" presStyleLbl="node4" presStyleIdx="3" presStyleCnt="5">
        <dgm:presLayoutVars>
          <dgm:chPref val="3"/>
        </dgm:presLayoutVars>
      </dgm:prSet>
      <dgm:spPr/>
    </dgm:pt>
    <dgm:pt modelId="{C6A8D80D-5785-3049-8392-AEF14BFFAA1B}" type="pres">
      <dgm:prSet presAssocID="{8F79433F-CE53-0C4D-8DFB-6F89CE3E4F69}" presName="rootConnector" presStyleLbl="node4" presStyleIdx="3" presStyleCnt="5"/>
      <dgm:spPr/>
    </dgm:pt>
    <dgm:pt modelId="{F210B56E-7847-2E4E-9BBB-28D93DCE33C0}" type="pres">
      <dgm:prSet presAssocID="{8F79433F-CE53-0C4D-8DFB-6F89CE3E4F69}" presName="hierChild4" presStyleCnt="0"/>
      <dgm:spPr/>
    </dgm:pt>
    <dgm:pt modelId="{B9AA4686-1D67-024C-93D3-115A5127A231}" type="pres">
      <dgm:prSet presAssocID="{8F79433F-CE53-0C4D-8DFB-6F89CE3E4F69}" presName="hierChild5" presStyleCnt="0"/>
      <dgm:spPr/>
    </dgm:pt>
    <dgm:pt modelId="{79A34F99-0602-A64B-9D76-26544A711D72}" type="pres">
      <dgm:prSet presAssocID="{514D9614-61AA-834A-BA40-28A8C748E610}" presName="Name37" presStyleLbl="parChTrans1D4" presStyleIdx="4" presStyleCnt="5"/>
      <dgm:spPr/>
    </dgm:pt>
    <dgm:pt modelId="{C0EB8165-F3AE-0846-B069-1A05CBD1A74F}" type="pres">
      <dgm:prSet presAssocID="{9A7CB51E-E3C2-A74C-93E8-6E0BDFA68EDB}" presName="hierRoot2" presStyleCnt="0">
        <dgm:presLayoutVars>
          <dgm:hierBranch val="init"/>
        </dgm:presLayoutVars>
      </dgm:prSet>
      <dgm:spPr/>
    </dgm:pt>
    <dgm:pt modelId="{7A850EC5-0569-D94C-9423-9DE46154D29B}" type="pres">
      <dgm:prSet presAssocID="{9A7CB51E-E3C2-A74C-93E8-6E0BDFA68EDB}" presName="rootComposite" presStyleCnt="0"/>
      <dgm:spPr/>
    </dgm:pt>
    <dgm:pt modelId="{4F392E00-C75E-5148-8E3C-96676E1E819F}" type="pres">
      <dgm:prSet presAssocID="{9A7CB51E-E3C2-A74C-93E8-6E0BDFA68EDB}" presName="rootText" presStyleLbl="node4" presStyleIdx="4" presStyleCnt="5">
        <dgm:presLayoutVars>
          <dgm:chPref val="3"/>
        </dgm:presLayoutVars>
      </dgm:prSet>
      <dgm:spPr/>
    </dgm:pt>
    <dgm:pt modelId="{328BB42B-432A-1847-A34F-DA3FE7FE613C}" type="pres">
      <dgm:prSet presAssocID="{9A7CB51E-E3C2-A74C-93E8-6E0BDFA68EDB}" presName="rootConnector" presStyleLbl="node4" presStyleIdx="4" presStyleCnt="5"/>
      <dgm:spPr/>
    </dgm:pt>
    <dgm:pt modelId="{D96F6DA6-AF08-0D49-A460-0093E4E63204}" type="pres">
      <dgm:prSet presAssocID="{9A7CB51E-E3C2-A74C-93E8-6E0BDFA68EDB}" presName="hierChild4" presStyleCnt="0"/>
      <dgm:spPr/>
    </dgm:pt>
    <dgm:pt modelId="{941D54F4-8363-3F40-B676-3B8A1DEFD3F0}" type="pres">
      <dgm:prSet presAssocID="{9A7CB51E-E3C2-A74C-93E8-6E0BDFA68EDB}" presName="hierChild5" presStyleCnt="0"/>
      <dgm:spPr/>
    </dgm:pt>
    <dgm:pt modelId="{C6CF4138-6FA6-F840-88D1-7185F875E30A}" type="pres">
      <dgm:prSet presAssocID="{3293B9FE-85CC-A04E-A38C-C7F6436A5547}" presName="hierChild5" presStyleCnt="0"/>
      <dgm:spPr/>
    </dgm:pt>
    <dgm:pt modelId="{7D07E8D9-0488-8442-B4A5-97330F67E215}" type="pres">
      <dgm:prSet presAssocID="{77106569-77BA-EA4E-BDFA-59055F6CB38F}" presName="hierChild5" presStyleCnt="0"/>
      <dgm:spPr/>
    </dgm:pt>
    <dgm:pt modelId="{5F876E4B-5FA2-614A-95E3-4119F0F979CA}" type="pres">
      <dgm:prSet presAssocID="{55946203-ED17-F448-9955-D2C599C89B2A}" presName="Name37" presStyleLbl="parChTrans1D2" presStyleIdx="2" presStyleCnt="3"/>
      <dgm:spPr/>
    </dgm:pt>
    <dgm:pt modelId="{CA4C405D-B53D-5E47-8A70-1C66BC0C0739}" type="pres">
      <dgm:prSet presAssocID="{55C49891-EBD2-A045-88D4-8FC1AD6DD789}" presName="hierRoot2" presStyleCnt="0">
        <dgm:presLayoutVars>
          <dgm:hierBranch val="init"/>
        </dgm:presLayoutVars>
      </dgm:prSet>
      <dgm:spPr/>
    </dgm:pt>
    <dgm:pt modelId="{5397318A-BA24-0942-8F5C-58FBF19AC733}" type="pres">
      <dgm:prSet presAssocID="{55C49891-EBD2-A045-88D4-8FC1AD6DD789}" presName="rootComposite" presStyleCnt="0"/>
      <dgm:spPr/>
    </dgm:pt>
    <dgm:pt modelId="{792FE79C-645B-C443-8BBA-B15A47E5F713}" type="pres">
      <dgm:prSet presAssocID="{55C49891-EBD2-A045-88D4-8FC1AD6DD789}" presName="rootText" presStyleLbl="node2" presStyleIdx="2" presStyleCnt="3">
        <dgm:presLayoutVars>
          <dgm:chPref val="3"/>
        </dgm:presLayoutVars>
      </dgm:prSet>
      <dgm:spPr/>
    </dgm:pt>
    <dgm:pt modelId="{1C885629-99EB-5544-B40C-AC7B6C727748}" type="pres">
      <dgm:prSet presAssocID="{55C49891-EBD2-A045-88D4-8FC1AD6DD789}" presName="rootConnector" presStyleLbl="node2" presStyleIdx="2" presStyleCnt="3"/>
      <dgm:spPr/>
    </dgm:pt>
    <dgm:pt modelId="{1909B77C-4A32-3245-855D-5257CBD1B1A4}" type="pres">
      <dgm:prSet presAssocID="{55C49891-EBD2-A045-88D4-8FC1AD6DD789}" presName="hierChild4" presStyleCnt="0"/>
      <dgm:spPr/>
    </dgm:pt>
    <dgm:pt modelId="{459DCB17-DA5C-1640-A20E-7C5B24555843}" type="pres">
      <dgm:prSet presAssocID="{C76F7114-A380-B546-B577-5E2FF51162E5}" presName="Name37" presStyleLbl="parChTrans1D3" presStyleIdx="4" presStyleCnt="5"/>
      <dgm:spPr/>
    </dgm:pt>
    <dgm:pt modelId="{43878669-45A3-4A4E-BDF2-E2AD5B14683D}" type="pres">
      <dgm:prSet presAssocID="{9F0A1DC1-CA2F-CA44-973B-3FCD4A6988ED}" presName="hierRoot2" presStyleCnt="0">
        <dgm:presLayoutVars>
          <dgm:hierBranch val="init"/>
        </dgm:presLayoutVars>
      </dgm:prSet>
      <dgm:spPr/>
    </dgm:pt>
    <dgm:pt modelId="{EB5A86EA-4632-7A43-BE18-D7C5D2D1A8A5}" type="pres">
      <dgm:prSet presAssocID="{9F0A1DC1-CA2F-CA44-973B-3FCD4A6988ED}" presName="rootComposite" presStyleCnt="0"/>
      <dgm:spPr/>
    </dgm:pt>
    <dgm:pt modelId="{ED844619-D9F7-C248-8DA5-9E325F673746}" type="pres">
      <dgm:prSet presAssocID="{9F0A1DC1-CA2F-CA44-973B-3FCD4A6988ED}" presName="rootText" presStyleLbl="node3" presStyleIdx="4" presStyleCnt="5">
        <dgm:presLayoutVars>
          <dgm:chPref val="3"/>
        </dgm:presLayoutVars>
      </dgm:prSet>
      <dgm:spPr/>
    </dgm:pt>
    <dgm:pt modelId="{1A37FE20-0B19-E948-B6B0-A3B039B4C265}" type="pres">
      <dgm:prSet presAssocID="{9F0A1DC1-CA2F-CA44-973B-3FCD4A6988ED}" presName="rootConnector" presStyleLbl="node3" presStyleIdx="4" presStyleCnt="5"/>
      <dgm:spPr/>
    </dgm:pt>
    <dgm:pt modelId="{E8FCC377-D918-D649-B89C-4F8ACD6FCBFF}" type="pres">
      <dgm:prSet presAssocID="{9F0A1DC1-CA2F-CA44-973B-3FCD4A6988ED}" presName="hierChild4" presStyleCnt="0"/>
      <dgm:spPr/>
    </dgm:pt>
    <dgm:pt modelId="{BDE4EAD1-9E10-0B47-AC49-39A4DDE0E4BC}" type="pres">
      <dgm:prSet presAssocID="{9F0A1DC1-CA2F-CA44-973B-3FCD4A6988ED}" presName="hierChild5" presStyleCnt="0"/>
      <dgm:spPr/>
    </dgm:pt>
    <dgm:pt modelId="{E9B996D7-47F0-DF4E-A781-30C3FCC5E11B}" type="pres">
      <dgm:prSet presAssocID="{55C49891-EBD2-A045-88D4-8FC1AD6DD789}" presName="hierChild5" presStyleCnt="0"/>
      <dgm:spPr/>
    </dgm:pt>
    <dgm:pt modelId="{D27E5DB5-CEB9-8346-B558-5BD8A2E739BD}" type="pres">
      <dgm:prSet presAssocID="{11367C26-1D15-3245-B101-7F0419D0B365}" presName="hierChild3" presStyleCnt="0"/>
      <dgm:spPr/>
    </dgm:pt>
  </dgm:ptLst>
  <dgm:cxnLst>
    <dgm:cxn modelId="{3ACA2F04-357E-0E43-BEDF-274856F824C7}" type="presOf" srcId="{5DD859C2-3AEB-DA40-952D-BFAE6B022847}" destId="{AC0C467A-9747-AA4A-AB4A-A5068024D493}" srcOrd="0" destOrd="0" presId="urn:microsoft.com/office/officeart/2005/8/layout/orgChart1"/>
    <dgm:cxn modelId="{F0423605-AB24-0B4C-AF7F-740670D777E7}" srcId="{6B828686-88EE-F544-82C1-F2658176408F}" destId="{50618686-CF3E-CE49-924D-B3458766787F}" srcOrd="1" destOrd="0" parTransId="{72F91895-789C-4D41-B203-07A3FC065471}" sibTransId="{942AE043-C6ED-9F45-B00B-4A11DFC9460D}"/>
    <dgm:cxn modelId="{F4DA6308-F0E1-FB40-9787-4571743B7B7B}" srcId="{3293B9FE-85CC-A04E-A38C-C7F6436A5547}" destId="{8F79433F-CE53-0C4D-8DFB-6F89CE3E4F69}" srcOrd="0" destOrd="0" parTransId="{41562CC9-3123-A947-931B-5C5FBFEEF58B}" sibTransId="{3865824F-FF8C-E040-9F2A-927CF2EEF819}"/>
    <dgm:cxn modelId="{9DCA540C-AE59-0F4D-B97F-EFC948029A97}" type="presOf" srcId="{9A7CB51E-E3C2-A74C-93E8-6E0BDFA68EDB}" destId="{328BB42B-432A-1847-A34F-DA3FE7FE613C}" srcOrd="1" destOrd="0" presId="urn:microsoft.com/office/officeart/2005/8/layout/orgChart1"/>
    <dgm:cxn modelId="{1FBB170E-8111-E145-A83B-8949BE26A823}" srcId="{FB2B5AB2-7558-5E41-A541-9D4727767B90}" destId="{11367C26-1D15-3245-B101-7F0419D0B365}" srcOrd="0" destOrd="0" parTransId="{308BEE37-8014-0B46-A241-A4CE0B963F7E}" sibTransId="{1E07C880-C3DF-BB42-9554-5F899829775F}"/>
    <dgm:cxn modelId="{901B2B12-E3AB-6841-8D9C-FB8556638066}" type="presOf" srcId="{514D9614-61AA-834A-BA40-28A8C748E610}" destId="{79A34F99-0602-A64B-9D76-26544A711D72}" srcOrd="0" destOrd="0" presId="urn:microsoft.com/office/officeart/2005/8/layout/orgChart1"/>
    <dgm:cxn modelId="{64A8A012-4901-CA4D-BC8E-53095C86E03D}" type="presOf" srcId="{B97870D4-2A6C-1742-ADBB-A323CF2E75A6}" destId="{2603E52C-53FE-5545-8979-66E87A61ED92}" srcOrd="0" destOrd="0" presId="urn:microsoft.com/office/officeart/2005/8/layout/orgChart1"/>
    <dgm:cxn modelId="{EDEBAD13-814C-7047-81A8-C9F6BFDAB973}" type="presOf" srcId="{BC871717-BD62-2342-8994-C1CC5C482109}" destId="{4BEF4A90-D047-B249-9835-A3685883DE01}" srcOrd="0" destOrd="0" presId="urn:microsoft.com/office/officeart/2005/8/layout/orgChart1"/>
    <dgm:cxn modelId="{CFE6361B-B96C-F842-9B92-665B86A76C71}" srcId="{226D076C-0178-314A-B9D7-53F4BADF914F}" destId="{617D28C7-C12D-2A42-B2AA-C5F50B697BB5}" srcOrd="0" destOrd="0" parTransId="{5DD859C2-3AEB-DA40-952D-BFAE6B022847}" sibTransId="{09D4822E-16AE-DA49-A968-AD193C00609B}"/>
    <dgm:cxn modelId="{51DBD41F-7B8A-E140-8178-65FBAB425419}" type="presOf" srcId="{77106569-77BA-EA4E-BDFA-59055F6CB38F}" destId="{4219A9EA-8718-B64B-9093-01DC0A463792}" srcOrd="1" destOrd="0" presId="urn:microsoft.com/office/officeart/2005/8/layout/orgChart1"/>
    <dgm:cxn modelId="{DD7C2B22-753C-BC42-9F3F-97F74C532E10}" srcId="{70C6DEED-00B5-F74A-B97D-B14C587FEC0E}" destId="{226D076C-0178-314A-B9D7-53F4BADF914F}" srcOrd="1" destOrd="0" parTransId="{309451FB-4F34-5448-B75A-7E404D30237D}" sibTransId="{892AA56E-A1F6-9947-BF92-72CFB1BF467E}"/>
    <dgm:cxn modelId="{24919123-2440-6E4A-BCB5-C3C6FFA9E30C}" srcId="{6B828686-88EE-F544-82C1-F2658176408F}" destId="{35000B84-3320-ED4F-8E68-43D0E9D1EC13}" srcOrd="0" destOrd="0" parTransId="{BC871717-BD62-2342-8994-C1CC5C482109}" sibTransId="{7A134A35-6D4B-9B41-9DF9-2B543A77F9D2}"/>
    <dgm:cxn modelId="{734A7628-9CA6-E641-BE61-22068B9AAA42}" type="presOf" srcId="{226D076C-0178-314A-B9D7-53F4BADF914F}" destId="{1B689370-1236-0B4C-AACF-0929ADAA7711}" srcOrd="1" destOrd="0" presId="urn:microsoft.com/office/officeart/2005/8/layout/orgChart1"/>
    <dgm:cxn modelId="{7A03DA28-79C7-9C43-9B66-0A8139423FF0}" srcId="{77106569-77BA-EA4E-BDFA-59055F6CB38F}" destId="{B5B9020F-FC33-4041-B414-C76AD8A19185}" srcOrd="0" destOrd="0" parTransId="{2BA91DC3-2424-FD43-BFD4-D74BB3E83580}" sibTransId="{68360249-27C4-C04F-81B6-C54CEC2E18C9}"/>
    <dgm:cxn modelId="{B10D892D-0E42-C54B-8B98-173227D91C58}" type="presOf" srcId="{77106569-77BA-EA4E-BDFA-59055F6CB38F}" destId="{234FE54B-CAF8-8E48-8A55-88E83414C14B}" srcOrd="0" destOrd="0" presId="urn:microsoft.com/office/officeart/2005/8/layout/orgChart1"/>
    <dgm:cxn modelId="{BAB74331-9BC4-144B-A6CC-3A0BBF4960B8}" type="presOf" srcId="{3293B9FE-85CC-A04E-A38C-C7F6436A5547}" destId="{3E090509-177B-7B46-A096-54A29287ED79}" srcOrd="1" destOrd="0" presId="urn:microsoft.com/office/officeart/2005/8/layout/orgChart1"/>
    <dgm:cxn modelId="{FDA5B033-B085-F240-9F79-9E5124A1B43D}" type="presOf" srcId="{B5B9020F-FC33-4041-B414-C76AD8A19185}" destId="{D92285F6-D54C-2140-8213-3FE9DDF58703}" srcOrd="0" destOrd="0" presId="urn:microsoft.com/office/officeart/2005/8/layout/orgChart1"/>
    <dgm:cxn modelId="{323DFF33-D67F-8D41-9392-A56DB6B91451}" type="presOf" srcId="{70C6DEED-00B5-F74A-B97D-B14C587FEC0E}" destId="{77DA5668-CB22-5546-AE1D-28097EE21DCD}" srcOrd="1" destOrd="0" presId="urn:microsoft.com/office/officeart/2005/8/layout/orgChart1"/>
    <dgm:cxn modelId="{018BFE34-E687-F04E-AF44-7CF984CA152D}" type="presOf" srcId="{35000B84-3320-ED4F-8E68-43D0E9D1EC13}" destId="{371DCA7E-B1B4-8E43-A4F9-D95DC1B5DBB5}" srcOrd="1" destOrd="0" presId="urn:microsoft.com/office/officeart/2005/8/layout/orgChart1"/>
    <dgm:cxn modelId="{490EE762-DDA0-864F-A295-866E335971CA}" srcId="{11367C26-1D15-3245-B101-7F0419D0B365}" destId="{55C49891-EBD2-A045-88D4-8FC1AD6DD789}" srcOrd="2" destOrd="0" parTransId="{55946203-ED17-F448-9955-D2C599C89B2A}" sibTransId="{75540E92-BEE2-DD4A-907F-DDBB8F18FB08}"/>
    <dgm:cxn modelId="{FF572E6A-90DF-6040-B1B3-85686254852A}" type="presOf" srcId="{226D076C-0178-314A-B9D7-53F4BADF914F}" destId="{E870BB70-B474-DC42-B94E-AB205368B205}" srcOrd="0" destOrd="0" presId="urn:microsoft.com/office/officeart/2005/8/layout/orgChart1"/>
    <dgm:cxn modelId="{EB03126B-AED9-BB4D-A1E7-C219A1D209FD}" type="presOf" srcId="{3293B9FE-85CC-A04E-A38C-C7F6436A5547}" destId="{5142C5E8-C054-5B4C-B6B2-E19758A12A5C}" srcOrd="0" destOrd="0" presId="urn:microsoft.com/office/officeart/2005/8/layout/orgChart1"/>
    <dgm:cxn modelId="{59D1994C-B4DD-514D-B7D8-7B2FAF3C15AD}" type="presOf" srcId="{68381805-AD9B-9B4B-8E0F-514C6172B5F7}" destId="{B290B9A2-927E-6C4A-B6F1-C19E81F782C2}" srcOrd="0" destOrd="0" presId="urn:microsoft.com/office/officeart/2005/8/layout/orgChart1"/>
    <dgm:cxn modelId="{99C4B773-A637-B64A-AFD5-DA86C920578E}" type="presOf" srcId="{72F91895-789C-4D41-B203-07A3FC065471}" destId="{E7A10D51-FBF7-D643-B354-32D59333D510}" srcOrd="0" destOrd="0" presId="urn:microsoft.com/office/officeart/2005/8/layout/orgChart1"/>
    <dgm:cxn modelId="{914EF776-E759-1E46-8F81-94865E01C318}" type="presOf" srcId="{55946203-ED17-F448-9955-D2C599C89B2A}" destId="{5F876E4B-5FA2-614A-95E3-4119F0F979CA}" srcOrd="0" destOrd="0" presId="urn:microsoft.com/office/officeart/2005/8/layout/orgChart1"/>
    <dgm:cxn modelId="{D4ED9E79-34F4-B94F-9DBE-2B029F831EEC}" srcId="{70C6DEED-00B5-F74A-B97D-B14C587FEC0E}" destId="{6B828686-88EE-F544-82C1-F2658176408F}" srcOrd="0" destOrd="0" parTransId="{B97870D4-2A6C-1742-ADBB-A323CF2E75A6}" sibTransId="{4EE2C5BB-3DD8-4447-A644-3B624296D500}"/>
    <dgm:cxn modelId="{6DCDA084-BDAC-5D43-8BC9-14D7278D1ABA}" srcId="{55C49891-EBD2-A045-88D4-8FC1AD6DD789}" destId="{9F0A1DC1-CA2F-CA44-973B-3FCD4A6988ED}" srcOrd="0" destOrd="0" parTransId="{C76F7114-A380-B546-B577-5E2FF51162E5}" sibTransId="{ED7F1FBF-CB50-E048-A3D0-A46EE12D8FD4}"/>
    <dgm:cxn modelId="{7F639C8C-3455-DB49-811C-0A0DF24A1BD1}" type="presOf" srcId="{35000B84-3320-ED4F-8E68-43D0E9D1EC13}" destId="{39F0142F-A13E-A943-8838-9FB1F9C77832}" srcOrd="0" destOrd="0" presId="urn:microsoft.com/office/officeart/2005/8/layout/orgChart1"/>
    <dgm:cxn modelId="{5A39C08C-02DC-CE44-B0FB-AF1D8AFA7D44}" type="presOf" srcId="{9F0A1DC1-CA2F-CA44-973B-3FCD4A6988ED}" destId="{ED844619-D9F7-C248-8DA5-9E325F673746}" srcOrd="0" destOrd="0" presId="urn:microsoft.com/office/officeart/2005/8/layout/orgChart1"/>
    <dgm:cxn modelId="{FBCCEB8C-F13B-B341-9166-2626E9204F8A}" type="presOf" srcId="{11367C26-1D15-3245-B101-7F0419D0B365}" destId="{47BE768B-D7EA-974B-93CE-09E6C6F83A1C}" srcOrd="1" destOrd="0" presId="urn:microsoft.com/office/officeart/2005/8/layout/orgChart1"/>
    <dgm:cxn modelId="{B2B7D491-3BB0-2849-9BDD-31FB9E770A0E}" type="presOf" srcId="{FB2B5AB2-7558-5E41-A541-9D4727767B90}" destId="{7E30C81A-29D5-CF4D-9EDF-6528CE6EAADC}" srcOrd="0" destOrd="0" presId="urn:microsoft.com/office/officeart/2005/8/layout/orgChart1"/>
    <dgm:cxn modelId="{22EC1893-B299-9B42-B4D2-17728C3A86E6}" type="presOf" srcId="{309451FB-4F34-5448-B75A-7E404D30237D}" destId="{05FE0FC4-502B-B541-A6DB-87FCB6570A3F}" srcOrd="0" destOrd="0" presId="urn:microsoft.com/office/officeart/2005/8/layout/orgChart1"/>
    <dgm:cxn modelId="{2BBD74A3-862E-2B4C-8C4D-80ADC3827B48}" type="presOf" srcId="{6B828686-88EE-F544-82C1-F2658176408F}" destId="{1C23995A-796E-2443-B0F8-5B44AB203228}" srcOrd="0" destOrd="0" presId="urn:microsoft.com/office/officeart/2005/8/layout/orgChart1"/>
    <dgm:cxn modelId="{777654A8-6723-6D4D-B2BD-CC6EB8C5177F}" type="presOf" srcId="{8F79433F-CE53-0C4D-8DFB-6F89CE3E4F69}" destId="{C6A8D80D-5785-3049-8392-AEF14BFFAA1B}" srcOrd="1" destOrd="0" presId="urn:microsoft.com/office/officeart/2005/8/layout/orgChart1"/>
    <dgm:cxn modelId="{2FA806A9-C93F-D747-AE44-9F556EB07393}" srcId="{11367C26-1D15-3245-B101-7F0419D0B365}" destId="{77106569-77BA-EA4E-BDFA-59055F6CB38F}" srcOrd="1" destOrd="0" parTransId="{4230522D-725E-404D-925D-DE545A3E3B7C}" sibTransId="{A3E14874-476B-CE4C-801D-AEFFC307DA84}"/>
    <dgm:cxn modelId="{FB5518AB-C8F2-794D-9340-759E1498E6DB}" type="presOf" srcId="{B5B9020F-FC33-4041-B414-C76AD8A19185}" destId="{76FDD4EB-70F3-A145-8A20-48CC1E05F5ED}" srcOrd="1" destOrd="0" presId="urn:microsoft.com/office/officeart/2005/8/layout/orgChart1"/>
    <dgm:cxn modelId="{994564B0-C86B-1941-A5B1-B3312F876DD4}" type="presOf" srcId="{50618686-CF3E-CE49-924D-B3458766787F}" destId="{C1FDB651-153D-0E45-88EB-F33BFD3847AB}" srcOrd="1" destOrd="0" presId="urn:microsoft.com/office/officeart/2005/8/layout/orgChart1"/>
    <dgm:cxn modelId="{F272D5B2-519C-114C-A4EA-98C829ED94E5}" srcId="{3293B9FE-85CC-A04E-A38C-C7F6436A5547}" destId="{9A7CB51E-E3C2-A74C-93E8-6E0BDFA68EDB}" srcOrd="1" destOrd="0" parTransId="{514D9614-61AA-834A-BA40-28A8C748E610}" sibTransId="{02B7314C-E2EA-4247-8C13-F8D2A3753DF9}"/>
    <dgm:cxn modelId="{16B28AB3-E269-6B4E-B8FE-3BB35A3FC2B6}" type="presOf" srcId="{6B828686-88EE-F544-82C1-F2658176408F}" destId="{CE8BFC26-6FE4-5544-815E-14D829FD0693}" srcOrd="1" destOrd="0" presId="urn:microsoft.com/office/officeart/2005/8/layout/orgChart1"/>
    <dgm:cxn modelId="{E8E218B4-4EEE-5D4B-B6FE-69524DAEF7A3}" type="presOf" srcId="{617D28C7-C12D-2A42-B2AA-C5F50B697BB5}" destId="{2A6D5AEE-7808-4147-B83F-7097D4BF6F23}" srcOrd="1" destOrd="0" presId="urn:microsoft.com/office/officeart/2005/8/layout/orgChart1"/>
    <dgm:cxn modelId="{9613DDB4-3D1A-774B-A459-B3A1AA563E68}" type="presOf" srcId="{9F0A1DC1-CA2F-CA44-973B-3FCD4A6988ED}" destId="{1A37FE20-0B19-E948-B6B0-A3B039B4C265}" srcOrd="1" destOrd="0" presId="urn:microsoft.com/office/officeart/2005/8/layout/orgChart1"/>
    <dgm:cxn modelId="{D76692B6-F07B-A14D-A20C-F0B1B987756E}" srcId="{77106569-77BA-EA4E-BDFA-59055F6CB38F}" destId="{3293B9FE-85CC-A04E-A38C-C7F6436A5547}" srcOrd="1" destOrd="0" parTransId="{02209E3F-4369-DF48-BF23-128E56E6D71E}" sibTransId="{A54F08E4-FB57-7741-AF13-0E17A8485EF3}"/>
    <dgm:cxn modelId="{6DF958B7-05EF-144B-928C-0E3E7B94C4B0}" type="presOf" srcId="{C76F7114-A380-B546-B577-5E2FF51162E5}" destId="{459DCB17-DA5C-1640-A20E-7C5B24555843}" srcOrd="0" destOrd="0" presId="urn:microsoft.com/office/officeart/2005/8/layout/orgChart1"/>
    <dgm:cxn modelId="{B21935CA-3D3E-AD4B-AFC9-9E7D3672BDF5}" type="presOf" srcId="{50618686-CF3E-CE49-924D-B3458766787F}" destId="{07B81E91-692E-B949-A43A-C8DA4A7ADCA8}" srcOrd="0" destOrd="0" presId="urn:microsoft.com/office/officeart/2005/8/layout/orgChart1"/>
    <dgm:cxn modelId="{6A2BC8CD-5533-5947-B154-02E02258234F}" type="presOf" srcId="{55C49891-EBD2-A045-88D4-8FC1AD6DD789}" destId="{792FE79C-645B-C443-8BBA-B15A47E5F713}" srcOrd="0" destOrd="0" presId="urn:microsoft.com/office/officeart/2005/8/layout/orgChart1"/>
    <dgm:cxn modelId="{54E77BD6-8892-0D44-8731-F402A42CE20A}" type="presOf" srcId="{2BA91DC3-2424-FD43-BFD4-D74BB3E83580}" destId="{525E6133-5980-7F4C-98B7-3EBFB5CFFF2D}" srcOrd="0" destOrd="0" presId="urn:microsoft.com/office/officeart/2005/8/layout/orgChart1"/>
    <dgm:cxn modelId="{A6F14ADD-69E9-BD47-BFA0-711F70A011A4}" type="presOf" srcId="{55C49891-EBD2-A045-88D4-8FC1AD6DD789}" destId="{1C885629-99EB-5544-B40C-AC7B6C727748}" srcOrd="1" destOrd="0" presId="urn:microsoft.com/office/officeart/2005/8/layout/orgChart1"/>
    <dgm:cxn modelId="{7EABA4DF-D6DF-7A43-B68C-524A611B621F}" type="presOf" srcId="{02209E3F-4369-DF48-BF23-128E56E6D71E}" destId="{02C2CC53-E21B-1A41-8EB4-12EB42EDE495}" srcOrd="0" destOrd="0" presId="urn:microsoft.com/office/officeart/2005/8/layout/orgChart1"/>
    <dgm:cxn modelId="{BE2703E5-8FA8-D243-8F43-31E33DE21D54}" type="presOf" srcId="{8F79433F-CE53-0C4D-8DFB-6F89CE3E4F69}" destId="{FF63B552-F4FD-CD44-98CE-473EDECFF96D}" srcOrd="0" destOrd="0" presId="urn:microsoft.com/office/officeart/2005/8/layout/orgChart1"/>
    <dgm:cxn modelId="{996497E7-1E56-0043-A2BF-8068FACC36C3}" srcId="{11367C26-1D15-3245-B101-7F0419D0B365}" destId="{70C6DEED-00B5-F74A-B97D-B14C587FEC0E}" srcOrd="0" destOrd="0" parTransId="{68381805-AD9B-9B4B-8E0F-514C6172B5F7}" sibTransId="{3A876E40-7783-124F-BEA7-F452F844C279}"/>
    <dgm:cxn modelId="{104DB7EA-7F38-4F4A-87E8-3058D8745171}" type="presOf" srcId="{9A7CB51E-E3C2-A74C-93E8-6E0BDFA68EDB}" destId="{4F392E00-C75E-5148-8E3C-96676E1E819F}" srcOrd="0" destOrd="0" presId="urn:microsoft.com/office/officeart/2005/8/layout/orgChart1"/>
    <dgm:cxn modelId="{50C47EEC-4D25-844D-8321-220122C1D3E6}" type="presOf" srcId="{617D28C7-C12D-2A42-B2AA-C5F50B697BB5}" destId="{841384FF-0712-1547-B535-D9AC526D4C87}" srcOrd="0" destOrd="0" presId="urn:microsoft.com/office/officeart/2005/8/layout/orgChart1"/>
    <dgm:cxn modelId="{003CD2EC-9AA7-2246-9C61-C155C758D12D}" type="presOf" srcId="{4230522D-725E-404D-925D-DE545A3E3B7C}" destId="{987BC218-F940-FB4B-A026-7A6160569DE8}" srcOrd="0" destOrd="0" presId="urn:microsoft.com/office/officeart/2005/8/layout/orgChart1"/>
    <dgm:cxn modelId="{E1F834ED-2371-BB4E-8D66-AF424F0CCD86}" type="presOf" srcId="{41562CC9-3123-A947-931B-5C5FBFEEF58B}" destId="{E55BEA1E-D9B3-9649-A8D4-5868AA20CB16}" srcOrd="0" destOrd="0" presId="urn:microsoft.com/office/officeart/2005/8/layout/orgChart1"/>
    <dgm:cxn modelId="{8201FBF8-6D6F-AB40-B04B-D02BA7BB4145}" type="presOf" srcId="{11367C26-1D15-3245-B101-7F0419D0B365}" destId="{40C84ABB-98E9-124A-A89C-EBF5765EB84C}" srcOrd="0" destOrd="0" presId="urn:microsoft.com/office/officeart/2005/8/layout/orgChart1"/>
    <dgm:cxn modelId="{A510F4FD-9ACD-BC41-9D26-5FD3414C855A}" type="presOf" srcId="{70C6DEED-00B5-F74A-B97D-B14C587FEC0E}" destId="{D22B047C-55FC-014C-B7C8-722230FD0F0E}" srcOrd="0" destOrd="0" presId="urn:microsoft.com/office/officeart/2005/8/layout/orgChart1"/>
    <dgm:cxn modelId="{042D3766-5CD9-E94A-9D90-0B288EAFC4FE}" type="presParOf" srcId="{7E30C81A-29D5-CF4D-9EDF-6528CE6EAADC}" destId="{8EEABE2E-DA35-BC4C-9733-6B29A6F6B05A}" srcOrd="0" destOrd="0" presId="urn:microsoft.com/office/officeart/2005/8/layout/orgChart1"/>
    <dgm:cxn modelId="{4F307716-ACDF-0A43-AD99-6DADBC9CEA79}" type="presParOf" srcId="{8EEABE2E-DA35-BC4C-9733-6B29A6F6B05A}" destId="{BFD58984-4185-9244-BF24-FC47B0BA87EC}" srcOrd="0" destOrd="0" presId="urn:microsoft.com/office/officeart/2005/8/layout/orgChart1"/>
    <dgm:cxn modelId="{287D13F2-AE2B-F745-8951-9C524ED5EC8E}" type="presParOf" srcId="{BFD58984-4185-9244-BF24-FC47B0BA87EC}" destId="{40C84ABB-98E9-124A-A89C-EBF5765EB84C}" srcOrd="0" destOrd="0" presId="urn:microsoft.com/office/officeart/2005/8/layout/orgChart1"/>
    <dgm:cxn modelId="{DCFAB295-FA14-6446-8A5E-F3E225908A3B}" type="presParOf" srcId="{BFD58984-4185-9244-BF24-FC47B0BA87EC}" destId="{47BE768B-D7EA-974B-93CE-09E6C6F83A1C}" srcOrd="1" destOrd="0" presId="urn:microsoft.com/office/officeart/2005/8/layout/orgChart1"/>
    <dgm:cxn modelId="{79E92A6C-094F-4E40-8333-44548C2F1680}" type="presParOf" srcId="{8EEABE2E-DA35-BC4C-9733-6B29A6F6B05A}" destId="{2E1B1029-072C-7E42-B943-95FC7378A52B}" srcOrd="1" destOrd="0" presId="urn:microsoft.com/office/officeart/2005/8/layout/orgChart1"/>
    <dgm:cxn modelId="{C519F991-1C04-1F49-95A0-903E52FE740C}" type="presParOf" srcId="{2E1B1029-072C-7E42-B943-95FC7378A52B}" destId="{B290B9A2-927E-6C4A-B6F1-C19E81F782C2}" srcOrd="0" destOrd="0" presId="urn:microsoft.com/office/officeart/2005/8/layout/orgChart1"/>
    <dgm:cxn modelId="{4F83C91C-BA97-CA45-85AB-F7C027B7E79F}" type="presParOf" srcId="{2E1B1029-072C-7E42-B943-95FC7378A52B}" destId="{4EB5F4FA-9C1E-5A45-8BDF-29941A3CE95E}" srcOrd="1" destOrd="0" presId="urn:microsoft.com/office/officeart/2005/8/layout/orgChart1"/>
    <dgm:cxn modelId="{52A0FF92-EC47-5944-A316-3A8CD3DA0DFF}" type="presParOf" srcId="{4EB5F4FA-9C1E-5A45-8BDF-29941A3CE95E}" destId="{E8D6E10B-8839-724C-A93E-B3E93F399C92}" srcOrd="0" destOrd="0" presId="urn:microsoft.com/office/officeart/2005/8/layout/orgChart1"/>
    <dgm:cxn modelId="{1718402F-5FF2-1347-A10D-C34873CC207B}" type="presParOf" srcId="{E8D6E10B-8839-724C-A93E-B3E93F399C92}" destId="{D22B047C-55FC-014C-B7C8-722230FD0F0E}" srcOrd="0" destOrd="0" presId="urn:microsoft.com/office/officeart/2005/8/layout/orgChart1"/>
    <dgm:cxn modelId="{2C2C484A-4687-264B-A2E4-A0955584DE05}" type="presParOf" srcId="{E8D6E10B-8839-724C-A93E-B3E93F399C92}" destId="{77DA5668-CB22-5546-AE1D-28097EE21DCD}" srcOrd="1" destOrd="0" presId="urn:microsoft.com/office/officeart/2005/8/layout/orgChart1"/>
    <dgm:cxn modelId="{EF4F327F-4661-B04D-9A11-DA84AB49308E}" type="presParOf" srcId="{4EB5F4FA-9C1E-5A45-8BDF-29941A3CE95E}" destId="{FF26974C-F00C-9545-BB26-DE284525A818}" srcOrd="1" destOrd="0" presId="urn:microsoft.com/office/officeart/2005/8/layout/orgChart1"/>
    <dgm:cxn modelId="{90FD4464-17D3-824B-95BB-A1478A749334}" type="presParOf" srcId="{FF26974C-F00C-9545-BB26-DE284525A818}" destId="{2603E52C-53FE-5545-8979-66E87A61ED92}" srcOrd="0" destOrd="0" presId="urn:microsoft.com/office/officeart/2005/8/layout/orgChart1"/>
    <dgm:cxn modelId="{01B689FD-2FD0-C94E-A098-9D6F7B500F9F}" type="presParOf" srcId="{FF26974C-F00C-9545-BB26-DE284525A818}" destId="{BA9733D5-CD70-4045-B1F8-35D6128694AE}" srcOrd="1" destOrd="0" presId="urn:microsoft.com/office/officeart/2005/8/layout/orgChart1"/>
    <dgm:cxn modelId="{3213E88E-44F4-4D4E-8638-970E660DB0FF}" type="presParOf" srcId="{BA9733D5-CD70-4045-B1F8-35D6128694AE}" destId="{DEAB6F9D-EA48-AB40-A98A-2E23D07D5A2E}" srcOrd="0" destOrd="0" presId="urn:microsoft.com/office/officeart/2005/8/layout/orgChart1"/>
    <dgm:cxn modelId="{82BC7C35-7A5F-7743-983D-0E2ED14D7C15}" type="presParOf" srcId="{DEAB6F9D-EA48-AB40-A98A-2E23D07D5A2E}" destId="{1C23995A-796E-2443-B0F8-5B44AB203228}" srcOrd="0" destOrd="0" presId="urn:microsoft.com/office/officeart/2005/8/layout/orgChart1"/>
    <dgm:cxn modelId="{8F0A9B47-8368-CE43-A7C2-06F2A125CAF5}" type="presParOf" srcId="{DEAB6F9D-EA48-AB40-A98A-2E23D07D5A2E}" destId="{CE8BFC26-6FE4-5544-815E-14D829FD0693}" srcOrd="1" destOrd="0" presId="urn:microsoft.com/office/officeart/2005/8/layout/orgChart1"/>
    <dgm:cxn modelId="{C3974D30-421D-704E-B4A5-79DD15E7B410}" type="presParOf" srcId="{BA9733D5-CD70-4045-B1F8-35D6128694AE}" destId="{DA082273-A78C-4644-A020-912E09F36885}" srcOrd="1" destOrd="0" presId="urn:microsoft.com/office/officeart/2005/8/layout/orgChart1"/>
    <dgm:cxn modelId="{E9CFDDA9-1FCA-E646-9C88-BDA3562B058E}" type="presParOf" srcId="{DA082273-A78C-4644-A020-912E09F36885}" destId="{4BEF4A90-D047-B249-9835-A3685883DE01}" srcOrd="0" destOrd="0" presId="urn:microsoft.com/office/officeart/2005/8/layout/orgChart1"/>
    <dgm:cxn modelId="{BC5FB876-8FB1-8F45-A086-2DD9AC75AA4B}" type="presParOf" srcId="{DA082273-A78C-4644-A020-912E09F36885}" destId="{558E6C70-326B-BD47-A658-444D0DA1FD42}" srcOrd="1" destOrd="0" presId="urn:microsoft.com/office/officeart/2005/8/layout/orgChart1"/>
    <dgm:cxn modelId="{113E27DD-A2B2-2D46-B0B1-134DDB947EF7}" type="presParOf" srcId="{558E6C70-326B-BD47-A658-444D0DA1FD42}" destId="{881203E9-F845-644E-A075-6EF3AE3F4743}" srcOrd="0" destOrd="0" presId="urn:microsoft.com/office/officeart/2005/8/layout/orgChart1"/>
    <dgm:cxn modelId="{34171066-1EF5-0C41-9FD1-E1E5FD552A10}" type="presParOf" srcId="{881203E9-F845-644E-A075-6EF3AE3F4743}" destId="{39F0142F-A13E-A943-8838-9FB1F9C77832}" srcOrd="0" destOrd="0" presId="urn:microsoft.com/office/officeart/2005/8/layout/orgChart1"/>
    <dgm:cxn modelId="{479A7E9C-D214-E642-A86F-53C3F1AACC44}" type="presParOf" srcId="{881203E9-F845-644E-A075-6EF3AE3F4743}" destId="{371DCA7E-B1B4-8E43-A4F9-D95DC1B5DBB5}" srcOrd="1" destOrd="0" presId="urn:microsoft.com/office/officeart/2005/8/layout/orgChart1"/>
    <dgm:cxn modelId="{F0C4B51B-4657-D344-9B54-CB780ACACE67}" type="presParOf" srcId="{558E6C70-326B-BD47-A658-444D0DA1FD42}" destId="{187DF257-4758-4844-B958-864848DDFA91}" srcOrd="1" destOrd="0" presId="urn:microsoft.com/office/officeart/2005/8/layout/orgChart1"/>
    <dgm:cxn modelId="{BF21102B-8398-764B-822B-2528C9434AEF}" type="presParOf" srcId="{558E6C70-326B-BD47-A658-444D0DA1FD42}" destId="{E7A1B434-D5B8-9A4F-99F1-53BE922B5702}" srcOrd="2" destOrd="0" presId="urn:microsoft.com/office/officeart/2005/8/layout/orgChart1"/>
    <dgm:cxn modelId="{5CFFA24E-22C5-DE43-9E50-AEAC65F5E885}" type="presParOf" srcId="{DA082273-A78C-4644-A020-912E09F36885}" destId="{E7A10D51-FBF7-D643-B354-32D59333D510}" srcOrd="2" destOrd="0" presId="urn:microsoft.com/office/officeart/2005/8/layout/orgChart1"/>
    <dgm:cxn modelId="{95C61911-A257-0045-ABEC-6ABEB8CCEE0A}" type="presParOf" srcId="{DA082273-A78C-4644-A020-912E09F36885}" destId="{43F6DC2D-95C0-F54E-AF56-C648557D0534}" srcOrd="3" destOrd="0" presId="urn:microsoft.com/office/officeart/2005/8/layout/orgChart1"/>
    <dgm:cxn modelId="{64BD5CBA-C70C-5847-BF41-8C083EE6EC0B}" type="presParOf" srcId="{43F6DC2D-95C0-F54E-AF56-C648557D0534}" destId="{0290E311-F14C-AE40-B11F-4D8D9F979B34}" srcOrd="0" destOrd="0" presId="urn:microsoft.com/office/officeart/2005/8/layout/orgChart1"/>
    <dgm:cxn modelId="{90BEDB64-5598-7743-B1CF-4AF02805E3ED}" type="presParOf" srcId="{0290E311-F14C-AE40-B11F-4D8D9F979B34}" destId="{07B81E91-692E-B949-A43A-C8DA4A7ADCA8}" srcOrd="0" destOrd="0" presId="urn:microsoft.com/office/officeart/2005/8/layout/orgChart1"/>
    <dgm:cxn modelId="{94A79BD3-C229-0549-AB44-AB970845B005}" type="presParOf" srcId="{0290E311-F14C-AE40-B11F-4D8D9F979B34}" destId="{C1FDB651-153D-0E45-88EB-F33BFD3847AB}" srcOrd="1" destOrd="0" presId="urn:microsoft.com/office/officeart/2005/8/layout/orgChart1"/>
    <dgm:cxn modelId="{7051848D-364E-864B-BF58-63FA56AF58BD}" type="presParOf" srcId="{43F6DC2D-95C0-F54E-AF56-C648557D0534}" destId="{F64A60C7-8095-734B-A684-44D35493C239}" srcOrd="1" destOrd="0" presId="urn:microsoft.com/office/officeart/2005/8/layout/orgChart1"/>
    <dgm:cxn modelId="{A2E9CABD-32FF-0945-8080-9D31F09285CE}" type="presParOf" srcId="{43F6DC2D-95C0-F54E-AF56-C648557D0534}" destId="{BB09DED9-8589-9047-A6B1-37E82796CCAD}" srcOrd="2" destOrd="0" presId="urn:microsoft.com/office/officeart/2005/8/layout/orgChart1"/>
    <dgm:cxn modelId="{A2FF3E72-A5AF-0149-8A2F-F058C25B5D1D}" type="presParOf" srcId="{BA9733D5-CD70-4045-B1F8-35D6128694AE}" destId="{2830294C-5C7E-0541-8F16-B949B939BF2B}" srcOrd="2" destOrd="0" presId="urn:microsoft.com/office/officeart/2005/8/layout/orgChart1"/>
    <dgm:cxn modelId="{2D7E8D44-3ACC-9B4D-B963-9158C5F29A8A}" type="presParOf" srcId="{FF26974C-F00C-9545-BB26-DE284525A818}" destId="{05FE0FC4-502B-B541-A6DB-87FCB6570A3F}" srcOrd="2" destOrd="0" presId="urn:microsoft.com/office/officeart/2005/8/layout/orgChart1"/>
    <dgm:cxn modelId="{526A1446-D17C-4847-B948-FBA3F71E468A}" type="presParOf" srcId="{FF26974C-F00C-9545-BB26-DE284525A818}" destId="{0B6734D7-A4F3-314F-8B25-4DBE6FBD471A}" srcOrd="3" destOrd="0" presId="urn:microsoft.com/office/officeart/2005/8/layout/orgChart1"/>
    <dgm:cxn modelId="{B14D066F-D876-1044-A16F-D4F44721E3EA}" type="presParOf" srcId="{0B6734D7-A4F3-314F-8B25-4DBE6FBD471A}" destId="{AF694FF6-C855-4146-970E-51779379698D}" srcOrd="0" destOrd="0" presId="urn:microsoft.com/office/officeart/2005/8/layout/orgChart1"/>
    <dgm:cxn modelId="{083E20A6-8639-3541-BF6A-D34AE5731427}" type="presParOf" srcId="{AF694FF6-C855-4146-970E-51779379698D}" destId="{E870BB70-B474-DC42-B94E-AB205368B205}" srcOrd="0" destOrd="0" presId="urn:microsoft.com/office/officeart/2005/8/layout/orgChart1"/>
    <dgm:cxn modelId="{C72D4EF8-0829-5E42-B3FE-FF32F1CCA54A}" type="presParOf" srcId="{AF694FF6-C855-4146-970E-51779379698D}" destId="{1B689370-1236-0B4C-AACF-0929ADAA7711}" srcOrd="1" destOrd="0" presId="urn:microsoft.com/office/officeart/2005/8/layout/orgChart1"/>
    <dgm:cxn modelId="{9EC21586-BA58-A149-B2DE-977C4992EA64}" type="presParOf" srcId="{0B6734D7-A4F3-314F-8B25-4DBE6FBD471A}" destId="{1642D62F-39F0-114E-9813-174BEC4E9AF8}" srcOrd="1" destOrd="0" presId="urn:microsoft.com/office/officeart/2005/8/layout/orgChart1"/>
    <dgm:cxn modelId="{05BE487D-F05A-AE43-ADC2-30973701B0FC}" type="presParOf" srcId="{1642D62F-39F0-114E-9813-174BEC4E9AF8}" destId="{AC0C467A-9747-AA4A-AB4A-A5068024D493}" srcOrd="0" destOrd="0" presId="urn:microsoft.com/office/officeart/2005/8/layout/orgChart1"/>
    <dgm:cxn modelId="{735871E6-E4F2-494C-96C8-B3710786DA3A}" type="presParOf" srcId="{1642D62F-39F0-114E-9813-174BEC4E9AF8}" destId="{08B081B0-4D51-724C-B2BD-8A091E28719F}" srcOrd="1" destOrd="0" presId="urn:microsoft.com/office/officeart/2005/8/layout/orgChart1"/>
    <dgm:cxn modelId="{01ABBC92-D156-6A40-89DF-2D640FEB6502}" type="presParOf" srcId="{08B081B0-4D51-724C-B2BD-8A091E28719F}" destId="{5B0FB533-0C5F-FF45-A49D-5A0616B19CB5}" srcOrd="0" destOrd="0" presId="urn:microsoft.com/office/officeart/2005/8/layout/orgChart1"/>
    <dgm:cxn modelId="{E21180DD-A2DC-2545-9526-009240D02C9E}" type="presParOf" srcId="{5B0FB533-0C5F-FF45-A49D-5A0616B19CB5}" destId="{841384FF-0712-1547-B535-D9AC526D4C87}" srcOrd="0" destOrd="0" presId="urn:microsoft.com/office/officeart/2005/8/layout/orgChart1"/>
    <dgm:cxn modelId="{862AEF39-8D38-074D-A3A5-3115416C4D18}" type="presParOf" srcId="{5B0FB533-0C5F-FF45-A49D-5A0616B19CB5}" destId="{2A6D5AEE-7808-4147-B83F-7097D4BF6F23}" srcOrd="1" destOrd="0" presId="urn:microsoft.com/office/officeart/2005/8/layout/orgChart1"/>
    <dgm:cxn modelId="{4A4B3716-8CE4-3446-9D8F-4C0B533B39D3}" type="presParOf" srcId="{08B081B0-4D51-724C-B2BD-8A091E28719F}" destId="{AB5B7375-4D89-9C43-B0D3-00A3CF7D682A}" srcOrd="1" destOrd="0" presId="urn:microsoft.com/office/officeart/2005/8/layout/orgChart1"/>
    <dgm:cxn modelId="{83A23B7F-FB37-B049-94CB-34AD11887A0D}" type="presParOf" srcId="{08B081B0-4D51-724C-B2BD-8A091E28719F}" destId="{40DACACC-6FA3-C848-B59B-A9B50F198B39}" srcOrd="2" destOrd="0" presId="urn:microsoft.com/office/officeart/2005/8/layout/orgChart1"/>
    <dgm:cxn modelId="{8C1514C2-6925-3147-A8FF-41ED672AA5B9}" type="presParOf" srcId="{0B6734D7-A4F3-314F-8B25-4DBE6FBD471A}" destId="{96B96212-A1B1-B743-9689-5686E9CBA975}" srcOrd="2" destOrd="0" presId="urn:microsoft.com/office/officeart/2005/8/layout/orgChart1"/>
    <dgm:cxn modelId="{19CE69CD-E596-054A-81A0-F0F6CFD7898E}" type="presParOf" srcId="{4EB5F4FA-9C1E-5A45-8BDF-29941A3CE95E}" destId="{47F9B336-D0F3-EA42-AA48-255A57D4E887}" srcOrd="2" destOrd="0" presId="urn:microsoft.com/office/officeart/2005/8/layout/orgChart1"/>
    <dgm:cxn modelId="{BF842971-4AF4-7542-8021-F55C28192707}" type="presParOf" srcId="{2E1B1029-072C-7E42-B943-95FC7378A52B}" destId="{987BC218-F940-FB4B-A026-7A6160569DE8}" srcOrd="2" destOrd="0" presId="urn:microsoft.com/office/officeart/2005/8/layout/orgChart1"/>
    <dgm:cxn modelId="{176850EA-E28F-9E4E-B7EC-1BA6FA14EC43}" type="presParOf" srcId="{2E1B1029-072C-7E42-B943-95FC7378A52B}" destId="{2E1E84B5-DB81-3348-90E0-9C0FF922C6F4}" srcOrd="3" destOrd="0" presId="urn:microsoft.com/office/officeart/2005/8/layout/orgChart1"/>
    <dgm:cxn modelId="{DCE9F225-C56A-4343-92A7-FB816F82AB7F}" type="presParOf" srcId="{2E1E84B5-DB81-3348-90E0-9C0FF922C6F4}" destId="{496A857E-2E54-B444-B027-A92514B30C1A}" srcOrd="0" destOrd="0" presId="urn:microsoft.com/office/officeart/2005/8/layout/orgChart1"/>
    <dgm:cxn modelId="{20CFDA60-0F90-E545-A971-DFC8FC1D5087}" type="presParOf" srcId="{496A857E-2E54-B444-B027-A92514B30C1A}" destId="{234FE54B-CAF8-8E48-8A55-88E83414C14B}" srcOrd="0" destOrd="0" presId="urn:microsoft.com/office/officeart/2005/8/layout/orgChart1"/>
    <dgm:cxn modelId="{16B17597-17B3-5B4F-8F58-7612C5E4AB91}" type="presParOf" srcId="{496A857E-2E54-B444-B027-A92514B30C1A}" destId="{4219A9EA-8718-B64B-9093-01DC0A463792}" srcOrd="1" destOrd="0" presId="urn:microsoft.com/office/officeart/2005/8/layout/orgChart1"/>
    <dgm:cxn modelId="{878BBB34-28C8-CE49-A98F-00A80135A397}" type="presParOf" srcId="{2E1E84B5-DB81-3348-90E0-9C0FF922C6F4}" destId="{8FD08367-C0C6-544C-B726-C497CDD013B2}" srcOrd="1" destOrd="0" presId="urn:microsoft.com/office/officeart/2005/8/layout/orgChart1"/>
    <dgm:cxn modelId="{0332F0C9-3E68-874D-B0C9-4F367983ED8C}" type="presParOf" srcId="{8FD08367-C0C6-544C-B726-C497CDD013B2}" destId="{525E6133-5980-7F4C-98B7-3EBFB5CFFF2D}" srcOrd="0" destOrd="0" presId="urn:microsoft.com/office/officeart/2005/8/layout/orgChart1"/>
    <dgm:cxn modelId="{A1C80D98-C17C-9148-9549-B82461B36530}" type="presParOf" srcId="{8FD08367-C0C6-544C-B726-C497CDD013B2}" destId="{FDAC96D4-5AE6-B548-94BE-1AA56638FDC7}" srcOrd="1" destOrd="0" presId="urn:microsoft.com/office/officeart/2005/8/layout/orgChart1"/>
    <dgm:cxn modelId="{7BDFED78-A2F1-2947-9584-0A7531C13DEB}" type="presParOf" srcId="{FDAC96D4-5AE6-B548-94BE-1AA56638FDC7}" destId="{8D7981B9-E485-C24B-8AA5-E6BA0D8EFFC2}" srcOrd="0" destOrd="0" presId="urn:microsoft.com/office/officeart/2005/8/layout/orgChart1"/>
    <dgm:cxn modelId="{93BAA28E-9B06-3A47-AC1F-2031BDB06AD9}" type="presParOf" srcId="{8D7981B9-E485-C24B-8AA5-E6BA0D8EFFC2}" destId="{D92285F6-D54C-2140-8213-3FE9DDF58703}" srcOrd="0" destOrd="0" presId="urn:microsoft.com/office/officeart/2005/8/layout/orgChart1"/>
    <dgm:cxn modelId="{AC7B9E41-393E-CC48-9EBA-895C6C43B69A}" type="presParOf" srcId="{8D7981B9-E485-C24B-8AA5-E6BA0D8EFFC2}" destId="{76FDD4EB-70F3-A145-8A20-48CC1E05F5ED}" srcOrd="1" destOrd="0" presId="urn:microsoft.com/office/officeart/2005/8/layout/orgChart1"/>
    <dgm:cxn modelId="{73E3392F-59A0-774B-AFEE-503E0F493610}" type="presParOf" srcId="{FDAC96D4-5AE6-B548-94BE-1AA56638FDC7}" destId="{CC55B028-115D-4D4D-88A3-9479A596B014}" srcOrd="1" destOrd="0" presId="urn:microsoft.com/office/officeart/2005/8/layout/orgChart1"/>
    <dgm:cxn modelId="{F64D91FA-14A7-5040-B4AB-EF9BC132E547}" type="presParOf" srcId="{FDAC96D4-5AE6-B548-94BE-1AA56638FDC7}" destId="{69B32317-8523-5142-948C-043820720A0B}" srcOrd="2" destOrd="0" presId="urn:microsoft.com/office/officeart/2005/8/layout/orgChart1"/>
    <dgm:cxn modelId="{333C71A0-34F4-B94A-8B97-F994D9DBFE69}" type="presParOf" srcId="{8FD08367-C0C6-544C-B726-C497CDD013B2}" destId="{02C2CC53-E21B-1A41-8EB4-12EB42EDE495}" srcOrd="2" destOrd="0" presId="urn:microsoft.com/office/officeart/2005/8/layout/orgChart1"/>
    <dgm:cxn modelId="{F4B05E13-BFE9-B54D-BE60-01E32849BC6E}" type="presParOf" srcId="{8FD08367-C0C6-544C-B726-C497CDD013B2}" destId="{AA827215-5C61-CE4A-A24B-0AD8CEF80712}" srcOrd="3" destOrd="0" presId="urn:microsoft.com/office/officeart/2005/8/layout/orgChart1"/>
    <dgm:cxn modelId="{5829287A-BA9A-C844-B8A4-EE353F633656}" type="presParOf" srcId="{AA827215-5C61-CE4A-A24B-0AD8CEF80712}" destId="{D0DCA9A6-57D6-544E-BE9F-481D6F56D12C}" srcOrd="0" destOrd="0" presId="urn:microsoft.com/office/officeart/2005/8/layout/orgChart1"/>
    <dgm:cxn modelId="{F2978847-2DEE-804D-90A1-6F178BA702C1}" type="presParOf" srcId="{D0DCA9A6-57D6-544E-BE9F-481D6F56D12C}" destId="{5142C5E8-C054-5B4C-B6B2-E19758A12A5C}" srcOrd="0" destOrd="0" presId="urn:microsoft.com/office/officeart/2005/8/layout/orgChart1"/>
    <dgm:cxn modelId="{7C99C48C-07E4-A649-9B35-A463D3E607F5}" type="presParOf" srcId="{D0DCA9A6-57D6-544E-BE9F-481D6F56D12C}" destId="{3E090509-177B-7B46-A096-54A29287ED79}" srcOrd="1" destOrd="0" presId="urn:microsoft.com/office/officeart/2005/8/layout/orgChart1"/>
    <dgm:cxn modelId="{9E18A425-008D-4A4C-BDF8-BD062381A59E}" type="presParOf" srcId="{AA827215-5C61-CE4A-A24B-0AD8CEF80712}" destId="{B9B71457-B261-B44F-B779-1F19AC67D225}" srcOrd="1" destOrd="0" presId="urn:microsoft.com/office/officeart/2005/8/layout/orgChart1"/>
    <dgm:cxn modelId="{4F803392-46F1-1E49-A4EB-CF3DB48445D6}" type="presParOf" srcId="{B9B71457-B261-B44F-B779-1F19AC67D225}" destId="{E55BEA1E-D9B3-9649-A8D4-5868AA20CB16}" srcOrd="0" destOrd="0" presId="urn:microsoft.com/office/officeart/2005/8/layout/orgChart1"/>
    <dgm:cxn modelId="{0D3E36FC-39CF-B44A-BCC5-4226DA4E42F9}" type="presParOf" srcId="{B9B71457-B261-B44F-B779-1F19AC67D225}" destId="{52EBA8C7-AFAF-ED44-9C94-1F4713C28881}" srcOrd="1" destOrd="0" presId="urn:microsoft.com/office/officeart/2005/8/layout/orgChart1"/>
    <dgm:cxn modelId="{8233EB12-9D68-D84B-BC8A-D29BD9489B08}" type="presParOf" srcId="{52EBA8C7-AFAF-ED44-9C94-1F4713C28881}" destId="{003A8A6B-F4A7-544B-A2E3-0D08837CBE29}" srcOrd="0" destOrd="0" presId="urn:microsoft.com/office/officeart/2005/8/layout/orgChart1"/>
    <dgm:cxn modelId="{715081D0-1FAD-124D-BEBD-EBF9B26E5EE0}" type="presParOf" srcId="{003A8A6B-F4A7-544B-A2E3-0D08837CBE29}" destId="{FF63B552-F4FD-CD44-98CE-473EDECFF96D}" srcOrd="0" destOrd="0" presId="urn:microsoft.com/office/officeart/2005/8/layout/orgChart1"/>
    <dgm:cxn modelId="{A25B246F-24B1-1B40-A21C-5D44E03DB597}" type="presParOf" srcId="{003A8A6B-F4A7-544B-A2E3-0D08837CBE29}" destId="{C6A8D80D-5785-3049-8392-AEF14BFFAA1B}" srcOrd="1" destOrd="0" presId="urn:microsoft.com/office/officeart/2005/8/layout/orgChart1"/>
    <dgm:cxn modelId="{9CF87E44-9F25-D441-8346-48C932D7CD70}" type="presParOf" srcId="{52EBA8C7-AFAF-ED44-9C94-1F4713C28881}" destId="{F210B56E-7847-2E4E-9BBB-28D93DCE33C0}" srcOrd="1" destOrd="0" presId="urn:microsoft.com/office/officeart/2005/8/layout/orgChart1"/>
    <dgm:cxn modelId="{92371341-6377-054F-AD78-DBA23D3DD9FF}" type="presParOf" srcId="{52EBA8C7-AFAF-ED44-9C94-1F4713C28881}" destId="{B9AA4686-1D67-024C-93D3-115A5127A231}" srcOrd="2" destOrd="0" presId="urn:microsoft.com/office/officeart/2005/8/layout/orgChart1"/>
    <dgm:cxn modelId="{2FF87D4C-F053-1F42-8614-496ECF72F531}" type="presParOf" srcId="{B9B71457-B261-B44F-B779-1F19AC67D225}" destId="{79A34F99-0602-A64B-9D76-26544A711D72}" srcOrd="2" destOrd="0" presId="urn:microsoft.com/office/officeart/2005/8/layout/orgChart1"/>
    <dgm:cxn modelId="{B6FFCCE3-8431-1F45-B281-1537543CC559}" type="presParOf" srcId="{B9B71457-B261-B44F-B779-1F19AC67D225}" destId="{C0EB8165-F3AE-0846-B069-1A05CBD1A74F}" srcOrd="3" destOrd="0" presId="urn:microsoft.com/office/officeart/2005/8/layout/orgChart1"/>
    <dgm:cxn modelId="{2ACF0604-51DE-F441-A02F-AD8CB53790C5}" type="presParOf" srcId="{C0EB8165-F3AE-0846-B069-1A05CBD1A74F}" destId="{7A850EC5-0569-D94C-9423-9DE46154D29B}" srcOrd="0" destOrd="0" presId="urn:microsoft.com/office/officeart/2005/8/layout/orgChart1"/>
    <dgm:cxn modelId="{46D04874-C1D5-2743-A8F7-5F04D530FAE7}" type="presParOf" srcId="{7A850EC5-0569-D94C-9423-9DE46154D29B}" destId="{4F392E00-C75E-5148-8E3C-96676E1E819F}" srcOrd="0" destOrd="0" presId="urn:microsoft.com/office/officeart/2005/8/layout/orgChart1"/>
    <dgm:cxn modelId="{43156E57-F586-5847-9DFA-8BD34BA918E4}" type="presParOf" srcId="{7A850EC5-0569-D94C-9423-9DE46154D29B}" destId="{328BB42B-432A-1847-A34F-DA3FE7FE613C}" srcOrd="1" destOrd="0" presId="urn:microsoft.com/office/officeart/2005/8/layout/orgChart1"/>
    <dgm:cxn modelId="{CC328FF1-E074-8A41-A0BD-2CE4D4510567}" type="presParOf" srcId="{C0EB8165-F3AE-0846-B069-1A05CBD1A74F}" destId="{D96F6DA6-AF08-0D49-A460-0093E4E63204}" srcOrd="1" destOrd="0" presId="urn:microsoft.com/office/officeart/2005/8/layout/orgChart1"/>
    <dgm:cxn modelId="{3F17E0B5-645A-4247-8D7B-0FD7CACA9C50}" type="presParOf" srcId="{C0EB8165-F3AE-0846-B069-1A05CBD1A74F}" destId="{941D54F4-8363-3F40-B676-3B8A1DEFD3F0}" srcOrd="2" destOrd="0" presId="urn:microsoft.com/office/officeart/2005/8/layout/orgChart1"/>
    <dgm:cxn modelId="{2EF7B2B8-7C41-B64F-A941-AC5595B4B0B0}" type="presParOf" srcId="{AA827215-5C61-CE4A-A24B-0AD8CEF80712}" destId="{C6CF4138-6FA6-F840-88D1-7185F875E30A}" srcOrd="2" destOrd="0" presId="urn:microsoft.com/office/officeart/2005/8/layout/orgChart1"/>
    <dgm:cxn modelId="{B3E987B6-816B-B245-9BE3-0514DDFFB4DF}" type="presParOf" srcId="{2E1E84B5-DB81-3348-90E0-9C0FF922C6F4}" destId="{7D07E8D9-0488-8442-B4A5-97330F67E215}" srcOrd="2" destOrd="0" presId="urn:microsoft.com/office/officeart/2005/8/layout/orgChart1"/>
    <dgm:cxn modelId="{24DBCE31-EC5E-684A-8182-0A04FACFDC17}" type="presParOf" srcId="{2E1B1029-072C-7E42-B943-95FC7378A52B}" destId="{5F876E4B-5FA2-614A-95E3-4119F0F979CA}" srcOrd="4" destOrd="0" presId="urn:microsoft.com/office/officeart/2005/8/layout/orgChart1"/>
    <dgm:cxn modelId="{5D2019BF-5E92-5E40-BEBA-E10B339630E2}" type="presParOf" srcId="{2E1B1029-072C-7E42-B943-95FC7378A52B}" destId="{CA4C405D-B53D-5E47-8A70-1C66BC0C0739}" srcOrd="5" destOrd="0" presId="urn:microsoft.com/office/officeart/2005/8/layout/orgChart1"/>
    <dgm:cxn modelId="{6567D94A-1177-9043-A875-F663FB66A091}" type="presParOf" srcId="{CA4C405D-B53D-5E47-8A70-1C66BC0C0739}" destId="{5397318A-BA24-0942-8F5C-58FBF19AC733}" srcOrd="0" destOrd="0" presId="urn:microsoft.com/office/officeart/2005/8/layout/orgChart1"/>
    <dgm:cxn modelId="{333736E6-99B4-004B-AB54-DB8B949C0168}" type="presParOf" srcId="{5397318A-BA24-0942-8F5C-58FBF19AC733}" destId="{792FE79C-645B-C443-8BBA-B15A47E5F713}" srcOrd="0" destOrd="0" presId="urn:microsoft.com/office/officeart/2005/8/layout/orgChart1"/>
    <dgm:cxn modelId="{EBE81BD5-CFA4-3B46-9886-CA818EB8C8D4}" type="presParOf" srcId="{5397318A-BA24-0942-8F5C-58FBF19AC733}" destId="{1C885629-99EB-5544-B40C-AC7B6C727748}" srcOrd="1" destOrd="0" presId="urn:microsoft.com/office/officeart/2005/8/layout/orgChart1"/>
    <dgm:cxn modelId="{2F80D586-8493-994A-A4DF-B88E6EC8ED1C}" type="presParOf" srcId="{CA4C405D-B53D-5E47-8A70-1C66BC0C0739}" destId="{1909B77C-4A32-3245-855D-5257CBD1B1A4}" srcOrd="1" destOrd="0" presId="urn:microsoft.com/office/officeart/2005/8/layout/orgChart1"/>
    <dgm:cxn modelId="{68DB1FF3-6797-8E44-B9EE-72650F753DA9}" type="presParOf" srcId="{1909B77C-4A32-3245-855D-5257CBD1B1A4}" destId="{459DCB17-DA5C-1640-A20E-7C5B24555843}" srcOrd="0" destOrd="0" presId="urn:microsoft.com/office/officeart/2005/8/layout/orgChart1"/>
    <dgm:cxn modelId="{9AFCBF40-825B-A94E-89F2-EF23106B2D01}" type="presParOf" srcId="{1909B77C-4A32-3245-855D-5257CBD1B1A4}" destId="{43878669-45A3-4A4E-BDF2-E2AD5B14683D}" srcOrd="1" destOrd="0" presId="urn:microsoft.com/office/officeart/2005/8/layout/orgChart1"/>
    <dgm:cxn modelId="{CD38F6B5-8431-1E48-B660-5FB5CB817617}" type="presParOf" srcId="{43878669-45A3-4A4E-BDF2-E2AD5B14683D}" destId="{EB5A86EA-4632-7A43-BE18-D7C5D2D1A8A5}" srcOrd="0" destOrd="0" presId="urn:microsoft.com/office/officeart/2005/8/layout/orgChart1"/>
    <dgm:cxn modelId="{ABAA0C16-9DBD-2343-AA25-06DE1BAE0370}" type="presParOf" srcId="{EB5A86EA-4632-7A43-BE18-D7C5D2D1A8A5}" destId="{ED844619-D9F7-C248-8DA5-9E325F673746}" srcOrd="0" destOrd="0" presId="urn:microsoft.com/office/officeart/2005/8/layout/orgChart1"/>
    <dgm:cxn modelId="{F0E822E1-72A6-7049-B2BD-12D4BEEBA97A}" type="presParOf" srcId="{EB5A86EA-4632-7A43-BE18-D7C5D2D1A8A5}" destId="{1A37FE20-0B19-E948-B6B0-A3B039B4C265}" srcOrd="1" destOrd="0" presId="urn:microsoft.com/office/officeart/2005/8/layout/orgChart1"/>
    <dgm:cxn modelId="{153F3D00-0220-AB48-A4EF-BFCBBA996C2E}" type="presParOf" srcId="{43878669-45A3-4A4E-BDF2-E2AD5B14683D}" destId="{E8FCC377-D918-D649-B89C-4F8ACD6FCBFF}" srcOrd="1" destOrd="0" presId="urn:microsoft.com/office/officeart/2005/8/layout/orgChart1"/>
    <dgm:cxn modelId="{F944068F-F951-A347-B940-E09D64625E4C}" type="presParOf" srcId="{43878669-45A3-4A4E-BDF2-E2AD5B14683D}" destId="{BDE4EAD1-9E10-0B47-AC49-39A4DDE0E4BC}" srcOrd="2" destOrd="0" presId="urn:microsoft.com/office/officeart/2005/8/layout/orgChart1"/>
    <dgm:cxn modelId="{CED09982-82AC-1240-98D6-8CE66A985DA2}" type="presParOf" srcId="{CA4C405D-B53D-5E47-8A70-1C66BC0C0739}" destId="{E9B996D7-47F0-DF4E-A781-30C3FCC5E11B}" srcOrd="2" destOrd="0" presId="urn:microsoft.com/office/officeart/2005/8/layout/orgChart1"/>
    <dgm:cxn modelId="{33EBBEF2-50D9-B843-B106-C081FECB7059}" type="presParOf" srcId="{8EEABE2E-DA35-BC4C-9733-6B29A6F6B05A}" destId="{D27E5DB5-CEB9-8346-B558-5BD8A2E739BD}" srcOrd="2" destOrd="0" presId="urn:microsoft.com/office/officeart/2005/8/layout/orgChart1"/>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5AB2BFD-952F-4448-B03E-36EA28B8FD44}">
      <dsp:nvSpPr>
        <dsp:cNvPr id="0" name=""/>
        <dsp:cNvSpPr/>
      </dsp:nvSpPr>
      <dsp:spPr>
        <a:xfrm>
          <a:off x="21613953" y="6082895"/>
          <a:ext cx="419512" cy="897839"/>
        </a:xfrm>
        <a:custGeom>
          <a:avLst/>
          <a:gdLst/>
          <a:ahLst/>
          <a:cxnLst/>
          <a:rect l="0" t="0" r="0" b="0"/>
          <a:pathLst>
            <a:path>
              <a:moveTo>
                <a:pt x="0" y="0"/>
              </a:moveTo>
              <a:lnTo>
                <a:pt x="0" y="897839"/>
              </a:lnTo>
              <a:lnTo>
                <a:pt x="419512" y="897839"/>
              </a:lnTo>
            </a:path>
          </a:pathLst>
        </a:custGeom>
        <a:noFill/>
        <a:ln w="19050" cap="flat" cmpd="sng" algn="ctr">
          <a:solidFill>
            <a:srgbClr val="009CA6"/>
          </a:solidFill>
          <a:prstDash val="solid"/>
          <a:miter lim="800000"/>
        </a:ln>
        <a:effectLst/>
      </dsp:spPr>
      <dsp:style>
        <a:lnRef idx="2">
          <a:scrgbClr r="0" g="0" b="0"/>
        </a:lnRef>
        <a:fillRef idx="0">
          <a:scrgbClr r="0" g="0" b="0"/>
        </a:fillRef>
        <a:effectRef idx="0">
          <a:scrgbClr r="0" g="0" b="0"/>
        </a:effectRef>
        <a:fontRef idx="minor"/>
      </dsp:style>
    </dsp:sp>
    <dsp:sp modelId="{9A718756-D443-9B40-AF64-2C4F0FA3D2F4}">
      <dsp:nvSpPr>
        <dsp:cNvPr id="0" name=""/>
        <dsp:cNvSpPr/>
      </dsp:nvSpPr>
      <dsp:spPr>
        <a:xfrm>
          <a:off x="14240034" y="4268458"/>
          <a:ext cx="8492619" cy="409883"/>
        </a:xfrm>
        <a:custGeom>
          <a:avLst/>
          <a:gdLst/>
          <a:ahLst/>
          <a:cxnLst/>
          <a:rect l="0" t="0" r="0" b="0"/>
          <a:pathLst>
            <a:path>
              <a:moveTo>
                <a:pt x="0" y="0"/>
              </a:moveTo>
              <a:lnTo>
                <a:pt x="0" y="204941"/>
              </a:lnTo>
              <a:lnTo>
                <a:pt x="8492619" y="204941"/>
              </a:lnTo>
              <a:lnTo>
                <a:pt x="8492619" y="409883"/>
              </a:lnTo>
            </a:path>
          </a:pathLst>
        </a:custGeom>
        <a:noFill/>
        <a:ln w="19050" cap="flat" cmpd="sng" algn="ctr">
          <a:solidFill>
            <a:srgbClr val="009CA6"/>
          </a:solidFill>
          <a:prstDash val="solid"/>
          <a:miter lim="800000"/>
        </a:ln>
        <a:effectLst/>
      </dsp:spPr>
      <dsp:style>
        <a:lnRef idx="2">
          <a:scrgbClr r="0" g="0" b="0"/>
        </a:lnRef>
        <a:fillRef idx="0">
          <a:scrgbClr r="0" g="0" b="0"/>
        </a:fillRef>
        <a:effectRef idx="0">
          <a:scrgbClr r="0" g="0" b="0"/>
        </a:effectRef>
        <a:fontRef idx="minor"/>
      </dsp:style>
    </dsp:sp>
    <dsp:sp modelId="{E5E0C0FF-1629-F54F-912E-34A56439CD1C}">
      <dsp:nvSpPr>
        <dsp:cNvPr id="0" name=""/>
        <dsp:cNvSpPr/>
      </dsp:nvSpPr>
      <dsp:spPr>
        <a:xfrm>
          <a:off x="19866939" y="7476635"/>
          <a:ext cx="292773" cy="3669431"/>
        </a:xfrm>
        <a:custGeom>
          <a:avLst/>
          <a:gdLst/>
          <a:ahLst/>
          <a:cxnLst/>
          <a:rect l="0" t="0" r="0" b="0"/>
          <a:pathLst>
            <a:path>
              <a:moveTo>
                <a:pt x="0" y="0"/>
              </a:moveTo>
              <a:lnTo>
                <a:pt x="0" y="3669431"/>
              </a:lnTo>
              <a:lnTo>
                <a:pt x="292773" y="3669431"/>
              </a:lnTo>
            </a:path>
          </a:pathLst>
        </a:custGeom>
        <a:noFill/>
        <a:ln w="19050" cap="flat" cmpd="sng" algn="ctr">
          <a:solidFill>
            <a:srgbClr val="009CA6"/>
          </a:solidFill>
          <a:prstDash val="solid"/>
          <a:miter lim="800000"/>
        </a:ln>
        <a:effectLst/>
      </dsp:spPr>
      <dsp:style>
        <a:lnRef idx="2">
          <a:scrgbClr r="0" g="0" b="0"/>
        </a:lnRef>
        <a:fillRef idx="0">
          <a:scrgbClr r="0" g="0" b="0"/>
        </a:fillRef>
        <a:effectRef idx="0">
          <a:scrgbClr r="0" g="0" b="0"/>
        </a:effectRef>
        <a:fontRef idx="minor"/>
      </dsp:style>
    </dsp:sp>
    <dsp:sp modelId="{4B81CCA7-CED7-5248-9FA4-340905E42C8E}">
      <dsp:nvSpPr>
        <dsp:cNvPr id="0" name=""/>
        <dsp:cNvSpPr/>
      </dsp:nvSpPr>
      <dsp:spPr>
        <a:xfrm>
          <a:off x="19866939" y="7476635"/>
          <a:ext cx="292773" cy="2283635"/>
        </a:xfrm>
        <a:custGeom>
          <a:avLst/>
          <a:gdLst/>
          <a:ahLst/>
          <a:cxnLst/>
          <a:rect l="0" t="0" r="0" b="0"/>
          <a:pathLst>
            <a:path>
              <a:moveTo>
                <a:pt x="0" y="0"/>
              </a:moveTo>
              <a:lnTo>
                <a:pt x="0" y="2283635"/>
              </a:lnTo>
              <a:lnTo>
                <a:pt x="292773" y="2283635"/>
              </a:lnTo>
            </a:path>
          </a:pathLst>
        </a:custGeom>
        <a:noFill/>
        <a:ln w="19050" cap="flat" cmpd="sng" algn="ctr">
          <a:solidFill>
            <a:srgbClr val="009CA6"/>
          </a:solidFill>
          <a:prstDash val="solid"/>
          <a:miter lim="800000"/>
        </a:ln>
        <a:effectLst/>
      </dsp:spPr>
      <dsp:style>
        <a:lnRef idx="2">
          <a:scrgbClr r="0" g="0" b="0"/>
        </a:lnRef>
        <a:fillRef idx="0">
          <a:scrgbClr r="0" g="0" b="0"/>
        </a:fillRef>
        <a:effectRef idx="0">
          <a:scrgbClr r="0" g="0" b="0"/>
        </a:effectRef>
        <a:fontRef idx="minor"/>
      </dsp:style>
    </dsp:sp>
    <dsp:sp modelId="{CF95772A-910C-FB4F-AF67-969CA67A8D5B}">
      <dsp:nvSpPr>
        <dsp:cNvPr id="0" name=""/>
        <dsp:cNvSpPr/>
      </dsp:nvSpPr>
      <dsp:spPr>
        <a:xfrm>
          <a:off x="19866939" y="7476635"/>
          <a:ext cx="292773" cy="897839"/>
        </a:xfrm>
        <a:custGeom>
          <a:avLst/>
          <a:gdLst/>
          <a:ahLst/>
          <a:cxnLst/>
          <a:rect l="0" t="0" r="0" b="0"/>
          <a:pathLst>
            <a:path>
              <a:moveTo>
                <a:pt x="0" y="0"/>
              </a:moveTo>
              <a:lnTo>
                <a:pt x="0" y="897839"/>
              </a:lnTo>
              <a:lnTo>
                <a:pt x="292773" y="897839"/>
              </a:lnTo>
            </a:path>
          </a:pathLst>
        </a:custGeom>
        <a:noFill/>
        <a:ln w="19050" cap="flat" cmpd="sng" algn="ctr">
          <a:solidFill>
            <a:srgbClr val="009CA6"/>
          </a:solidFill>
          <a:prstDash val="solid"/>
          <a:miter lim="800000"/>
        </a:ln>
        <a:effectLst/>
      </dsp:spPr>
      <dsp:style>
        <a:lnRef idx="2">
          <a:scrgbClr r="0" g="0" b="0"/>
        </a:lnRef>
        <a:fillRef idx="0">
          <a:scrgbClr r="0" g="0" b="0"/>
        </a:fillRef>
        <a:effectRef idx="0">
          <a:scrgbClr r="0" g="0" b="0"/>
        </a:effectRef>
        <a:fontRef idx="minor"/>
      </dsp:style>
    </dsp:sp>
    <dsp:sp modelId="{0C9F12B1-9715-114D-9B2F-602F0B91336A}">
      <dsp:nvSpPr>
        <dsp:cNvPr id="0" name=""/>
        <dsp:cNvSpPr/>
      </dsp:nvSpPr>
      <dsp:spPr>
        <a:xfrm>
          <a:off x="19466815" y="6090839"/>
          <a:ext cx="1180854" cy="409883"/>
        </a:xfrm>
        <a:custGeom>
          <a:avLst/>
          <a:gdLst/>
          <a:ahLst/>
          <a:cxnLst/>
          <a:rect l="0" t="0" r="0" b="0"/>
          <a:pathLst>
            <a:path>
              <a:moveTo>
                <a:pt x="0" y="0"/>
              </a:moveTo>
              <a:lnTo>
                <a:pt x="0" y="204941"/>
              </a:lnTo>
              <a:lnTo>
                <a:pt x="1180854" y="204941"/>
              </a:lnTo>
              <a:lnTo>
                <a:pt x="1180854" y="409883"/>
              </a:lnTo>
            </a:path>
          </a:pathLst>
        </a:custGeom>
        <a:noFill/>
        <a:ln w="19050" cap="flat" cmpd="sng" algn="ctr">
          <a:solidFill>
            <a:srgbClr val="009CA6"/>
          </a:solidFill>
          <a:prstDash val="solid"/>
          <a:miter lim="800000"/>
        </a:ln>
        <a:effectLst/>
      </dsp:spPr>
      <dsp:style>
        <a:lnRef idx="2">
          <a:scrgbClr r="0" g="0" b="0"/>
        </a:lnRef>
        <a:fillRef idx="0">
          <a:scrgbClr r="0" g="0" b="0"/>
        </a:fillRef>
        <a:effectRef idx="0">
          <a:scrgbClr r="0" g="0" b="0"/>
        </a:effectRef>
        <a:fontRef idx="minor"/>
      </dsp:style>
    </dsp:sp>
    <dsp:sp modelId="{3EEF26B3-F604-954B-83CE-25419C8ADFDC}">
      <dsp:nvSpPr>
        <dsp:cNvPr id="0" name=""/>
        <dsp:cNvSpPr/>
      </dsp:nvSpPr>
      <dsp:spPr>
        <a:xfrm>
          <a:off x="18285960" y="6090839"/>
          <a:ext cx="1180854" cy="409883"/>
        </a:xfrm>
        <a:custGeom>
          <a:avLst/>
          <a:gdLst/>
          <a:ahLst/>
          <a:cxnLst/>
          <a:rect l="0" t="0" r="0" b="0"/>
          <a:pathLst>
            <a:path>
              <a:moveTo>
                <a:pt x="1180854" y="0"/>
              </a:moveTo>
              <a:lnTo>
                <a:pt x="1180854" y="204941"/>
              </a:lnTo>
              <a:lnTo>
                <a:pt x="0" y="204941"/>
              </a:lnTo>
              <a:lnTo>
                <a:pt x="0" y="409883"/>
              </a:lnTo>
            </a:path>
          </a:pathLst>
        </a:custGeom>
        <a:noFill/>
        <a:ln w="19050" cap="flat" cmpd="sng" algn="ctr">
          <a:solidFill>
            <a:srgbClr val="009CA6"/>
          </a:solidFill>
          <a:prstDash val="solid"/>
          <a:miter lim="800000"/>
        </a:ln>
        <a:effectLst/>
      </dsp:spPr>
      <dsp:style>
        <a:lnRef idx="2">
          <a:scrgbClr r="0" g="0" b="0"/>
        </a:lnRef>
        <a:fillRef idx="0">
          <a:scrgbClr r="0" g="0" b="0"/>
        </a:fillRef>
        <a:effectRef idx="0">
          <a:scrgbClr r="0" g="0" b="0"/>
        </a:effectRef>
        <a:fontRef idx="minor"/>
      </dsp:style>
    </dsp:sp>
    <dsp:sp modelId="{CB0BDF5F-D4ED-0746-8757-1C67E983C505}">
      <dsp:nvSpPr>
        <dsp:cNvPr id="0" name=""/>
        <dsp:cNvSpPr/>
      </dsp:nvSpPr>
      <dsp:spPr>
        <a:xfrm>
          <a:off x="14240034" y="4268458"/>
          <a:ext cx="5226781" cy="409883"/>
        </a:xfrm>
        <a:custGeom>
          <a:avLst/>
          <a:gdLst/>
          <a:ahLst/>
          <a:cxnLst/>
          <a:rect l="0" t="0" r="0" b="0"/>
          <a:pathLst>
            <a:path>
              <a:moveTo>
                <a:pt x="0" y="0"/>
              </a:moveTo>
              <a:lnTo>
                <a:pt x="0" y="204941"/>
              </a:lnTo>
              <a:lnTo>
                <a:pt x="5226781" y="204941"/>
              </a:lnTo>
              <a:lnTo>
                <a:pt x="5226781" y="409883"/>
              </a:lnTo>
            </a:path>
          </a:pathLst>
        </a:custGeom>
        <a:noFill/>
        <a:ln w="19050" cap="flat" cmpd="sng" algn="ctr">
          <a:solidFill>
            <a:srgbClr val="009CA6"/>
          </a:solidFill>
          <a:prstDash val="solid"/>
          <a:miter lim="800000"/>
        </a:ln>
        <a:effectLst/>
      </dsp:spPr>
      <dsp:style>
        <a:lnRef idx="2">
          <a:scrgbClr r="0" g="0" b="0"/>
        </a:lnRef>
        <a:fillRef idx="0">
          <a:scrgbClr r="0" g="0" b="0"/>
        </a:fillRef>
        <a:effectRef idx="0">
          <a:scrgbClr r="0" g="0" b="0"/>
        </a:effectRef>
        <a:fontRef idx="minor"/>
      </dsp:style>
    </dsp:sp>
    <dsp:sp modelId="{5E11589B-A15B-3B4E-AE52-E97968A3E8C3}">
      <dsp:nvSpPr>
        <dsp:cNvPr id="0" name=""/>
        <dsp:cNvSpPr/>
      </dsp:nvSpPr>
      <dsp:spPr>
        <a:xfrm>
          <a:off x="14531651" y="6069837"/>
          <a:ext cx="416687" cy="897839"/>
        </a:xfrm>
        <a:custGeom>
          <a:avLst/>
          <a:gdLst/>
          <a:ahLst/>
          <a:cxnLst/>
          <a:rect l="0" t="0" r="0" b="0"/>
          <a:pathLst>
            <a:path>
              <a:moveTo>
                <a:pt x="0" y="0"/>
              </a:moveTo>
              <a:lnTo>
                <a:pt x="0" y="897839"/>
              </a:lnTo>
              <a:lnTo>
                <a:pt x="416687" y="897839"/>
              </a:lnTo>
            </a:path>
          </a:pathLst>
        </a:custGeom>
        <a:noFill/>
        <a:ln w="19050" cap="flat" cmpd="sng" algn="ctr">
          <a:solidFill>
            <a:srgbClr val="009CA6"/>
          </a:solidFill>
          <a:prstDash val="solid"/>
          <a:miter lim="800000"/>
        </a:ln>
        <a:effectLst/>
      </dsp:spPr>
      <dsp:style>
        <a:lnRef idx="2">
          <a:scrgbClr r="0" g="0" b="0"/>
        </a:lnRef>
        <a:fillRef idx="0">
          <a:scrgbClr r="0" g="0" b="0"/>
        </a:fillRef>
        <a:effectRef idx="0">
          <a:scrgbClr r="0" g="0" b="0"/>
        </a:effectRef>
        <a:fontRef idx="minor"/>
      </dsp:style>
    </dsp:sp>
    <dsp:sp modelId="{F877A6FD-2DD7-1D42-9A94-5D13DB2BBA5F}">
      <dsp:nvSpPr>
        <dsp:cNvPr id="0" name=""/>
        <dsp:cNvSpPr/>
      </dsp:nvSpPr>
      <dsp:spPr>
        <a:xfrm>
          <a:off x="14240034" y="4268458"/>
          <a:ext cx="1402784" cy="409883"/>
        </a:xfrm>
        <a:custGeom>
          <a:avLst/>
          <a:gdLst/>
          <a:ahLst/>
          <a:cxnLst/>
          <a:rect l="0" t="0" r="0" b="0"/>
          <a:pathLst>
            <a:path>
              <a:moveTo>
                <a:pt x="0" y="0"/>
              </a:moveTo>
              <a:lnTo>
                <a:pt x="0" y="204941"/>
              </a:lnTo>
              <a:lnTo>
                <a:pt x="1402784" y="204941"/>
              </a:lnTo>
              <a:lnTo>
                <a:pt x="1402784" y="409883"/>
              </a:lnTo>
            </a:path>
          </a:pathLst>
        </a:custGeom>
        <a:noFill/>
        <a:ln w="1905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4CA0A735-4631-9744-9B9B-600CB05ED220}">
      <dsp:nvSpPr>
        <dsp:cNvPr id="0" name=""/>
        <dsp:cNvSpPr/>
      </dsp:nvSpPr>
      <dsp:spPr>
        <a:xfrm>
          <a:off x="11406072" y="6037007"/>
          <a:ext cx="406317" cy="897839"/>
        </a:xfrm>
        <a:custGeom>
          <a:avLst/>
          <a:gdLst/>
          <a:ahLst/>
          <a:cxnLst/>
          <a:rect l="0" t="0" r="0" b="0"/>
          <a:pathLst>
            <a:path>
              <a:moveTo>
                <a:pt x="0" y="0"/>
              </a:moveTo>
              <a:lnTo>
                <a:pt x="0" y="897839"/>
              </a:lnTo>
              <a:lnTo>
                <a:pt x="406317" y="897839"/>
              </a:lnTo>
            </a:path>
          </a:pathLst>
        </a:custGeom>
        <a:noFill/>
        <a:ln w="19050" cap="flat" cmpd="sng" algn="ctr">
          <a:solidFill>
            <a:srgbClr val="009CA6"/>
          </a:solidFill>
          <a:prstDash val="solid"/>
          <a:miter lim="800000"/>
        </a:ln>
        <a:effectLst/>
      </dsp:spPr>
      <dsp:style>
        <a:lnRef idx="2">
          <a:scrgbClr r="0" g="0" b="0"/>
        </a:lnRef>
        <a:fillRef idx="0">
          <a:scrgbClr r="0" g="0" b="0"/>
        </a:fillRef>
        <a:effectRef idx="0">
          <a:scrgbClr r="0" g="0" b="0"/>
        </a:effectRef>
        <a:fontRef idx="minor"/>
      </dsp:style>
    </dsp:sp>
    <dsp:sp modelId="{D664AA93-2758-3E43-9996-E0DF7B165861}">
      <dsp:nvSpPr>
        <dsp:cNvPr id="0" name=""/>
        <dsp:cNvSpPr/>
      </dsp:nvSpPr>
      <dsp:spPr>
        <a:xfrm>
          <a:off x="12489585" y="4268458"/>
          <a:ext cx="1750448" cy="409883"/>
        </a:xfrm>
        <a:custGeom>
          <a:avLst/>
          <a:gdLst/>
          <a:ahLst/>
          <a:cxnLst/>
          <a:rect l="0" t="0" r="0" b="0"/>
          <a:pathLst>
            <a:path>
              <a:moveTo>
                <a:pt x="1750448" y="0"/>
              </a:moveTo>
              <a:lnTo>
                <a:pt x="1750448" y="204941"/>
              </a:lnTo>
              <a:lnTo>
                <a:pt x="0" y="204941"/>
              </a:lnTo>
              <a:lnTo>
                <a:pt x="0" y="409883"/>
              </a:lnTo>
            </a:path>
          </a:pathLst>
        </a:custGeom>
        <a:noFill/>
        <a:ln w="1905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D4675F4C-8D39-B542-89E8-61D3F4226BD8}">
      <dsp:nvSpPr>
        <dsp:cNvPr id="0" name=""/>
        <dsp:cNvSpPr/>
      </dsp:nvSpPr>
      <dsp:spPr>
        <a:xfrm>
          <a:off x="9645863" y="7422803"/>
          <a:ext cx="292773" cy="2283635"/>
        </a:xfrm>
        <a:custGeom>
          <a:avLst/>
          <a:gdLst/>
          <a:ahLst/>
          <a:cxnLst/>
          <a:rect l="0" t="0" r="0" b="0"/>
          <a:pathLst>
            <a:path>
              <a:moveTo>
                <a:pt x="0" y="0"/>
              </a:moveTo>
              <a:lnTo>
                <a:pt x="0" y="2283635"/>
              </a:lnTo>
              <a:lnTo>
                <a:pt x="292773" y="2283635"/>
              </a:lnTo>
            </a:path>
          </a:pathLst>
        </a:custGeom>
        <a:noFill/>
        <a:ln w="19050" cap="flat" cmpd="sng" algn="ctr">
          <a:solidFill>
            <a:srgbClr val="009CA6"/>
          </a:solidFill>
          <a:prstDash val="solid"/>
          <a:miter lim="800000"/>
        </a:ln>
        <a:effectLst/>
      </dsp:spPr>
      <dsp:style>
        <a:lnRef idx="2">
          <a:scrgbClr r="0" g="0" b="0"/>
        </a:lnRef>
        <a:fillRef idx="0">
          <a:scrgbClr r="0" g="0" b="0"/>
        </a:fillRef>
        <a:effectRef idx="0">
          <a:scrgbClr r="0" g="0" b="0"/>
        </a:effectRef>
        <a:fontRef idx="minor"/>
      </dsp:style>
    </dsp:sp>
    <dsp:sp modelId="{5B8BE5FB-F184-D04B-B0DE-7AADFE326BB2}">
      <dsp:nvSpPr>
        <dsp:cNvPr id="0" name=""/>
        <dsp:cNvSpPr/>
      </dsp:nvSpPr>
      <dsp:spPr>
        <a:xfrm>
          <a:off x="9645863" y="7422803"/>
          <a:ext cx="292773" cy="897839"/>
        </a:xfrm>
        <a:custGeom>
          <a:avLst/>
          <a:gdLst/>
          <a:ahLst/>
          <a:cxnLst/>
          <a:rect l="0" t="0" r="0" b="0"/>
          <a:pathLst>
            <a:path>
              <a:moveTo>
                <a:pt x="0" y="0"/>
              </a:moveTo>
              <a:lnTo>
                <a:pt x="0" y="897839"/>
              </a:lnTo>
              <a:lnTo>
                <a:pt x="292773" y="897839"/>
              </a:lnTo>
            </a:path>
          </a:pathLst>
        </a:custGeom>
        <a:noFill/>
        <a:ln w="19050" cap="flat" cmpd="sng" algn="ctr">
          <a:solidFill>
            <a:srgbClr val="009CA6"/>
          </a:solidFill>
          <a:prstDash val="solid"/>
          <a:miter lim="800000"/>
        </a:ln>
        <a:effectLst/>
      </dsp:spPr>
      <dsp:style>
        <a:lnRef idx="2">
          <a:scrgbClr r="0" g="0" b="0"/>
        </a:lnRef>
        <a:fillRef idx="0">
          <a:scrgbClr r="0" g="0" b="0"/>
        </a:fillRef>
        <a:effectRef idx="0">
          <a:scrgbClr r="0" g="0" b="0"/>
        </a:effectRef>
        <a:fontRef idx="minor"/>
      </dsp:style>
    </dsp:sp>
    <dsp:sp modelId="{E2BA401C-3254-8F48-8719-BBEB173DF295}">
      <dsp:nvSpPr>
        <dsp:cNvPr id="0" name=""/>
        <dsp:cNvSpPr/>
      </dsp:nvSpPr>
      <dsp:spPr>
        <a:xfrm>
          <a:off x="5703176" y="6037007"/>
          <a:ext cx="4723417" cy="409883"/>
        </a:xfrm>
        <a:custGeom>
          <a:avLst/>
          <a:gdLst/>
          <a:ahLst/>
          <a:cxnLst/>
          <a:rect l="0" t="0" r="0" b="0"/>
          <a:pathLst>
            <a:path>
              <a:moveTo>
                <a:pt x="0" y="0"/>
              </a:moveTo>
              <a:lnTo>
                <a:pt x="0" y="204941"/>
              </a:lnTo>
              <a:lnTo>
                <a:pt x="4723417" y="204941"/>
              </a:lnTo>
              <a:lnTo>
                <a:pt x="4723417" y="409883"/>
              </a:lnTo>
            </a:path>
          </a:pathLst>
        </a:custGeom>
        <a:noFill/>
        <a:ln w="19050" cap="flat" cmpd="sng" algn="ctr">
          <a:solidFill>
            <a:srgbClr val="009CA6"/>
          </a:solidFill>
          <a:prstDash val="solid"/>
          <a:miter lim="800000"/>
        </a:ln>
        <a:effectLst/>
      </dsp:spPr>
      <dsp:style>
        <a:lnRef idx="2">
          <a:scrgbClr r="0" g="0" b="0"/>
        </a:lnRef>
        <a:fillRef idx="0">
          <a:scrgbClr r="0" g="0" b="0"/>
        </a:fillRef>
        <a:effectRef idx="0">
          <a:scrgbClr r="0" g="0" b="0"/>
        </a:effectRef>
        <a:fontRef idx="minor"/>
      </dsp:style>
    </dsp:sp>
    <dsp:sp modelId="{0AD42EBE-1487-564D-9754-F53A2500425A}">
      <dsp:nvSpPr>
        <dsp:cNvPr id="0" name=""/>
        <dsp:cNvSpPr/>
      </dsp:nvSpPr>
      <dsp:spPr>
        <a:xfrm>
          <a:off x="5703176" y="6037007"/>
          <a:ext cx="2361708" cy="409883"/>
        </a:xfrm>
        <a:custGeom>
          <a:avLst/>
          <a:gdLst/>
          <a:ahLst/>
          <a:cxnLst/>
          <a:rect l="0" t="0" r="0" b="0"/>
          <a:pathLst>
            <a:path>
              <a:moveTo>
                <a:pt x="0" y="0"/>
              </a:moveTo>
              <a:lnTo>
                <a:pt x="0" y="204941"/>
              </a:lnTo>
              <a:lnTo>
                <a:pt x="2361708" y="204941"/>
              </a:lnTo>
              <a:lnTo>
                <a:pt x="2361708" y="409883"/>
              </a:lnTo>
            </a:path>
          </a:pathLst>
        </a:custGeom>
        <a:noFill/>
        <a:ln w="1905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029EAAEE-DF50-2841-BB2B-5F24A8E0AA3D}">
      <dsp:nvSpPr>
        <dsp:cNvPr id="0" name=""/>
        <dsp:cNvSpPr/>
      </dsp:nvSpPr>
      <dsp:spPr>
        <a:xfrm>
          <a:off x="4922445" y="7422803"/>
          <a:ext cx="292773" cy="2283635"/>
        </a:xfrm>
        <a:custGeom>
          <a:avLst/>
          <a:gdLst/>
          <a:ahLst/>
          <a:cxnLst/>
          <a:rect l="0" t="0" r="0" b="0"/>
          <a:pathLst>
            <a:path>
              <a:moveTo>
                <a:pt x="0" y="0"/>
              </a:moveTo>
              <a:lnTo>
                <a:pt x="0" y="2283635"/>
              </a:lnTo>
              <a:lnTo>
                <a:pt x="292773" y="2283635"/>
              </a:lnTo>
            </a:path>
          </a:pathLst>
        </a:custGeom>
        <a:noFill/>
        <a:ln w="19050" cap="flat" cmpd="sng" algn="ctr">
          <a:solidFill>
            <a:srgbClr val="009CA6"/>
          </a:solidFill>
          <a:prstDash val="solid"/>
          <a:miter lim="800000"/>
        </a:ln>
        <a:effectLst/>
      </dsp:spPr>
      <dsp:style>
        <a:lnRef idx="2">
          <a:scrgbClr r="0" g="0" b="0"/>
        </a:lnRef>
        <a:fillRef idx="0">
          <a:scrgbClr r="0" g="0" b="0"/>
        </a:fillRef>
        <a:effectRef idx="0">
          <a:scrgbClr r="0" g="0" b="0"/>
        </a:effectRef>
        <a:fontRef idx="minor"/>
      </dsp:style>
    </dsp:sp>
    <dsp:sp modelId="{2E1A4DBF-BA8C-2548-8364-FF56F925109A}">
      <dsp:nvSpPr>
        <dsp:cNvPr id="0" name=""/>
        <dsp:cNvSpPr/>
      </dsp:nvSpPr>
      <dsp:spPr>
        <a:xfrm>
          <a:off x="4922445" y="7422803"/>
          <a:ext cx="292773" cy="897839"/>
        </a:xfrm>
        <a:custGeom>
          <a:avLst/>
          <a:gdLst/>
          <a:ahLst/>
          <a:cxnLst/>
          <a:rect l="0" t="0" r="0" b="0"/>
          <a:pathLst>
            <a:path>
              <a:moveTo>
                <a:pt x="0" y="0"/>
              </a:moveTo>
              <a:lnTo>
                <a:pt x="0" y="897839"/>
              </a:lnTo>
              <a:lnTo>
                <a:pt x="292773" y="897839"/>
              </a:lnTo>
            </a:path>
          </a:pathLst>
        </a:custGeom>
        <a:noFill/>
        <a:ln w="19050" cap="flat" cmpd="sng" algn="ctr">
          <a:solidFill>
            <a:srgbClr val="009CA6"/>
          </a:solidFill>
          <a:prstDash val="solid"/>
          <a:miter lim="800000"/>
        </a:ln>
        <a:effectLst/>
      </dsp:spPr>
      <dsp:style>
        <a:lnRef idx="2">
          <a:scrgbClr r="0" g="0" b="0"/>
        </a:lnRef>
        <a:fillRef idx="0">
          <a:scrgbClr r="0" g="0" b="0"/>
        </a:fillRef>
        <a:effectRef idx="0">
          <a:scrgbClr r="0" g="0" b="0"/>
        </a:effectRef>
        <a:fontRef idx="minor"/>
      </dsp:style>
    </dsp:sp>
    <dsp:sp modelId="{81790FFD-0C45-4140-9881-DF61516D85A9}">
      <dsp:nvSpPr>
        <dsp:cNvPr id="0" name=""/>
        <dsp:cNvSpPr/>
      </dsp:nvSpPr>
      <dsp:spPr>
        <a:xfrm>
          <a:off x="5657456" y="6037007"/>
          <a:ext cx="91440" cy="409883"/>
        </a:xfrm>
        <a:custGeom>
          <a:avLst/>
          <a:gdLst/>
          <a:ahLst/>
          <a:cxnLst/>
          <a:rect l="0" t="0" r="0" b="0"/>
          <a:pathLst>
            <a:path>
              <a:moveTo>
                <a:pt x="45720" y="0"/>
              </a:moveTo>
              <a:lnTo>
                <a:pt x="45720" y="409883"/>
              </a:lnTo>
            </a:path>
          </a:pathLst>
        </a:custGeom>
        <a:noFill/>
        <a:ln w="1905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9E70B7F6-F763-C847-A6DE-35CBE5BAD08D}">
      <dsp:nvSpPr>
        <dsp:cNvPr id="0" name=""/>
        <dsp:cNvSpPr/>
      </dsp:nvSpPr>
      <dsp:spPr>
        <a:xfrm>
          <a:off x="3341467" y="6037007"/>
          <a:ext cx="2361708" cy="409883"/>
        </a:xfrm>
        <a:custGeom>
          <a:avLst/>
          <a:gdLst/>
          <a:ahLst/>
          <a:cxnLst/>
          <a:rect l="0" t="0" r="0" b="0"/>
          <a:pathLst>
            <a:path>
              <a:moveTo>
                <a:pt x="2361708" y="0"/>
              </a:moveTo>
              <a:lnTo>
                <a:pt x="2361708" y="204941"/>
              </a:lnTo>
              <a:lnTo>
                <a:pt x="0" y="204941"/>
              </a:lnTo>
              <a:lnTo>
                <a:pt x="0" y="409883"/>
              </a:lnTo>
            </a:path>
          </a:pathLst>
        </a:custGeom>
        <a:noFill/>
        <a:ln w="1905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EC7E74F6-9239-0A47-93E4-E95B331DBB59}">
      <dsp:nvSpPr>
        <dsp:cNvPr id="0" name=""/>
        <dsp:cNvSpPr/>
      </dsp:nvSpPr>
      <dsp:spPr>
        <a:xfrm>
          <a:off x="979758" y="6037007"/>
          <a:ext cx="4723417" cy="409883"/>
        </a:xfrm>
        <a:custGeom>
          <a:avLst/>
          <a:gdLst/>
          <a:ahLst/>
          <a:cxnLst/>
          <a:rect l="0" t="0" r="0" b="0"/>
          <a:pathLst>
            <a:path>
              <a:moveTo>
                <a:pt x="4723417" y="0"/>
              </a:moveTo>
              <a:lnTo>
                <a:pt x="4723417" y="204941"/>
              </a:lnTo>
              <a:lnTo>
                <a:pt x="0" y="204941"/>
              </a:lnTo>
              <a:lnTo>
                <a:pt x="0" y="409883"/>
              </a:lnTo>
            </a:path>
          </a:pathLst>
        </a:custGeom>
        <a:noFill/>
        <a:ln w="1905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13477F8D-D80F-A248-A9BB-465C1D965D9E}">
      <dsp:nvSpPr>
        <dsp:cNvPr id="0" name=""/>
        <dsp:cNvSpPr/>
      </dsp:nvSpPr>
      <dsp:spPr>
        <a:xfrm>
          <a:off x="5703176" y="4268458"/>
          <a:ext cx="8536857" cy="409883"/>
        </a:xfrm>
        <a:custGeom>
          <a:avLst/>
          <a:gdLst/>
          <a:ahLst/>
          <a:cxnLst/>
          <a:rect l="0" t="0" r="0" b="0"/>
          <a:pathLst>
            <a:path>
              <a:moveTo>
                <a:pt x="8536857" y="0"/>
              </a:moveTo>
              <a:lnTo>
                <a:pt x="8536857" y="204941"/>
              </a:lnTo>
              <a:lnTo>
                <a:pt x="0" y="204941"/>
              </a:lnTo>
              <a:lnTo>
                <a:pt x="0" y="409883"/>
              </a:lnTo>
            </a:path>
          </a:pathLst>
        </a:custGeom>
        <a:noFill/>
        <a:ln w="19050" cap="flat" cmpd="sng" algn="ctr">
          <a:solidFill>
            <a:srgbClr val="009CA6"/>
          </a:solidFill>
          <a:prstDash val="solid"/>
          <a:miter lim="800000"/>
        </a:ln>
        <a:effectLst/>
      </dsp:spPr>
      <dsp:style>
        <a:lnRef idx="2">
          <a:scrgbClr r="0" g="0" b="0"/>
        </a:lnRef>
        <a:fillRef idx="0">
          <a:scrgbClr r="0" g="0" b="0"/>
        </a:fillRef>
        <a:effectRef idx="0">
          <a:scrgbClr r="0" g="0" b="0"/>
        </a:effectRef>
        <a:fontRef idx="minor"/>
      </dsp:style>
    </dsp:sp>
    <dsp:sp modelId="{EEEC1CF0-8CCF-634A-951D-04DEA31C1220}">
      <dsp:nvSpPr>
        <dsp:cNvPr id="0" name=""/>
        <dsp:cNvSpPr/>
      </dsp:nvSpPr>
      <dsp:spPr>
        <a:xfrm>
          <a:off x="12885896" y="3000367"/>
          <a:ext cx="2708275" cy="1268091"/>
        </a:xfrm>
        <a:prstGeom prst="rect">
          <a:avLst/>
        </a:prstGeom>
        <a:solidFill>
          <a:srgbClr val="009CA6">
            <a:alpha val="85098"/>
          </a:srgbClr>
        </a:solidFill>
        <a:ln w="19050" cap="flat" cmpd="sng" algn="ctr">
          <a:solidFill>
            <a:srgbClr val="009CA6"/>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solidFill>
                <a:schemeClr val="bg1"/>
              </a:solidFill>
              <a:latin typeface="Roboto" panose="02000000000000000000" pitchFamily="2" charset="0"/>
              <a:ea typeface="Roboto" panose="02000000000000000000" pitchFamily="2" charset="0"/>
            </a:rPr>
            <a:t>Global South</a:t>
          </a:r>
        </a:p>
      </dsp:txBody>
      <dsp:txXfrm>
        <a:off x="12885896" y="3000367"/>
        <a:ext cx="2708275" cy="1268091"/>
      </dsp:txXfrm>
    </dsp:sp>
    <dsp:sp modelId="{DAA38D1D-98A7-6845-88C9-C9742E265204}">
      <dsp:nvSpPr>
        <dsp:cNvPr id="0" name=""/>
        <dsp:cNvSpPr/>
      </dsp:nvSpPr>
      <dsp:spPr>
        <a:xfrm>
          <a:off x="4349038" y="4678342"/>
          <a:ext cx="2708275" cy="1358665"/>
        </a:xfrm>
        <a:prstGeom prst="rect">
          <a:avLst/>
        </a:prstGeom>
        <a:solidFill>
          <a:srgbClr val="009CA6">
            <a:alpha val="50196"/>
          </a:srgbClr>
        </a:solidFill>
        <a:ln w="19050" cap="flat" cmpd="sng" algn="ctr">
          <a:solidFill>
            <a:srgbClr val="009CA6"/>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1066800">
            <a:lnSpc>
              <a:spcPct val="90000"/>
            </a:lnSpc>
            <a:spcBef>
              <a:spcPct val="0"/>
            </a:spcBef>
            <a:spcAft>
              <a:spcPct val="35000"/>
            </a:spcAft>
            <a:buNone/>
          </a:pPr>
          <a:r>
            <a:rPr lang="en-US" sz="2400" kern="1200">
              <a:latin typeface="Roboto" panose="02000000000000000000" pitchFamily="2" charset="0"/>
              <a:ea typeface="Roboto" panose="02000000000000000000" pitchFamily="2" charset="0"/>
            </a:rPr>
            <a:t>Economic</a:t>
          </a:r>
        </a:p>
      </dsp:txBody>
      <dsp:txXfrm>
        <a:off x="4349038" y="4678342"/>
        <a:ext cx="2708275" cy="1358665"/>
      </dsp:txXfrm>
    </dsp:sp>
    <dsp:sp modelId="{38AE76E4-62C4-6540-BFD4-0F2231FD1EC8}">
      <dsp:nvSpPr>
        <dsp:cNvPr id="0" name=""/>
        <dsp:cNvSpPr/>
      </dsp:nvSpPr>
      <dsp:spPr>
        <a:xfrm>
          <a:off x="3845" y="6446891"/>
          <a:ext cx="1951825" cy="975912"/>
        </a:xfrm>
        <a:prstGeom prst="rect">
          <a:avLst/>
        </a:prstGeom>
        <a:solidFill>
          <a:schemeClr val="lt1">
            <a:hueOff val="0"/>
            <a:satOff val="0"/>
            <a:lumOff val="0"/>
            <a:alphaOff val="0"/>
          </a:schemeClr>
        </a:solidFill>
        <a:ln w="19050" cap="flat" cmpd="sng" algn="ctr">
          <a:solidFill>
            <a:srgbClr val="009CA6"/>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889000">
            <a:lnSpc>
              <a:spcPct val="90000"/>
            </a:lnSpc>
            <a:spcBef>
              <a:spcPct val="0"/>
            </a:spcBef>
            <a:spcAft>
              <a:spcPct val="35000"/>
            </a:spcAft>
            <a:buNone/>
          </a:pPr>
          <a:r>
            <a:rPr lang="en-US" sz="2000" kern="1200">
              <a:latin typeface="Roboto" panose="02000000000000000000" pitchFamily="2" charset="0"/>
              <a:ea typeface="Roboto" panose="02000000000000000000" pitchFamily="2" charset="0"/>
            </a:rPr>
            <a:t>Population</a:t>
          </a:r>
        </a:p>
      </dsp:txBody>
      <dsp:txXfrm>
        <a:off x="3845" y="6446891"/>
        <a:ext cx="1951825" cy="975912"/>
      </dsp:txXfrm>
    </dsp:sp>
    <dsp:sp modelId="{0CE9C3D6-FA3D-D84E-85D8-3D6A27FA116B}">
      <dsp:nvSpPr>
        <dsp:cNvPr id="0" name=""/>
        <dsp:cNvSpPr/>
      </dsp:nvSpPr>
      <dsp:spPr>
        <a:xfrm>
          <a:off x="2365554" y="6446891"/>
          <a:ext cx="1951825" cy="975912"/>
        </a:xfrm>
        <a:prstGeom prst="rect">
          <a:avLst/>
        </a:prstGeom>
        <a:solidFill>
          <a:schemeClr val="lt1">
            <a:hueOff val="0"/>
            <a:satOff val="0"/>
            <a:lumOff val="0"/>
            <a:alphaOff val="0"/>
          </a:schemeClr>
        </a:solidFill>
        <a:ln w="19050" cap="flat" cmpd="sng" algn="ctr">
          <a:solidFill>
            <a:srgbClr val="009CA6"/>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889000">
            <a:lnSpc>
              <a:spcPct val="90000"/>
            </a:lnSpc>
            <a:spcBef>
              <a:spcPct val="0"/>
            </a:spcBef>
            <a:spcAft>
              <a:spcPct val="35000"/>
            </a:spcAft>
            <a:buNone/>
          </a:pPr>
          <a:r>
            <a:rPr lang="en-US" sz="2000" kern="1200">
              <a:latin typeface="Roboto" panose="02000000000000000000" pitchFamily="2" charset="0"/>
              <a:ea typeface="Roboto" panose="02000000000000000000" pitchFamily="2" charset="0"/>
            </a:rPr>
            <a:t>GDP</a:t>
          </a:r>
        </a:p>
      </dsp:txBody>
      <dsp:txXfrm>
        <a:off x="2365554" y="6446891"/>
        <a:ext cx="1951825" cy="975912"/>
      </dsp:txXfrm>
    </dsp:sp>
    <dsp:sp modelId="{7E1ADCC3-D2CC-7C4D-BB95-E197E8956257}">
      <dsp:nvSpPr>
        <dsp:cNvPr id="0" name=""/>
        <dsp:cNvSpPr/>
      </dsp:nvSpPr>
      <dsp:spPr>
        <a:xfrm>
          <a:off x="4727263" y="6446891"/>
          <a:ext cx="1951825" cy="975912"/>
        </a:xfrm>
        <a:prstGeom prst="rect">
          <a:avLst/>
        </a:prstGeom>
        <a:solidFill>
          <a:schemeClr val="lt1">
            <a:hueOff val="0"/>
            <a:satOff val="0"/>
            <a:lumOff val="0"/>
            <a:alphaOff val="0"/>
          </a:schemeClr>
        </a:solidFill>
        <a:ln w="19050" cap="flat" cmpd="sng" algn="ctr">
          <a:solidFill>
            <a:srgbClr val="009CA6"/>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889000">
            <a:lnSpc>
              <a:spcPct val="90000"/>
            </a:lnSpc>
            <a:spcBef>
              <a:spcPct val="0"/>
            </a:spcBef>
            <a:spcAft>
              <a:spcPct val="35000"/>
            </a:spcAft>
            <a:buNone/>
          </a:pPr>
          <a:r>
            <a:rPr lang="en-US" sz="2000" kern="1200">
              <a:latin typeface="Roboto" panose="02000000000000000000" pitchFamily="2" charset="0"/>
              <a:ea typeface="Roboto" panose="02000000000000000000" pitchFamily="2" charset="0"/>
            </a:rPr>
            <a:t>Trade</a:t>
          </a:r>
        </a:p>
      </dsp:txBody>
      <dsp:txXfrm>
        <a:off x="4727263" y="6446891"/>
        <a:ext cx="1951825" cy="975912"/>
      </dsp:txXfrm>
    </dsp:sp>
    <dsp:sp modelId="{F9F63F3C-3C54-BE4C-9E60-F04412C13E89}">
      <dsp:nvSpPr>
        <dsp:cNvPr id="0" name=""/>
        <dsp:cNvSpPr/>
      </dsp:nvSpPr>
      <dsp:spPr>
        <a:xfrm>
          <a:off x="5215219" y="7832687"/>
          <a:ext cx="1951825" cy="975912"/>
        </a:xfrm>
        <a:prstGeom prst="rect">
          <a:avLst/>
        </a:prstGeom>
        <a:solidFill>
          <a:schemeClr val="lt1">
            <a:hueOff val="0"/>
            <a:satOff val="0"/>
            <a:lumOff val="0"/>
            <a:alphaOff val="0"/>
          </a:schemeClr>
        </a:solidFill>
        <a:ln w="19050" cap="flat" cmpd="sng" algn="ctr">
          <a:solidFill>
            <a:srgbClr val="009CA6"/>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889000">
            <a:lnSpc>
              <a:spcPct val="90000"/>
            </a:lnSpc>
            <a:spcBef>
              <a:spcPct val="0"/>
            </a:spcBef>
            <a:spcAft>
              <a:spcPct val="35000"/>
            </a:spcAft>
            <a:buNone/>
          </a:pPr>
          <a:r>
            <a:rPr lang="en-US" sz="2000" kern="1200">
              <a:latin typeface="Roboto" panose="02000000000000000000" pitchFamily="2" charset="0"/>
              <a:ea typeface="Roboto" panose="02000000000000000000" pitchFamily="2" charset="0"/>
            </a:rPr>
            <a:t>Import </a:t>
          </a:r>
        </a:p>
      </dsp:txBody>
      <dsp:txXfrm>
        <a:off x="5215219" y="7832687"/>
        <a:ext cx="1951825" cy="975912"/>
      </dsp:txXfrm>
    </dsp:sp>
    <dsp:sp modelId="{E1ED9D7D-128C-0841-9FBB-F1E77EB8721A}">
      <dsp:nvSpPr>
        <dsp:cNvPr id="0" name=""/>
        <dsp:cNvSpPr/>
      </dsp:nvSpPr>
      <dsp:spPr>
        <a:xfrm>
          <a:off x="5215219" y="9218483"/>
          <a:ext cx="1951825" cy="975912"/>
        </a:xfrm>
        <a:prstGeom prst="rect">
          <a:avLst/>
        </a:prstGeom>
        <a:solidFill>
          <a:schemeClr val="lt1">
            <a:hueOff val="0"/>
            <a:satOff val="0"/>
            <a:lumOff val="0"/>
            <a:alphaOff val="0"/>
          </a:schemeClr>
        </a:solidFill>
        <a:ln w="19050" cap="flat" cmpd="sng" algn="ctr">
          <a:solidFill>
            <a:srgbClr val="009CA6"/>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889000">
            <a:lnSpc>
              <a:spcPct val="90000"/>
            </a:lnSpc>
            <a:spcBef>
              <a:spcPct val="0"/>
            </a:spcBef>
            <a:spcAft>
              <a:spcPct val="35000"/>
            </a:spcAft>
            <a:buNone/>
          </a:pPr>
          <a:r>
            <a:rPr lang="en-US" sz="2000" kern="1200">
              <a:latin typeface="Roboto" panose="02000000000000000000" pitchFamily="2" charset="0"/>
              <a:ea typeface="Roboto" panose="02000000000000000000" pitchFamily="2" charset="0"/>
            </a:rPr>
            <a:t>Exports </a:t>
          </a:r>
        </a:p>
      </dsp:txBody>
      <dsp:txXfrm>
        <a:off x="5215219" y="9218483"/>
        <a:ext cx="1951825" cy="975912"/>
      </dsp:txXfrm>
    </dsp:sp>
    <dsp:sp modelId="{4610AF72-BBB1-0546-ADCC-5A733F0C0F61}">
      <dsp:nvSpPr>
        <dsp:cNvPr id="0" name=""/>
        <dsp:cNvSpPr/>
      </dsp:nvSpPr>
      <dsp:spPr>
        <a:xfrm>
          <a:off x="7088972" y="6446891"/>
          <a:ext cx="1951825" cy="975912"/>
        </a:xfrm>
        <a:prstGeom prst="rect">
          <a:avLst/>
        </a:prstGeom>
        <a:solidFill>
          <a:schemeClr val="lt1">
            <a:hueOff val="0"/>
            <a:satOff val="0"/>
            <a:lumOff val="0"/>
            <a:alphaOff val="0"/>
          </a:schemeClr>
        </a:solidFill>
        <a:ln w="19050" cap="flat" cmpd="sng" algn="ctr">
          <a:solidFill>
            <a:srgbClr val="009CA6"/>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889000">
            <a:lnSpc>
              <a:spcPct val="90000"/>
            </a:lnSpc>
            <a:spcBef>
              <a:spcPct val="0"/>
            </a:spcBef>
            <a:spcAft>
              <a:spcPct val="35000"/>
            </a:spcAft>
            <a:buNone/>
          </a:pPr>
          <a:r>
            <a:rPr lang="en-US" sz="2000" kern="1200">
              <a:latin typeface="Roboto" panose="02000000000000000000" pitchFamily="2" charset="0"/>
              <a:ea typeface="Roboto" panose="02000000000000000000" pitchFamily="2" charset="0"/>
            </a:rPr>
            <a:t>Investment</a:t>
          </a:r>
        </a:p>
      </dsp:txBody>
      <dsp:txXfrm>
        <a:off x="7088972" y="6446891"/>
        <a:ext cx="1951825" cy="975912"/>
      </dsp:txXfrm>
    </dsp:sp>
    <dsp:sp modelId="{0455C547-37DD-F249-ACB5-5A27F3D9C70A}">
      <dsp:nvSpPr>
        <dsp:cNvPr id="0" name=""/>
        <dsp:cNvSpPr/>
      </dsp:nvSpPr>
      <dsp:spPr>
        <a:xfrm>
          <a:off x="9450681" y="6446891"/>
          <a:ext cx="1951825" cy="975912"/>
        </a:xfrm>
        <a:prstGeom prst="rect">
          <a:avLst/>
        </a:prstGeom>
        <a:solidFill>
          <a:schemeClr val="lt1">
            <a:hueOff val="0"/>
            <a:satOff val="0"/>
            <a:lumOff val="0"/>
            <a:alphaOff val="0"/>
          </a:schemeClr>
        </a:solidFill>
        <a:ln w="19050" cap="flat" cmpd="sng" algn="ctr">
          <a:solidFill>
            <a:srgbClr val="009CA6"/>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889000">
            <a:lnSpc>
              <a:spcPct val="90000"/>
            </a:lnSpc>
            <a:spcBef>
              <a:spcPct val="0"/>
            </a:spcBef>
            <a:spcAft>
              <a:spcPct val="35000"/>
            </a:spcAft>
            <a:buNone/>
          </a:pPr>
          <a:r>
            <a:rPr lang="en-US" sz="2000" kern="1200">
              <a:latin typeface="Roboto" panose="02000000000000000000" pitchFamily="2" charset="0"/>
              <a:ea typeface="Roboto" panose="02000000000000000000" pitchFamily="2" charset="0"/>
            </a:rPr>
            <a:t>FDI</a:t>
          </a:r>
        </a:p>
      </dsp:txBody>
      <dsp:txXfrm>
        <a:off x="9450681" y="6446891"/>
        <a:ext cx="1951825" cy="975912"/>
      </dsp:txXfrm>
    </dsp:sp>
    <dsp:sp modelId="{0CCCF2EF-4155-6D4F-B2D2-0CB7C3C7AEFB}">
      <dsp:nvSpPr>
        <dsp:cNvPr id="0" name=""/>
        <dsp:cNvSpPr/>
      </dsp:nvSpPr>
      <dsp:spPr>
        <a:xfrm>
          <a:off x="9938637" y="7832687"/>
          <a:ext cx="1951825" cy="975912"/>
        </a:xfrm>
        <a:prstGeom prst="rect">
          <a:avLst/>
        </a:prstGeom>
        <a:solidFill>
          <a:schemeClr val="lt1">
            <a:hueOff val="0"/>
            <a:satOff val="0"/>
            <a:lumOff val="0"/>
            <a:alphaOff val="0"/>
          </a:schemeClr>
        </a:solidFill>
        <a:ln w="19050" cap="flat" cmpd="sng" algn="ctr">
          <a:solidFill>
            <a:srgbClr val="009CA6"/>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889000">
            <a:lnSpc>
              <a:spcPct val="90000"/>
            </a:lnSpc>
            <a:spcBef>
              <a:spcPct val="0"/>
            </a:spcBef>
            <a:spcAft>
              <a:spcPct val="35000"/>
            </a:spcAft>
            <a:buNone/>
          </a:pPr>
          <a:r>
            <a:rPr lang="en-US" sz="2000" kern="1200">
              <a:latin typeface="Roboto" panose="02000000000000000000" pitchFamily="2" charset="0"/>
              <a:ea typeface="Roboto" panose="02000000000000000000" pitchFamily="2" charset="0"/>
            </a:rPr>
            <a:t>Inward</a:t>
          </a:r>
        </a:p>
      </dsp:txBody>
      <dsp:txXfrm>
        <a:off x="9938637" y="7832687"/>
        <a:ext cx="1951825" cy="975912"/>
      </dsp:txXfrm>
    </dsp:sp>
    <dsp:sp modelId="{843BDA1D-E0A4-374A-8AED-0124832E6D01}">
      <dsp:nvSpPr>
        <dsp:cNvPr id="0" name=""/>
        <dsp:cNvSpPr/>
      </dsp:nvSpPr>
      <dsp:spPr>
        <a:xfrm>
          <a:off x="9938637" y="9218483"/>
          <a:ext cx="1951825" cy="975912"/>
        </a:xfrm>
        <a:prstGeom prst="rect">
          <a:avLst/>
        </a:prstGeom>
        <a:solidFill>
          <a:schemeClr val="lt1">
            <a:hueOff val="0"/>
            <a:satOff val="0"/>
            <a:lumOff val="0"/>
            <a:alphaOff val="0"/>
          </a:schemeClr>
        </a:solidFill>
        <a:ln w="19050" cap="flat" cmpd="sng" algn="ctr">
          <a:solidFill>
            <a:srgbClr val="009CA6"/>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889000">
            <a:lnSpc>
              <a:spcPct val="90000"/>
            </a:lnSpc>
            <a:spcBef>
              <a:spcPct val="0"/>
            </a:spcBef>
            <a:spcAft>
              <a:spcPct val="35000"/>
            </a:spcAft>
            <a:buNone/>
          </a:pPr>
          <a:r>
            <a:rPr lang="en-US" sz="2000" kern="1200">
              <a:latin typeface="Roboto" panose="02000000000000000000" pitchFamily="2" charset="0"/>
              <a:ea typeface="Roboto" panose="02000000000000000000" pitchFamily="2" charset="0"/>
            </a:rPr>
            <a:t>Outward</a:t>
          </a:r>
        </a:p>
      </dsp:txBody>
      <dsp:txXfrm>
        <a:off x="9938637" y="9218483"/>
        <a:ext cx="1951825" cy="975912"/>
      </dsp:txXfrm>
    </dsp:sp>
    <dsp:sp modelId="{D1F9C76C-8C0D-8140-BCD2-10A0B4B98224}">
      <dsp:nvSpPr>
        <dsp:cNvPr id="0" name=""/>
        <dsp:cNvSpPr/>
      </dsp:nvSpPr>
      <dsp:spPr>
        <a:xfrm>
          <a:off x="11135194" y="4678342"/>
          <a:ext cx="2708782" cy="1358665"/>
        </a:xfrm>
        <a:prstGeom prst="rect">
          <a:avLst/>
        </a:prstGeom>
        <a:solidFill>
          <a:srgbClr val="009CA6">
            <a:alpha val="50196"/>
          </a:srgbClr>
        </a:solidFill>
        <a:ln w="19050" cap="flat" cmpd="sng" algn="ctr">
          <a:solidFill>
            <a:srgbClr val="009CA6"/>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1066800">
            <a:lnSpc>
              <a:spcPct val="90000"/>
            </a:lnSpc>
            <a:spcBef>
              <a:spcPct val="0"/>
            </a:spcBef>
            <a:spcAft>
              <a:spcPct val="35000"/>
            </a:spcAft>
            <a:buNone/>
          </a:pPr>
          <a:r>
            <a:rPr lang="en-US" sz="2400" kern="1200">
              <a:latin typeface="Roboto" panose="02000000000000000000" pitchFamily="2" charset="0"/>
              <a:ea typeface="Roboto" panose="02000000000000000000" pitchFamily="2" charset="0"/>
            </a:rPr>
            <a:t>Science</a:t>
          </a:r>
        </a:p>
      </dsp:txBody>
      <dsp:txXfrm>
        <a:off x="11135194" y="4678342"/>
        <a:ext cx="2708782" cy="1358665"/>
      </dsp:txXfrm>
    </dsp:sp>
    <dsp:sp modelId="{400A0D40-71A2-8B4A-90B8-2B60DD509E69}">
      <dsp:nvSpPr>
        <dsp:cNvPr id="0" name=""/>
        <dsp:cNvSpPr/>
      </dsp:nvSpPr>
      <dsp:spPr>
        <a:xfrm>
          <a:off x="11812390" y="6446891"/>
          <a:ext cx="1951825" cy="975912"/>
        </a:xfrm>
        <a:prstGeom prst="rect">
          <a:avLst/>
        </a:prstGeom>
        <a:solidFill>
          <a:schemeClr val="bg1"/>
        </a:solidFill>
        <a:ln w="19050" cap="flat" cmpd="sng" algn="ctr">
          <a:solidFill>
            <a:srgbClr val="009CA6"/>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1430" tIns="11430" rIns="11430" bIns="11430" numCol="1" spcCol="1270" anchor="ctr" anchorCtr="0">
          <a:noAutofit/>
        </a:bodyPr>
        <a:lstStyle/>
        <a:p>
          <a:pPr marL="0" lvl="0" indent="0" algn="ctr" defTabSz="800100">
            <a:lnSpc>
              <a:spcPct val="90000"/>
            </a:lnSpc>
            <a:spcBef>
              <a:spcPct val="0"/>
            </a:spcBef>
            <a:spcAft>
              <a:spcPct val="35000"/>
            </a:spcAft>
            <a:buNone/>
          </a:pPr>
          <a:r>
            <a:rPr lang="en-US" sz="1800" kern="1200">
              <a:latin typeface="Roboto" panose="02000000000000000000" pitchFamily="2" charset="0"/>
              <a:ea typeface="Roboto" panose="02000000000000000000" pitchFamily="2" charset="0"/>
            </a:rPr>
            <a:t> Concentration of publications (SciVal)</a:t>
          </a:r>
        </a:p>
      </dsp:txBody>
      <dsp:txXfrm>
        <a:off x="11812390" y="6446891"/>
        <a:ext cx="1951825" cy="975912"/>
      </dsp:txXfrm>
    </dsp:sp>
    <dsp:sp modelId="{2532549F-4F08-4E4D-B310-89FD7AC02C44}">
      <dsp:nvSpPr>
        <dsp:cNvPr id="0" name=""/>
        <dsp:cNvSpPr/>
      </dsp:nvSpPr>
      <dsp:spPr>
        <a:xfrm>
          <a:off x="14253860" y="4678342"/>
          <a:ext cx="2777916" cy="1391495"/>
        </a:xfrm>
        <a:prstGeom prst="rect">
          <a:avLst/>
        </a:prstGeom>
        <a:solidFill>
          <a:srgbClr val="009CA6">
            <a:alpha val="50196"/>
          </a:srgbClr>
        </a:solidFill>
        <a:ln w="19050" cap="flat" cmpd="sng" algn="ctr">
          <a:solidFill>
            <a:srgbClr val="009CA6"/>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1066800">
            <a:lnSpc>
              <a:spcPct val="90000"/>
            </a:lnSpc>
            <a:spcBef>
              <a:spcPct val="0"/>
            </a:spcBef>
            <a:spcAft>
              <a:spcPct val="35000"/>
            </a:spcAft>
            <a:buNone/>
          </a:pPr>
          <a:r>
            <a:rPr lang="en-US" sz="2400" kern="1200">
              <a:latin typeface="Roboto" panose="02000000000000000000" pitchFamily="2" charset="0"/>
              <a:ea typeface="Roboto" panose="02000000000000000000" pitchFamily="2" charset="0"/>
            </a:rPr>
            <a:t>Political</a:t>
          </a:r>
        </a:p>
      </dsp:txBody>
      <dsp:txXfrm>
        <a:off x="14253860" y="4678342"/>
        <a:ext cx="2777916" cy="1391495"/>
      </dsp:txXfrm>
    </dsp:sp>
    <dsp:sp modelId="{F9EC1AA2-ECA5-6D47-8FE5-DD37B73E91A9}">
      <dsp:nvSpPr>
        <dsp:cNvPr id="0" name=""/>
        <dsp:cNvSpPr/>
      </dsp:nvSpPr>
      <dsp:spPr>
        <a:xfrm>
          <a:off x="14948339" y="6479720"/>
          <a:ext cx="1951825" cy="975912"/>
        </a:xfrm>
        <a:prstGeom prst="rect">
          <a:avLst/>
        </a:prstGeom>
        <a:solidFill>
          <a:schemeClr val="lt1">
            <a:hueOff val="0"/>
            <a:satOff val="0"/>
            <a:lumOff val="0"/>
            <a:alphaOff val="0"/>
          </a:schemeClr>
        </a:solidFill>
        <a:ln w="19050" cap="flat" cmpd="sng" algn="ctr">
          <a:solidFill>
            <a:srgbClr val="009CA6"/>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1430" tIns="11430" rIns="11430" bIns="11430" numCol="1" spcCol="1270" anchor="ctr" anchorCtr="0">
          <a:noAutofit/>
        </a:bodyPr>
        <a:lstStyle/>
        <a:p>
          <a:pPr marL="0" lvl="0" indent="0" algn="ctr" defTabSz="800100">
            <a:lnSpc>
              <a:spcPct val="90000"/>
            </a:lnSpc>
            <a:spcBef>
              <a:spcPct val="0"/>
            </a:spcBef>
            <a:spcAft>
              <a:spcPct val="35000"/>
            </a:spcAft>
            <a:buNone/>
          </a:pPr>
          <a:r>
            <a:rPr lang="en-US" sz="1800" kern="1200">
              <a:latin typeface="Roboto" panose="02000000000000000000" pitchFamily="2" charset="0"/>
              <a:ea typeface="Roboto" panose="02000000000000000000" pitchFamily="2" charset="0"/>
            </a:rPr>
            <a:t>Democracy (Freedom House Ranking)</a:t>
          </a:r>
        </a:p>
      </dsp:txBody>
      <dsp:txXfrm>
        <a:off x="14948339" y="6479720"/>
        <a:ext cx="1951825" cy="975912"/>
      </dsp:txXfrm>
    </dsp:sp>
    <dsp:sp modelId="{1C46DB8C-EE95-634E-9BFE-E5FE28EEBFD9}">
      <dsp:nvSpPr>
        <dsp:cNvPr id="0" name=""/>
        <dsp:cNvSpPr/>
      </dsp:nvSpPr>
      <dsp:spPr>
        <a:xfrm>
          <a:off x="18066946" y="4678342"/>
          <a:ext cx="2799737" cy="1412497"/>
        </a:xfrm>
        <a:prstGeom prst="rect">
          <a:avLst/>
        </a:prstGeom>
        <a:solidFill>
          <a:srgbClr val="009CA6">
            <a:alpha val="50196"/>
          </a:srgbClr>
        </a:solidFill>
        <a:ln w="19050" cap="flat" cmpd="sng" algn="ctr">
          <a:solidFill>
            <a:srgbClr val="009CA6"/>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1066800">
            <a:lnSpc>
              <a:spcPct val="90000"/>
            </a:lnSpc>
            <a:spcBef>
              <a:spcPct val="0"/>
            </a:spcBef>
            <a:spcAft>
              <a:spcPct val="35000"/>
            </a:spcAft>
            <a:buNone/>
          </a:pPr>
          <a:r>
            <a:rPr lang="en-US" sz="2400" kern="1200">
              <a:latin typeface="Roboto" panose="02000000000000000000" pitchFamily="2" charset="0"/>
              <a:ea typeface="Roboto" panose="02000000000000000000" pitchFamily="2" charset="0"/>
            </a:rPr>
            <a:t>Diplomatic</a:t>
          </a:r>
        </a:p>
      </dsp:txBody>
      <dsp:txXfrm>
        <a:off x="18066946" y="4678342"/>
        <a:ext cx="2799737" cy="1412497"/>
      </dsp:txXfrm>
    </dsp:sp>
    <dsp:sp modelId="{1809D4E1-0BE4-0946-9ACA-274569B3D501}">
      <dsp:nvSpPr>
        <dsp:cNvPr id="0" name=""/>
        <dsp:cNvSpPr/>
      </dsp:nvSpPr>
      <dsp:spPr>
        <a:xfrm>
          <a:off x="17310048" y="6500722"/>
          <a:ext cx="1951825" cy="975912"/>
        </a:xfrm>
        <a:prstGeom prst="rect">
          <a:avLst/>
        </a:prstGeom>
        <a:solidFill>
          <a:schemeClr val="bg1"/>
        </a:solidFill>
        <a:ln w="19050" cap="flat" cmpd="sng" algn="ctr">
          <a:solidFill>
            <a:srgbClr val="009CA6"/>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1430" tIns="11430" rIns="11430" bIns="11430" numCol="1" spcCol="1270" anchor="ctr" anchorCtr="0">
          <a:noAutofit/>
        </a:bodyPr>
        <a:lstStyle/>
        <a:p>
          <a:pPr marL="0" lvl="0" indent="0" algn="ctr" defTabSz="800100">
            <a:lnSpc>
              <a:spcPct val="90000"/>
            </a:lnSpc>
            <a:spcBef>
              <a:spcPct val="0"/>
            </a:spcBef>
            <a:spcAft>
              <a:spcPct val="35000"/>
            </a:spcAft>
            <a:buNone/>
          </a:pPr>
          <a:r>
            <a:rPr lang="en-US" sz="1800" kern="1200">
              <a:latin typeface="Roboto" panose="02000000000000000000" pitchFamily="2" charset="0"/>
              <a:ea typeface="Roboto" panose="02000000000000000000" pitchFamily="2" charset="0"/>
            </a:rPr>
            <a:t>Elcano Global Presence Index (ranking)</a:t>
          </a:r>
        </a:p>
      </dsp:txBody>
      <dsp:txXfrm>
        <a:off x="17310048" y="6500722"/>
        <a:ext cx="1951825" cy="975912"/>
      </dsp:txXfrm>
    </dsp:sp>
    <dsp:sp modelId="{9D04AC73-EE17-BC40-A36C-C10141F948C1}">
      <dsp:nvSpPr>
        <dsp:cNvPr id="0" name=""/>
        <dsp:cNvSpPr/>
      </dsp:nvSpPr>
      <dsp:spPr>
        <a:xfrm>
          <a:off x="19671757" y="6500722"/>
          <a:ext cx="1951825" cy="975912"/>
        </a:xfrm>
        <a:prstGeom prst="rect">
          <a:avLst/>
        </a:prstGeom>
        <a:solidFill>
          <a:schemeClr val="bg1"/>
        </a:solidFill>
        <a:ln w="19050" cap="flat" cmpd="sng" algn="ctr">
          <a:solidFill>
            <a:srgbClr val="009CA6"/>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889000">
            <a:lnSpc>
              <a:spcPct val="90000"/>
            </a:lnSpc>
            <a:spcBef>
              <a:spcPct val="0"/>
            </a:spcBef>
            <a:spcAft>
              <a:spcPct val="35000"/>
            </a:spcAft>
            <a:buNone/>
          </a:pPr>
          <a:r>
            <a:rPr lang="en-US" sz="2000" kern="1200">
              <a:latin typeface="Roboto" panose="02000000000000000000" pitchFamily="2" charset="0"/>
              <a:ea typeface="Roboto" panose="02000000000000000000" pitchFamily="2" charset="0"/>
            </a:rPr>
            <a:t>UN</a:t>
          </a:r>
        </a:p>
      </dsp:txBody>
      <dsp:txXfrm>
        <a:off x="19671757" y="6500722"/>
        <a:ext cx="1951825" cy="975912"/>
      </dsp:txXfrm>
    </dsp:sp>
    <dsp:sp modelId="{1FC4F8E5-6B99-AF41-B8F5-2BA44F30C758}">
      <dsp:nvSpPr>
        <dsp:cNvPr id="0" name=""/>
        <dsp:cNvSpPr/>
      </dsp:nvSpPr>
      <dsp:spPr>
        <a:xfrm>
          <a:off x="20159713" y="7886518"/>
          <a:ext cx="1951825" cy="975912"/>
        </a:xfrm>
        <a:prstGeom prst="rect">
          <a:avLst/>
        </a:prstGeom>
        <a:solidFill>
          <a:schemeClr val="lt1">
            <a:hueOff val="0"/>
            <a:satOff val="0"/>
            <a:lumOff val="0"/>
            <a:alphaOff val="0"/>
          </a:schemeClr>
        </a:solidFill>
        <a:ln w="19050" cap="flat" cmpd="sng" algn="ctr">
          <a:solidFill>
            <a:srgbClr val="009CA6"/>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1430" tIns="11430" rIns="11430" bIns="11430" numCol="1" spcCol="1270" anchor="ctr" anchorCtr="0">
          <a:noAutofit/>
        </a:bodyPr>
        <a:lstStyle/>
        <a:p>
          <a:pPr marL="0" lvl="0" indent="0" algn="ctr" defTabSz="800100">
            <a:lnSpc>
              <a:spcPct val="90000"/>
            </a:lnSpc>
            <a:spcBef>
              <a:spcPct val="0"/>
            </a:spcBef>
            <a:spcAft>
              <a:spcPct val="35000"/>
            </a:spcAft>
            <a:buNone/>
          </a:pPr>
          <a:r>
            <a:rPr lang="en-US" sz="1800" kern="1200">
              <a:latin typeface="Roboto" panose="02000000000000000000" pitchFamily="2" charset="0"/>
              <a:ea typeface="Roboto" panose="02000000000000000000" pitchFamily="2" charset="0"/>
            </a:rPr>
            <a:t>Leadership at UN bodies </a:t>
          </a:r>
        </a:p>
      </dsp:txBody>
      <dsp:txXfrm>
        <a:off x="20159713" y="7886518"/>
        <a:ext cx="1951825" cy="975912"/>
      </dsp:txXfrm>
    </dsp:sp>
    <dsp:sp modelId="{0F2F876A-00DC-0F44-97A9-B1598F7577A0}">
      <dsp:nvSpPr>
        <dsp:cNvPr id="0" name=""/>
        <dsp:cNvSpPr/>
      </dsp:nvSpPr>
      <dsp:spPr>
        <a:xfrm>
          <a:off x="20159713" y="9272314"/>
          <a:ext cx="1951825" cy="975912"/>
        </a:xfrm>
        <a:prstGeom prst="rect">
          <a:avLst/>
        </a:prstGeom>
        <a:solidFill>
          <a:schemeClr val="lt1">
            <a:hueOff val="0"/>
            <a:satOff val="0"/>
            <a:lumOff val="0"/>
            <a:alphaOff val="0"/>
          </a:schemeClr>
        </a:solidFill>
        <a:ln w="19050" cap="flat" cmpd="sng" algn="ctr">
          <a:solidFill>
            <a:srgbClr val="009CA6"/>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1430" tIns="11430" rIns="11430" bIns="11430" numCol="1" spcCol="1270" anchor="ctr" anchorCtr="0">
          <a:noAutofit/>
        </a:bodyPr>
        <a:lstStyle/>
        <a:p>
          <a:pPr marL="0" lvl="0" indent="0" algn="ctr" defTabSz="800100">
            <a:lnSpc>
              <a:spcPct val="90000"/>
            </a:lnSpc>
            <a:spcBef>
              <a:spcPct val="0"/>
            </a:spcBef>
            <a:spcAft>
              <a:spcPct val="35000"/>
            </a:spcAft>
            <a:buNone/>
          </a:pPr>
          <a:r>
            <a:rPr lang="en-US" sz="1800" kern="1200">
              <a:latin typeface="Roboto" panose="02000000000000000000" pitchFamily="2" charset="0"/>
              <a:ea typeface="Roboto" panose="02000000000000000000" pitchFamily="2" charset="0"/>
            </a:rPr>
            <a:t>Leadership of peacekeeping ops. </a:t>
          </a:r>
        </a:p>
      </dsp:txBody>
      <dsp:txXfrm>
        <a:off x="20159713" y="9272314"/>
        <a:ext cx="1951825" cy="975912"/>
      </dsp:txXfrm>
    </dsp:sp>
    <dsp:sp modelId="{09E6F564-512B-3748-95C1-2DAEBD41312D}">
      <dsp:nvSpPr>
        <dsp:cNvPr id="0" name=""/>
        <dsp:cNvSpPr/>
      </dsp:nvSpPr>
      <dsp:spPr>
        <a:xfrm>
          <a:off x="20159713" y="10658110"/>
          <a:ext cx="1951825" cy="975912"/>
        </a:xfrm>
        <a:prstGeom prst="rect">
          <a:avLst/>
        </a:prstGeom>
        <a:solidFill>
          <a:schemeClr val="lt1">
            <a:hueOff val="0"/>
            <a:satOff val="0"/>
            <a:lumOff val="0"/>
            <a:alphaOff val="0"/>
          </a:schemeClr>
        </a:solidFill>
        <a:ln w="19050" cap="flat" cmpd="sng" algn="ctr">
          <a:solidFill>
            <a:srgbClr val="009CA6"/>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889000">
            <a:lnSpc>
              <a:spcPct val="90000"/>
            </a:lnSpc>
            <a:spcBef>
              <a:spcPct val="0"/>
            </a:spcBef>
            <a:spcAft>
              <a:spcPct val="35000"/>
            </a:spcAft>
            <a:buNone/>
          </a:pPr>
          <a:r>
            <a:rPr lang="en-US" sz="2000" kern="1200">
              <a:latin typeface="Roboto" panose="02000000000000000000" pitchFamily="2" charset="0"/>
              <a:ea typeface="Roboto" panose="02000000000000000000" pitchFamily="2" charset="0"/>
            </a:rPr>
            <a:t>Troop contributions</a:t>
          </a:r>
        </a:p>
      </dsp:txBody>
      <dsp:txXfrm>
        <a:off x="20159713" y="10658110"/>
        <a:ext cx="1951825" cy="975912"/>
      </dsp:txXfrm>
    </dsp:sp>
    <dsp:sp modelId="{3FFAC849-F20A-A540-8B8A-F077A8EC6AB0}">
      <dsp:nvSpPr>
        <dsp:cNvPr id="0" name=""/>
        <dsp:cNvSpPr/>
      </dsp:nvSpPr>
      <dsp:spPr>
        <a:xfrm>
          <a:off x="21334278" y="4678342"/>
          <a:ext cx="2796751" cy="1404553"/>
        </a:xfrm>
        <a:prstGeom prst="rect">
          <a:avLst/>
        </a:prstGeom>
        <a:solidFill>
          <a:srgbClr val="009CA6">
            <a:alpha val="50196"/>
          </a:srgbClr>
        </a:solidFill>
        <a:ln w="19050" cap="flat" cmpd="sng" algn="ctr">
          <a:solidFill>
            <a:srgbClr val="009CA6"/>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1066800">
            <a:lnSpc>
              <a:spcPct val="90000"/>
            </a:lnSpc>
            <a:spcBef>
              <a:spcPct val="0"/>
            </a:spcBef>
            <a:spcAft>
              <a:spcPct val="35000"/>
            </a:spcAft>
            <a:buNone/>
          </a:pPr>
          <a:r>
            <a:rPr lang="en-US" sz="2400" kern="1200">
              <a:latin typeface="Roboto" panose="02000000000000000000" pitchFamily="2" charset="0"/>
              <a:ea typeface="Roboto" panose="02000000000000000000" pitchFamily="2" charset="0"/>
            </a:rPr>
            <a:t>Academic</a:t>
          </a:r>
        </a:p>
      </dsp:txBody>
      <dsp:txXfrm>
        <a:off x="21334278" y="4678342"/>
        <a:ext cx="2796751" cy="1404553"/>
      </dsp:txXfrm>
    </dsp:sp>
    <dsp:sp modelId="{17FDBA62-10FA-9B44-872E-F172D61F1724}">
      <dsp:nvSpPr>
        <dsp:cNvPr id="0" name=""/>
        <dsp:cNvSpPr/>
      </dsp:nvSpPr>
      <dsp:spPr>
        <a:xfrm>
          <a:off x="22033465" y="6492778"/>
          <a:ext cx="1951825" cy="975912"/>
        </a:xfrm>
        <a:prstGeom prst="rect">
          <a:avLst/>
        </a:prstGeom>
        <a:solidFill>
          <a:schemeClr val="lt1">
            <a:hueOff val="0"/>
            <a:satOff val="0"/>
            <a:lumOff val="0"/>
            <a:alphaOff val="0"/>
          </a:schemeClr>
        </a:solidFill>
        <a:ln w="19050" cap="flat" cmpd="sng" algn="ctr">
          <a:solidFill>
            <a:srgbClr val="009CA6"/>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889000">
            <a:lnSpc>
              <a:spcPct val="90000"/>
            </a:lnSpc>
            <a:spcBef>
              <a:spcPct val="0"/>
            </a:spcBef>
            <a:spcAft>
              <a:spcPct val="35000"/>
            </a:spcAft>
            <a:buNone/>
          </a:pPr>
          <a:r>
            <a:rPr lang="en-US" sz="2000" kern="1200">
              <a:latin typeface="Roboto" panose="02000000000000000000" pitchFamily="2" charset="0"/>
              <a:ea typeface="Roboto" panose="02000000000000000000" pitchFamily="2" charset="0"/>
            </a:rPr>
            <a:t>Denominations </a:t>
          </a:r>
        </a:p>
      </dsp:txBody>
      <dsp:txXfrm>
        <a:off x="22033465" y="6492778"/>
        <a:ext cx="1951825" cy="975912"/>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459DCB17-DA5C-1640-A20E-7C5B24555843}">
      <dsp:nvSpPr>
        <dsp:cNvPr id="0" name=""/>
        <dsp:cNvSpPr/>
      </dsp:nvSpPr>
      <dsp:spPr>
        <a:xfrm>
          <a:off x="15166160" y="3389994"/>
          <a:ext cx="420119" cy="1288367"/>
        </a:xfrm>
        <a:custGeom>
          <a:avLst/>
          <a:gdLst/>
          <a:ahLst/>
          <a:cxnLst/>
          <a:rect l="0" t="0" r="0" b="0"/>
          <a:pathLst>
            <a:path>
              <a:moveTo>
                <a:pt x="0" y="0"/>
              </a:moveTo>
              <a:lnTo>
                <a:pt x="0" y="1288367"/>
              </a:lnTo>
              <a:lnTo>
                <a:pt x="420119" y="1288367"/>
              </a:lnTo>
            </a:path>
          </a:pathLst>
        </a:custGeom>
        <a:noFill/>
        <a:ln w="19050" cap="flat" cmpd="sng" algn="ctr">
          <a:solidFill>
            <a:srgbClr val="FF781B"/>
          </a:solidFill>
          <a:prstDash val="solid"/>
          <a:miter lim="800000"/>
        </a:ln>
        <a:effectLst/>
      </dsp:spPr>
      <dsp:style>
        <a:lnRef idx="2">
          <a:scrgbClr r="0" g="0" b="0"/>
        </a:lnRef>
        <a:fillRef idx="0">
          <a:scrgbClr r="0" g="0" b="0"/>
        </a:fillRef>
        <a:effectRef idx="0">
          <a:scrgbClr r="0" g="0" b="0"/>
        </a:effectRef>
        <a:fontRef idx="minor"/>
      </dsp:style>
    </dsp:sp>
    <dsp:sp modelId="{5F876E4B-5FA2-614A-95E3-4119F0F979CA}">
      <dsp:nvSpPr>
        <dsp:cNvPr id="0" name=""/>
        <dsp:cNvSpPr/>
      </dsp:nvSpPr>
      <dsp:spPr>
        <a:xfrm>
          <a:off x="10705886" y="1401426"/>
          <a:ext cx="5580593" cy="588167"/>
        </a:xfrm>
        <a:custGeom>
          <a:avLst/>
          <a:gdLst/>
          <a:ahLst/>
          <a:cxnLst/>
          <a:rect l="0" t="0" r="0" b="0"/>
          <a:pathLst>
            <a:path>
              <a:moveTo>
                <a:pt x="0" y="0"/>
              </a:moveTo>
              <a:lnTo>
                <a:pt x="0" y="294083"/>
              </a:lnTo>
              <a:lnTo>
                <a:pt x="5580593" y="294083"/>
              </a:lnTo>
              <a:lnTo>
                <a:pt x="5580593" y="588167"/>
              </a:lnTo>
            </a:path>
          </a:pathLst>
        </a:custGeom>
        <a:noFill/>
        <a:ln w="19050" cap="flat" cmpd="sng" algn="ctr">
          <a:solidFill>
            <a:srgbClr val="FF781B"/>
          </a:solidFill>
          <a:prstDash val="solid"/>
          <a:miter lim="800000"/>
        </a:ln>
        <a:effectLst/>
      </dsp:spPr>
      <dsp:style>
        <a:lnRef idx="2">
          <a:scrgbClr r="0" g="0" b="0"/>
        </a:lnRef>
        <a:fillRef idx="0">
          <a:scrgbClr r="0" g="0" b="0"/>
        </a:fillRef>
        <a:effectRef idx="0">
          <a:scrgbClr r="0" g="0" b="0"/>
        </a:effectRef>
        <a:fontRef idx="minor"/>
      </dsp:style>
    </dsp:sp>
    <dsp:sp modelId="{79A34F99-0602-A64B-9D76-26544A711D72}">
      <dsp:nvSpPr>
        <dsp:cNvPr id="0" name=""/>
        <dsp:cNvSpPr/>
      </dsp:nvSpPr>
      <dsp:spPr>
        <a:xfrm>
          <a:off x="12477392" y="5378562"/>
          <a:ext cx="420119" cy="3276935"/>
        </a:xfrm>
        <a:custGeom>
          <a:avLst/>
          <a:gdLst/>
          <a:ahLst/>
          <a:cxnLst/>
          <a:rect l="0" t="0" r="0" b="0"/>
          <a:pathLst>
            <a:path>
              <a:moveTo>
                <a:pt x="0" y="0"/>
              </a:moveTo>
              <a:lnTo>
                <a:pt x="0" y="3276935"/>
              </a:lnTo>
              <a:lnTo>
                <a:pt x="420119" y="3276935"/>
              </a:lnTo>
            </a:path>
          </a:pathLst>
        </a:custGeom>
        <a:noFill/>
        <a:ln w="19050" cap="flat" cmpd="sng" algn="ctr">
          <a:solidFill>
            <a:srgbClr val="FF781B"/>
          </a:solidFill>
          <a:prstDash val="solid"/>
          <a:miter lim="800000"/>
        </a:ln>
        <a:effectLst/>
      </dsp:spPr>
      <dsp:style>
        <a:lnRef idx="2">
          <a:scrgbClr r="0" g="0" b="0"/>
        </a:lnRef>
        <a:fillRef idx="0">
          <a:scrgbClr r="0" g="0" b="0"/>
        </a:fillRef>
        <a:effectRef idx="0">
          <a:scrgbClr r="0" g="0" b="0"/>
        </a:effectRef>
        <a:fontRef idx="minor"/>
      </dsp:style>
    </dsp:sp>
    <dsp:sp modelId="{E55BEA1E-D9B3-9649-A8D4-5868AA20CB16}">
      <dsp:nvSpPr>
        <dsp:cNvPr id="0" name=""/>
        <dsp:cNvSpPr/>
      </dsp:nvSpPr>
      <dsp:spPr>
        <a:xfrm>
          <a:off x="12477392" y="5378562"/>
          <a:ext cx="420119" cy="1288367"/>
        </a:xfrm>
        <a:custGeom>
          <a:avLst/>
          <a:gdLst/>
          <a:ahLst/>
          <a:cxnLst/>
          <a:rect l="0" t="0" r="0" b="0"/>
          <a:pathLst>
            <a:path>
              <a:moveTo>
                <a:pt x="0" y="0"/>
              </a:moveTo>
              <a:lnTo>
                <a:pt x="0" y="1288367"/>
              </a:lnTo>
              <a:lnTo>
                <a:pt x="420119" y="1288367"/>
              </a:lnTo>
            </a:path>
          </a:pathLst>
        </a:custGeom>
        <a:noFill/>
        <a:ln w="19050" cap="flat" cmpd="sng" algn="ctr">
          <a:solidFill>
            <a:srgbClr val="FF781B"/>
          </a:solidFill>
          <a:prstDash val="solid"/>
          <a:miter lim="800000"/>
        </a:ln>
        <a:effectLst/>
      </dsp:spPr>
      <dsp:style>
        <a:lnRef idx="2">
          <a:scrgbClr r="0" g="0" b="0"/>
        </a:lnRef>
        <a:fillRef idx="0">
          <a:scrgbClr r="0" g="0" b="0"/>
        </a:fillRef>
        <a:effectRef idx="0">
          <a:scrgbClr r="0" g="0" b="0"/>
        </a:effectRef>
        <a:fontRef idx="minor"/>
      </dsp:style>
    </dsp:sp>
    <dsp:sp modelId="{02C2CC53-E21B-1A41-8EB4-12EB42EDE495}">
      <dsp:nvSpPr>
        <dsp:cNvPr id="0" name=""/>
        <dsp:cNvSpPr/>
      </dsp:nvSpPr>
      <dsp:spPr>
        <a:xfrm>
          <a:off x="11903228" y="3389994"/>
          <a:ext cx="1694483" cy="588167"/>
        </a:xfrm>
        <a:custGeom>
          <a:avLst/>
          <a:gdLst/>
          <a:ahLst/>
          <a:cxnLst/>
          <a:rect l="0" t="0" r="0" b="0"/>
          <a:pathLst>
            <a:path>
              <a:moveTo>
                <a:pt x="0" y="0"/>
              </a:moveTo>
              <a:lnTo>
                <a:pt x="0" y="294083"/>
              </a:lnTo>
              <a:lnTo>
                <a:pt x="1694483" y="294083"/>
              </a:lnTo>
              <a:lnTo>
                <a:pt x="1694483" y="588167"/>
              </a:lnTo>
            </a:path>
          </a:pathLst>
        </a:custGeom>
        <a:noFill/>
        <a:ln w="19050" cap="flat" cmpd="sng" algn="ctr">
          <a:solidFill>
            <a:srgbClr val="FF781B"/>
          </a:solidFill>
          <a:prstDash val="solid"/>
          <a:miter lim="800000"/>
        </a:ln>
        <a:effectLst/>
      </dsp:spPr>
      <dsp:style>
        <a:lnRef idx="2">
          <a:scrgbClr r="0" g="0" b="0"/>
        </a:lnRef>
        <a:fillRef idx="0">
          <a:scrgbClr r="0" g="0" b="0"/>
        </a:fillRef>
        <a:effectRef idx="0">
          <a:scrgbClr r="0" g="0" b="0"/>
        </a:effectRef>
        <a:fontRef idx="minor"/>
      </dsp:style>
    </dsp:sp>
    <dsp:sp modelId="{525E6133-5980-7F4C-98B7-3EBFB5CFFF2D}">
      <dsp:nvSpPr>
        <dsp:cNvPr id="0" name=""/>
        <dsp:cNvSpPr/>
      </dsp:nvSpPr>
      <dsp:spPr>
        <a:xfrm>
          <a:off x="10208744" y="3389994"/>
          <a:ext cx="1694483" cy="588167"/>
        </a:xfrm>
        <a:custGeom>
          <a:avLst/>
          <a:gdLst/>
          <a:ahLst/>
          <a:cxnLst/>
          <a:rect l="0" t="0" r="0" b="0"/>
          <a:pathLst>
            <a:path>
              <a:moveTo>
                <a:pt x="1694483" y="0"/>
              </a:moveTo>
              <a:lnTo>
                <a:pt x="1694483" y="294083"/>
              </a:lnTo>
              <a:lnTo>
                <a:pt x="0" y="294083"/>
              </a:lnTo>
              <a:lnTo>
                <a:pt x="0" y="588167"/>
              </a:lnTo>
            </a:path>
          </a:pathLst>
        </a:custGeom>
        <a:noFill/>
        <a:ln w="19050" cap="flat" cmpd="sng" algn="ctr">
          <a:solidFill>
            <a:srgbClr val="FF781B"/>
          </a:solidFill>
          <a:prstDash val="solid"/>
          <a:miter lim="800000"/>
        </a:ln>
        <a:effectLst/>
      </dsp:spPr>
      <dsp:style>
        <a:lnRef idx="2">
          <a:scrgbClr r="0" g="0" b="0"/>
        </a:lnRef>
        <a:fillRef idx="0">
          <a:scrgbClr r="0" g="0" b="0"/>
        </a:fillRef>
        <a:effectRef idx="0">
          <a:scrgbClr r="0" g="0" b="0"/>
        </a:effectRef>
        <a:fontRef idx="minor"/>
      </dsp:style>
    </dsp:sp>
    <dsp:sp modelId="{987BC218-F940-FB4B-A026-7A6160569DE8}">
      <dsp:nvSpPr>
        <dsp:cNvPr id="0" name=""/>
        <dsp:cNvSpPr/>
      </dsp:nvSpPr>
      <dsp:spPr>
        <a:xfrm>
          <a:off x="10705886" y="1401426"/>
          <a:ext cx="1197341" cy="588167"/>
        </a:xfrm>
        <a:custGeom>
          <a:avLst/>
          <a:gdLst/>
          <a:ahLst/>
          <a:cxnLst/>
          <a:rect l="0" t="0" r="0" b="0"/>
          <a:pathLst>
            <a:path>
              <a:moveTo>
                <a:pt x="0" y="0"/>
              </a:moveTo>
              <a:lnTo>
                <a:pt x="0" y="294083"/>
              </a:lnTo>
              <a:lnTo>
                <a:pt x="1197341" y="294083"/>
              </a:lnTo>
              <a:lnTo>
                <a:pt x="1197341" y="588167"/>
              </a:lnTo>
            </a:path>
          </a:pathLst>
        </a:custGeom>
        <a:noFill/>
        <a:ln w="19050" cap="flat" cmpd="sng" algn="ctr">
          <a:solidFill>
            <a:srgbClr val="FF781B"/>
          </a:solidFill>
          <a:prstDash val="solid"/>
          <a:miter lim="800000"/>
        </a:ln>
        <a:effectLst/>
      </dsp:spPr>
      <dsp:style>
        <a:lnRef idx="2">
          <a:scrgbClr r="0" g="0" b="0"/>
        </a:lnRef>
        <a:fillRef idx="0">
          <a:scrgbClr r="0" g="0" b="0"/>
        </a:fillRef>
        <a:effectRef idx="0">
          <a:scrgbClr r="0" g="0" b="0"/>
        </a:effectRef>
        <a:fontRef idx="minor"/>
      </dsp:style>
    </dsp:sp>
    <dsp:sp modelId="{AC0C467A-9747-AA4A-AB4A-A5068024D493}">
      <dsp:nvSpPr>
        <dsp:cNvPr id="0" name=""/>
        <dsp:cNvSpPr/>
      </dsp:nvSpPr>
      <dsp:spPr>
        <a:xfrm>
          <a:off x="5699456" y="5378562"/>
          <a:ext cx="420119" cy="1288367"/>
        </a:xfrm>
        <a:custGeom>
          <a:avLst/>
          <a:gdLst/>
          <a:ahLst/>
          <a:cxnLst/>
          <a:rect l="0" t="0" r="0" b="0"/>
          <a:pathLst>
            <a:path>
              <a:moveTo>
                <a:pt x="0" y="0"/>
              </a:moveTo>
              <a:lnTo>
                <a:pt x="0" y="1288367"/>
              </a:lnTo>
              <a:lnTo>
                <a:pt x="420119" y="1288367"/>
              </a:lnTo>
            </a:path>
          </a:pathLst>
        </a:custGeom>
        <a:noFill/>
        <a:ln w="19050" cap="flat" cmpd="sng" algn="ctr">
          <a:solidFill>
            <a:srgbClr val="FF781B"/>
          </a:solidFill>
          <a:prstDash val="solid"/>
          <a:miter lim="800000"/>
        </a:ln>
        <a:effectLst/>
      </dsp:spPr>
      <dsp:style>
        <a:lnRef idx="2">
          <a:scrgbClr r="0" g="0" b="0"/>
        </a:lnRef>
        <a:fillRef idx="0">
          <a:scrgbClr r="0" g="0" b="0"/>
        </a:fillRef>
        <a:effectRef idx="0">
          <a:scrgbClr r="0" g="0" b="0"/>
        </a:effectRef>
        <a:fontRef idx="minor"/>
      </dsp:style>
    </dsp:sp>
    <dsp:sp modelId="{05FE0FC4-502B-B541-A6DB-87FCB6570A3F}">
      <dsp:nvSpPr>
        <dsp:cNvPr id="0" name=""/>
        <dsp:cNvSpPr/>
      </dsp:nvSpPr>
      <dsp:spPr>
        <a:xfrm>
          <a:off x="5125292" y="3389994"/>
          <a:ext cx="1694483" cy="588167"/>
        </a:xfrm>
        <a:custGeom>
          <a:avLst/>
          <a:gdLst/>
          <a:ahLst/>
          <a:cxnLst/>
          <a:rect l="0" t="0" r="0" b="0"/>
          <a:pathLst>
            <a:path>
              <a:moveTo>
                <a:pt x="0" y="0"/>
              </a:moveTo>
              <a:lnTo>
                <a:pt x="0" y="294083"/>
              </a:lnTo>
              <a:lnTo>
                <a:pt x="1694483" y="294083"/>
              </a:lnTo>
              <a:lnTo>
                <a:pt x="1694483" y="588167"/>
              </a:lnTo>
            </a:path>
          </a:pathLst>
        </a:custGeom>
        <a:noFill/>
        <a:ln w="19050" cap="flat" cmpd="sng" algn="ctr">
          <a:solidFill>
            <a:srgbClr val="FF781B"/>
          </a:solidFill>
          <a:prstDash val="solid"/>
          <a:miter lim="800000"/>
        </a:ln>
        <a:effectLst/>
      </dsp:spPr>
      <dsp:style>
        <a:lnRef idx="2">
          <a:scrgbClr r="0" g="0" b="0"/>
        </a:lnRef>
        <a:fillRef idx="0">
          <a:scrgbClr r="0" g="0" b="0"/>
        </a:fillRef>
        <a:effectRef idx="0">
          <a:scrgbClr r="0" g="0" b="0"/>
        </a:effectRef>
        <a:fontRef idx="minor"/>
      </dsp:style>
    </dsp:sp>
    <dsp:sp modelId="{E7A10D51-FBF7-D643-B354-32D59333D510}">
      <dsp:nvSpPr>
        <dsp:cNvPr id="0" name=""/>
        <dsp:cNvSpPr/>
      </dsp:nvSpPr>
      <dsp:spPr>
        <a:xfrm>
          <a:off x="2310488" y="5378562"/>
          <a:ext cx="420119" cy="3276935"/>
        </a:xfrm>
        <a:custGeom>
          <a:avLst/>
          <a:gdLst/>
          <a:ahLst/>
          <a:cxnLst/>
          <a:rect l="0" t="0" r="0" b="0"/>
          <a:pathLst>
            <a:path>
              <a:moveTo>
                <a:pt x="0" y="0"/>
              </a:moveTo>
              <a:lnTo>
                <a:pt x="0" y="3276935"/>
              </a:lnTo>
              <a:lnTo>
                <a:pt x="420119" y="3276935"/>
              </a:lnTo>
            </a:path>
          </a:pathLst>
        </a:custGeom>
        <a:noFill/>
        <a:ln w="19050" cap="flat" cmpd="sng" algn="ctr">
          <a:solidFill>
            <a:srgbClr val="FF781B"/>
          </a:solidFill>
          <a:prstDash val="solid"/>
          <a:miter lim="800000"/>
        </a:ln>
        <a:effectLst/>
      </dsp:spPr>
      <dsp:style>
        <a:lnRef idx="2">
          <a:scrgbClr r="0" g="0" b="0"/>
        </a:lnRef>
        <a:fillRef idx="0">
          <a:scrgbClr r="0" g="0" b="0"/>
        </a:fillRef>
        <a:effectRef idx="0">
          <a:scrgbClr r="0" g="0" b="0"/>
        </a:effectRef>
        <a:fontRef idx="minor"/>
      </dsp:style>
    </dsp:sp>
    <dsp:sp modelId="{4BEF4A90-D047-B249-9835-A3685883DE01}">
      <dsp:nvSpPr>
        <dsp:cNvPr id="0" name=""/>
        <dsp:cNvSpPr/>
      </dsp:nvSpPr>
      <dsp:spPr>
        <a:xfrm>
          <a:off x="2310488" y="5378562"/>
          <a:ext cx="420119" cy="1288367"/>
        </a:xfrm>
        <a:custGeom>
          <a:avLst/>
          <a:gdLst/>
          <a:ahLst/>
          <a:cxnLst/>
          <a:rect l="0" t="0" r="0" b="0"/>
          <a:pathLst>
            <a:path>
              <a:moveTo>
                <a:pt x="0" y="0"/>
              </a:moveTo>
              <a:lnTo>
                <a:pt x="0" y="1288367"/>
              </a:lnTo>
              <a:lnTo>
                <a:pt x="420119" y="1288367"/>
              </a:lnTo>
            </a:path>
          </a:pathLst>
        </a:custGeom>
        <a:noFill/>
        <a:ln w="19050" cap="flat" cmpd="sng" algn="ctr">
          <a:solidFill>
            <a:srgbClr val="FF781B"/>
          </a:solidFill>
          <a:prstDash val="solid"/>
          <a:miter lim="800000"/>
        </a:ln>
        <a:effectLst/>
      </dsp:spPr>
      <dsp:style>
        <a:lnRef idx="2">
          <a:scrgbClr r="0" g="0" b="0"/>
        </a:lnRef>
        <a:fillRef idx="0">
          <a:scrgbClr r="0" g="0" b="0"/>
        </a:fillRef>
        <a:effectRef idx="0">
          <a:scrgbClr r="0" g="0" b="0"/>
        </a:effectRef>
        <a:fontRef idx="minor"/>
      </dsp:style>
    </dsp:sp>
    <dsp:sp modelId="{2603E52C-53FE-5545-8979-66E87A61ED92}">
      <dsp:nvSpPr>
        <dsp:cNvPr id="0" name=""/>
        <dsp:cNvSpPr/>
      </dsp:nvSpPr>
      <dsp:spPr>
        <a:xfrm>
          <a:off x="3430808" y="3389994"/>
          <a:ext cx="1694483" cy="588167"/>
        </a:xfrm>
        <a:custGeom>
          <a:avLst/>
          <a:gdLst/>
          <a:ahLst/>
          <a:cxnLst/>
          <a:rect l="0" t="0" r="0" b="0"/>
          <a:pathLst>
            <a:path>
              <a:moveTo>
                <a:pt x="1694483" y="0"/>
              </a:moveTo>
              <a:lnTo>
                <a:pt x="1694483" y="294083"/>
              </a:lnTo>
              <a:lnTo>
                <a:pt x="0" y="294083"/>
              </a:lnTo>
              <a:lnTo>
                <a:pt x="0" y="588167"/>
              </a:lnTo>
            </a:path>
          </a:pathLst>
        </a:custGeom>
        <a:noFill/>
        <a:ln w="19050" cap="flat" cmpd="sng" algn="ctr">
          <a:solidFill>
            <a:srgbClr val="FF781B"/>
          </a:solidFill>
          <a:prstDash val="solid"/>
          <a:miter lim="800000"/>
        </a:ln>
        <a:effectLst/>
      </dsp:spPr>
      <dsp:style>
        <a:lnRef idx="2">
          <a:scrgbClr r="0" g="0" b="0"/>
        </a:lnRef>
        <a:fillRef idx="0">
          <a:scrgbClr r="0" g="0" b="0"/>
        </a:fillRef>
        <a:effectRef idx="0">
          <a:scrgbClr r="0" g="0" b="0"/>
        </a:effectRef>
        <a:fontRef idx="minor"/>
      </dsp:style>
    </dsp:sp>
    <dsp:sp modelId="{B290B9A2-927E-6C4A-B6F1-C19E81F782C2}">
      <dsp:nvSpPr>
        <dsp:cNvPr id="0" name=""/>
        <dsp:cNvSpPr/>
      </dsp:nvSpPr>
      <dsp:spPr>
        <a:xfrm>
          <a:off x="5125292" y="1401426"/>
          <a:ext cx="5580593" cy="588167"/>
        </a:xfrm>
        <a:custGeom>
          <a:avLst/>
          <a:gdLst/>
          <a:ahLst/>
          <a:cxnLst/>
          <a:rect l="0" t="0" r="0" b="0"/>
          <a:pathLst>
            <a:path>
              <a:moveTo>
                <a:pt x="5580593" y="0"/>
              </a:moveTo>
              <a:lnTo>
                <a:pt x="5580593" y="294083"/>
              </a:lnTo>
              <a:lnTo>
                <a:pt x="0" y="294083"/>
              </a:lnTo>
              <a:lnTo>
                <a:pt x="0" y="588167"/>
              </a:lnTo>
            </a:path>
          </a:pathLst>
        </a:custGeom>
        <a:noFill/>
        <a:ln w="19050" cap="flat" cmpd="sng" algn="ctr">
          <a:solidFill>
            <a:srgbClr val="FF781B"/>
          </a:solidFill>
          <a:prstDash val="solid"/>
          <a:miter lim="800000"/>
        </a:ln>
        <a:effectLst/>
      </dsp:spPr>
      <dsp:style>
        <a:lnRef idx="2">
          <a:scrgbClr r="0" g="0" b="0"/>
        </a:lnRef>
        <a:fillRef idx="0">
          <a:scrgbClr r="0" g="0" b="0"/>
        </a:fillRef>
        <a:effectRef idx="0">
          <a:scrgbClr r="0" g="0" b="0"/>
        </a:effectRef>
        <a:fontRef idx="minor"/>
      </dsp:style>
    </dsp:sp>
    <dsp:sp modelId="{40C84ABB-98E9-124A-A89C-EBF5765EB84C}">
      <dsp:nvSpPr>
        <dsp:cNvPr id="0" name=""/>
        <dsp:cNvSpPr/>
      </dsp:nvSpPr>
      <dsp:spPr>
        <a:xfrm>
          <a:off x="9305486" y="1026"/>
          <a:ext cx="2800799" cy="1400399"/>
        </a:xfrm>
        <a:prstGeom prst="rect">
          <a:avLst/>
        </a:prstGeom>
        <a:solidFill>
          <a:srgbClr val="FF781B">
            <a:alpha val="85098"/>
          </a:srgbClr>
        </a:solidFill>
        <a:ln w="19050" cap="flat" cmpd="sng" algn="ctr">
          <a:solidFill>
            <a:srgbClr val="FF781B"/>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1244600">
            <a:lnSpc>
              <a:spcPct val="90000"/>
            </a:lnSpc>
            <a:spcBef>
              <a:spcPct val="0"/>
            </a:spcBef>
            <a:spcAft>
              <a:spcPct val="35000"/>
            </a:spcAft>
            <a:buNone/>
          </a:pPr>
          <a:r>
            <a:rPr lang="en-US" sz="2800" b="1" kern="1200">
              <a:latin typeface="Roboto" panose="02000000000000000000" pitchFamily="2" charset="0"/>
              <a:ea typeface="Roboto" panose="02000000000000000000" pitchFamily="2" charset="0"/>
            </a:rPr>
            <a:t>Europe-Global </a:t>
          </a:r>
        </a:p>
        <a:p>
          <a:pPr marL="0" lvl="0" indent="0" algn="ctr" defTabSz="1244600">
            <a:lnSpc>
              <a:spcPct val="90000"/>
            </a:lnSpc>
            <a:spcBef>
              <a:spcPct val="0"/>
            </a:spcBef>
            <a:spcAft>
              <a:spcPct val="35000"/>
            </a:spcAft>
            <a:buNone/>
          </a:pPr>
          <a:r>
            <a:rPr lang="en-US" sz="2800" b="1" kern="1200">
              <a:latin typeface="Roboto" panose="02000000000000000000" pitchFamily="2" charset="0"/>
              <a:ea typeface="Roboto" panose="02000000000000000000" pitchFamily="2" charset="0"/>
            </a:rPr>
            <a:t>South</a:t>
          </a:r>
        </a:p>
      </dsp:txBody>
      <dsp:txXfrm>
        <a:off x="9305486" y="1026"/>
        <a:ext cx="2800799" cy="1400399"/>
      </dsp:txXfrm>
    </dsp:sp>
    <dsp:sp modelId="{D22B047C-55FC-014C-B7C8-722230FD0F0E}">
      <dsp:nvSpPr>
        <dsp:cNvPr id="0" name=""/>
        <dsp:cNvSpPr/>
      </dsp:nvSpPr>
      <dsp:spPr>
        <a:xfrm>
          <a:off x="3724892" y="1989594"/>
          <a:ext cx="2800799" cy="1400399"/>
        </a:xfrm>
        <a:prstGeom prst="rect">
          <a:avLst/>
        </a:prstGeom>
        <a:solidFill>
          <a:srgbClr val="FF781B">
            <a:alpha val="50196"/>
          </a:srgbClr>
        </a:solidFill>
        <a:ln w="19050" cap="flat" cmpd="sng" algn="ctr">
          <a:solidFill>
            <a:srgbClr val="FF781B"/>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1066800">
            <a:lnSpc>
              <a:spcPct val="90000"/>
            </a:lnSpc>
            <a:spcBef>
              <a:spcPct val="0"/>
            </a:spcBef>
            <a:spcAft>
              <a:spcPct val="35000"/>
            </a:spcAft>
            <a:buNone/>
          </a:pPr>
          <a:r>
            <a:rPr lang="en-US" sz="2400" kern="1200">
              <a:latin typeface="Roboto" panose="02000000000000000000" pitchFamily="2" charset="0"/>
              <a:ea typeface="Roboto" panose="02000000000000000000" pitchFamily="2" charset="0"/>
            </a:rPr>
            <a:t>Economic</a:t>
          </a:r>
        </a:p>
      </dsp:txBody>
      <dsp:txXfrm>
        <a:off x="3724892" y="1989594"/>
        <a:ext cx="2800799" cy="1400399"/>
      </dsp:txXfrm>
    </dsp:sp>
    <dsp:sp modelId="{1C23995A-796E-2443-B0F8-5B44AB203228}">
      <dsp:nvSpPr>
        <dsp:cNvPr id="0" name=""/>
        <dsp:cNvSpPr/>
      </dsp:nvSpPr>
      <dsp:spPr>
        <a:xfrm>
          <a:off x="2030408" y="3978162"/>
          <a:ext cx="2800799" cy="1400399"/>
        </a:xfrm>
        <a:prstGeom prst="rect">
          <a:avLst/>
        </a:prstGeom>
        <a:solidFill>
          <a:schemeClr val="lt1">
            <a:hueOff val="0"/>
            <a:satOff val="0"/>
            <a:lumOff val="0"/>
            <a:alphaOff val="0"/>
          </a:schemeClr>
        </a:solidFill>
        <a:ln w="19050" cap="flat" cmpd="sng" algn="ctr">
          <a:solidFill>
            <a:srgbClr val="FF781B"/>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889000">
            <a:lnSpc>
              <a:spcPct val="90000"/>
            </a:lnSpc>
            <a:spcBef>
              <a:spcPct val="0"/>
            </a:spcBef>
            <a:spcAft>
              <a:spcPct val="35000"/>
            </a:spcAft>
            <a:buNone/>
          </a:pPr>
          <a:r>
            <a:rPr lang="en-US" sz="2000" kern="1200">
              <a:latin typeface="Roboto" panose="02000000000000000000" pitchFamily="2" charset="0"/>
              <a:ea typeface="Roboto" panose="02000000000000000000" pitchFamily="2" charset="0"/>
            </a:rPr>
            <a:t>Trade</a:t>
          </a:r>
        </a:p>
      </dsp:txBody>
      <dsp:txXfrm>
        <a:off x="2030408" y="3978162"/>
        <a:ext cx="2800799" cy="1400399"/>
      </dsp:txXfrm>
    </dsp:sp>
    <dsp:sp modelId="{39F0142F-A13E-A943-8838-9FB1F9C77832}">
      <dsp:nvSpPr>
        <dsp:cNvPr id="0" name=""/>
        <dsp:cNvSpPr/>
      </dsp:nvSpPr>
      <dsp:spPr>
        <a:xfrm>
          <a:off x="2730608" y="5966730"/>
          <a:ext cx="2800799" cy="1400399"/>
        </a:xfrm>
        <a:prstGeom prst="rect">
          <a:avLst/>
        </a:prstGeom>
        <a:solidFill>
          <a:schemeClr val="lt1">
            <a:hueOff val="0"/>
            <a:satOff val="0"/>
            <a:lumOff val="0"/>
            <a:alphaOff val="0"/>
          </a:schemeClr>
        </a:solidFill>
        <a:ln w="19050" cap="flat" cmpd="sng" algn="ctr">
          <a:solidFill>
            <a:srgbClr val="FF781B"/>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889000">
            <a:lnSpc>
              <a:spcPct val="90000"/>
            </a:lnSpc>
            <a:spcBef>
              <a:spcPct val="0"/>
            </a:spcBef>
            <a:spcAft>
              <a:spcPct val="35000"/>
            </a:spcAft>
            <a:buNone/>
          </a:pPr>
          <a:r>
            <a:rPr lang="en-US" sz="2000" kern="1200">
              <a:latin typeface="Roboto" panose="02000000000000000000" pitchFamily="2" charset="0"/>
              <a:ea typeface="Roboto" panose="02000000000000000000" pitchFamily="2" charset="0"/>
            </a:rPr>
            <a:t>Good &amp; services Import / export (with EU &amp; Spain) </a:t>
          </a:r>
        </a:p>
      </dsp:txBody>
      <dsp:txXfrm>
        <a:off x="2730608" y="5966730"/>
        <a:ext cx="2800799" cy="1400399"/>
      </dsp:txXfrm>
    </dsp:sp>
    <dsp:sp modelId="{07B81E91-692E-B949-A43A-C8DA4A7ADCA8}">
      <dsp:nvSpPr>
        <dsp:cNvPr id="0" name=""/>
        <dsp:cNvSpPr/>
      </dsp:nvSpPr>
      <dsp:spPr>
        <a:xfrm>
          <a:off x="2730608" y="7955298"/>
          <a:ext cx="2800799" cy="1400399"/>
        </a:xfrm>
        <a:prstGeom prst="rect">
          <a:avLst/>
        </a:prstGeom>
        <a:solidFill>
          <a:schemeClr val="lt1">
            <a:hueOff val="0"/>
            <a:satOff val="0"/>
            <a:lumOff val="0"/>
            <a:alphaOff val="0"/>
          </a:schemeClr>
        </a:solidFill>
        <a:ln w="19050" cap="flat" cmpd="sng" algn="ctr">
          <a:solidFill>
            <a:srgbClr val="FF781B"/>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889000">
            <a:lnSpc>
              <a:spcPct val="90000"/>
            </a:lnSpc>
            <a:spcBef>
              <a:spcPct val="0"/>
            </a:spcBef>
            <a:spcAft>
              <a:spcPct val="35000"/>
            </a:spcAft>
            <a:buNone/>
          </a:pPr>
          <a:r>
            <a:rPr lang="en-US" sz="2000" kern="1200">
              <a:latin typeface="Roboto" panose="02000000000000000000" pitchFamily="2" charset="0"/>
              <a:ea typeface="Roboto" panose="02000000000000000000" pitchFamily="2" charset="0"/>
            </a:rPr>
            <a:t>EU trade agreements</a:t>
          </a:r>
        </a:p>
      </dsp:txBody>
      <dsp:txXfrm>
        <a:off x="2730608" y="7955298"/>
        <a:ext cx="2800799" cy="1400399"/>
      </dsp:txXfrm>
    </dsp:sp>
    <dsp:sp modelId="{E870BB70-B474-DC42-B94E-AB205368B205}">
      <dsp:nvSpPr>
        <dsp:cNvPr id="0" name=""/>
        <dsp:cNvSpPr/>
      </dsp:nvSpPr>
      <dsp:spPr>
        <a:xfrm>
          <a:off x="5419376" y="3978162"/>
          <a:ext cx="2800799" cy="1400399"/>
        </a:xfrm>
        <a:prstGeom prst="rect">
          <a:avLst/>
        </a:prstGeom>
        <a:solidFill>
          <a:schemeClr val="lt1">
            <a:hueOff val="0"/>
            <a:satOff val="0"/>
            <a:lumOff val="0"/>
            <a:alphaOff val="0"/>
          </a:schemeClr>
        </a:solidFill>
        <a:ln w="19050" cap="flat" cmpd="sng" algn="ctr">
          <a:solidFill>
            <a:srgbClr val="FF781B"/>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889000">
            <a:lnSpc>
              <a:spcPct val="90000"/>
            </a:lnSpc>
            <a:spcBef>
              <a:spcPct val="0"/>
            </a:spcBef>
            <a:spcAft>
              <a:spcPct val="35000"/>
            </a:spcAft>
            <a:buNone/>
          </a:pPr>
          <a:r>
            <a:rPr lang="en-US" sz="2000" kern="1200">
              <a:latin typeface="Roboto" panose="02000000000000000000" pitchFamily="2" charset="0"/>
              <a:ea typeface="Roboto" panose="02000000000000000000" pitchFamily="2" charset="0"/>
            </a:rPr>
            <a:t>Investment</a:t>
          </a:r>
        </a:p>
      </dsp:txBody>
      <dsp:txXfrm>
        <a:off x="5419376" y="3978162"/>
        <a:ext cx="2800799" cy="1400399"/>
      </dsp:txXfrm>
    </dsp:sp>
    <dsp:sp modelId="{841384FF-0712-1547-B535-D9AC526D4C87}">
      <dsp:nvSpPr>
        <dsp:cNvPr id="0" name=""/>
        <dsp:cNvSpPr/>
      </dsp:nvSpPr>
      <dsp:spPr>
        <a:xfrm>
          <a:off x="6119576" y="5966730"/>
          <a:ext cx="2800799" cy="1400399"/>
        </a:xfrm>
        <a:prstGeom prst="rect">
          <a:avLst/>
        </a:prstGeom>
        <a:solidFill>
          <a:schemeClr val="lt1">
            <a:hueOff val="0"/>
            <a:satOff val="0"/>
            <a:lumOff val="0"/>
            <a:alphaOff val="0"/>
          </a:schemeClr>
        </a:solidFill>
        <a:ln w="19050" cap="flat" cmpd="sng" algn="ctr">
          <a:solidFill>
            <a:srgbClr val="FF781B"/>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889000">
            <a:lnSpc>
              <a:spcPct val="90000"/>
            </a:lnSpc>
            <a:spcBef>
              <a:spcPct val="0"/>
            </a:spcBef>
            <a:spcAft>
              <a:spcPct val="35000"/>
            </a:spcAft>
            <a:buNone/>
          </a:pPr>
          <a:r>
            <a:rPr lang="en-US" sz="2000" kern="1200">
              <a:latin typeface="Roboto" panose="02000000000000000000" pitchFamily="2" charset="0"/>
              <a:ea typeface="Roboto" panose="02000000000000000000" pitchFamily="2" charset="0"/>
            </a:rPr>
            <a:t>Flows/ stocks (with EU &amp; Spain)</a:t>
          </a:r>
        </a:p>
      </dsp:txBody>
      <dsp:txXfrm>
        <a:off x="6119576" y="5966730"/>
        <a:ext cx="2800799" cy="1400399"/>
      </dsp:txXfrm>
    </dsp:sp>
    <dsp:sp modelId="{234FE54B-CAF8-8E48-8A55-88E83414C14B}">
      <dsp:nvSpPr>
        <dsp:cNvPr id="0" name=""/>
        <dsp:cNvSpPr/>
      </dsp:nvSpPr>
      <dsp:spPr>
        <a:xfrm>
          <a:off x="10502828" y="1989594"/>
          <a:ext cx="2800799" cy="1400399"/>
        </a:xfrm>
        <a:prstGeom prst="rect">
          <a:avLst/>
        </a:prstGeom>
        <a:solidFill>
          <a:srgbClr val="FF781B">
            <a:alpha val="50196"/>
          </a:srgbClr>
        </a:solidFill>
        <a:ln w="19050" cap="flat" cmpd="sng" algn="ctr">
          <a:solidFill>
            <a:srgbClr val="FF781B"/>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1066800">
            <a:lnSpc>
              <a:spcPct val="90000"/>
            </a:lnSpc>
            <a:spcBef>
              <a:spcPct val="0"/>
            </a:spcBef>
            <a:spcAft>
              <a:spcPct val="35000"/>
            </a:spcAft>
            <a:buNone/>
          </a:pPr>
          <a:r>
            <a:rPr lang="en-US" sz="2400" kern="1200">
              <a:latin typeface="Roboto" panose="02000000000000000000" pitchFamily="2" charset="0"/>
              <a:ea typeface="Roboto" panose="02000000000000000000" pitchFamily="2" charset="0"/>
            </a:rPr>
            <a:t>Diplomatic</a:t>
          </a:r>
        </a:p>
      </dsp:txBody>
      <dsp:txXfrm>
        <a:off x="10502828" y="1989594"/>
        <a:ext cx="2800799" cy="1400399"/>
      </dsp:txXfrm>
    </dsp:sp>
    <dsp:sp modelId="{D92285F6-D54C-2140-8213-3FE9DDF58703}">
      <dsp:nvSpPr>
        <dsp:cNvPr id="0" name=""/>
        <dsp:cNvSpPr/>
      </dsp:nvSpPr>
      <dsp:spPr>
        <a:xfrm>
          <a:off x="8808344" y="3978162"/>
          <a:ext cx="2800799" cy="1400399"/>
        </a:xfrm>
        <a:prstGeom prst="rect">
          <a:avLst/>
        </a:prstGeom>
        <a:solidFill>
          <a:schemeClr val="lt1">
            <a:hueOff val="0"/>
            <a:satOff val="0"/>
            <a:lumOff val="0"/>
            <a:alphaOff val="0"/>
          </a:schemeClr>
        </a:solidFill>
        <a:ln w="19050" cap="flat" cmpd="sng" algn="ctr">
          <a:solidFill>
            <a:srgbClr val="FF781B"/>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889000">
            <a:lnSpc>
              <a:spcPct val="90000"/>
            </a:lnSpc>
            <a:spcBef>
              <a:spcPct val="0"/>
            </a:spcBef>
            <a:spcAft>
              <a:spcPct val="35000"/>
            </a:spcAft>
            <a:buNone/>
          </a:pPr>
          <a:r>
            <a:rPr lang="en-US" sz="2000" kern="1200">
              <a:latin typeface="Roboto" panose="02000000000000000000" pitchFamily="2" charset="0"/>
              <a:ea typeface="Roboto" panose="02000000000000000000" pitchFamily="2" charset="0"/>
            </a:rPr>
            <a:t>Bilateral visits </a:t>
          </a:r>
          <a:br>
            <a:rPr lang="en-US" sz="2000" kern="1200">
              <a:latin typeface="Roboto" panose="02000000000000000000" pitchFamily="2" charset="0"/>
              <a:ea typeface="Roboto" panose="02000000000000000000" pitchFamily="2" charset="0"/>
            </a:rPr>
          </a:br>
          <a:r>
            <a:rPr lang="en-US" sz="2000" kern="1200">
              <a:latin typeface="Roboto" panose="02000000000000000000" pitchFamily="2" charset="0"/>
              <a:ea typeface="Roboto" panose="02000000000000000000" pitchFamily="2" charset="0"/>
            </a:rPr>
            <a:t>(2015-2024)</a:t>
          </a:r>
        </a:p>
      </dsp:txBody>
      <dsp:txXfrm>
        <a:off x="8808344" y="3978162"/>
        <a:ext cx="2800799" cy="1400399"/>
      </dsp:txXfrm>
    </dsp:sp>
    <dsp:sp modelId="{5142C5E8-C054-5B4C-B6B2-E19758A12A5C}">
      <dsp:nvSpPr>
        <dsp:cNvPr id="0" name=""/>
        <dsp:cNvSpPr/>
      </dsp:nvSpPr>
      <dsp:spPr>
        <a:xfrm>
          <a:off x="12197312" y="3978162"/>
          <a:ext cx="2800799" cy="1400399"/>
        </a:xfrm>
        <a:prstGeom prst="rect">
          <a:avLst/>
        </a:prstGeom>
        <a:solidFill>
          <a:schemeClr val="lt1">
            <a:hueOff val="0"/>
            <a:satOff val="0"/>
            <a:lumOff val="0"/>
            <a:alphaOff val="0"/>
          </a:schemeClr>
        </a:solidFill>
        <a:ln w="19050" cap="flat" cmpd="sng" algn="ctr">
          <a:solidFill>
            <a:srgbClr val="FF781B"/>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889000">
            <a:lnSpc>
              <a:spcPct val="90000"/>
            </a:lnSpc>
            <a:spcBef>
              <a:spcPct val="0"/>
            </a:spcBef>
            <a:spcAft>
              <a:spcPct val="35000"/>
            </a:spcAft>
            <a:buNone/>
          </a:pPr>
          <a:r>
            <a:rPr lang="en-US" sz="2000" kern="1200">
              <a:latin typeface="Roboto" panose="02000000000000000000" pitchFamily="2" charset="0"/>
              <a:ea typeface="Roboto" panose="02000000000000000000" pitchFamily="2" charset="0"/>
            </a:rPr>
            <a:t>UN voting</a:t>
          </a:r>
        </a:p>
      </dsp:txBody>
      <dsp:txXfrm>
        <a:off x="12197312" y="3978162"/>
        <a:ext cx="2800799" cy="1400399"/>
      </dsp:txXfrm>
    </dsp:sp>
    <dsp:sp modelId="{FF63B552-F4FD-CD44-98CE-473EDECFF96D}">
      <dsp:nvSpPr>
        <dsp:cNvPr id="0" name=""/>
        <dsp:cNvSpPr/>
      </dsp:nvSpPr>
      <dsp:spPr>
        <a:xfrm>
          <a:off x="12897512" y="5966730"/>
          <a:ext cx="2800799" cy="1400399"/>
        </a:xfrm>
        <a:prstGeom prst="rect">
          <a:avLst/>
        </a:prstGeom>
        <a:solidFill>
          <a:schemeClr val="lt1">
            <a:hueOff val="0"/>
            <a:satOff val="0"/>
            <a:lumOff val="0"/>
            <a:alphaOff val="0"/>
          </a:schemeClr>
        </a:solidFill>
        <a:ln w="19050" cap="flat" cmpd="sng" algn="ctr">
          <a:solidFill>
            <a:srgbClr val="FF781B"/>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889000">
            <a:lnSpc>
              <a:spcPct val="90000"/>
            </a:lnSpc>
            <a:spcBef>
              <a:spcPct val="0"/>
            </a:spcBef>
            <a:spcAft>
              <a:spcPct val="35000"/>
            </a:spcAft>
            <a:buNone/>
          </a:pPr>
          <a:r>
            <a:rPr lang="en-US" sz="2000" kern="1200">
              <a:latin typeface="Roboto" panose="02000000000000000000" pitchFamily="2" charset="0"/>
              <a:ea typeface="Roboto" panose="02000000000000000000" pitchFamily="2" charset="0"/>
            </a:rPr>
            <a:t>Palestine (Oct 2023 - Dec 2024)</a:t>
          </a:r>
        </a:p>
      </dsp:txBody>
      <dsp:txXfrm>
        <a:off x="12897512" y="5966730"/>
        <a:ext cx="2800799" cy="1400399"/>
      </dsp:txXfrm>
    </dsp:sp>
    <dsp:sp modelId="{4F392E00-C75E-5148-8E3C-96676E1E819F}">
      <dsp:nvSpPr>
        <dsp:cNvPr id="0" name=""/>
        <dsp:cNvSpPr/>
      </dsp:nvSpPr>
      <dsp:spPr>
        <a:xfrm>
          <a:off x="12897512" y="7955298"/>
          <a:ext cx="2800799" cy="1400399"/>
        </a:xfrm>
        <a:prstGeom prst="rect">
          <a:avLst/>
        </a:prstGeom>
        <a:solidFill>
          <a:schemeClr val="lt1">
            <a:hueOff val="0"/>
            <a:satOff val="0"/>
            <a:lumOff val="0"/>
            <a:alphaOff val="0"/>
          </a:schemeClr>
        </a:solidFill>
        <a:ln w="19050" cap="flat" cmpd="sng" algn="ctr">
          <a:solidFill>
            <a:srgbClr val="FF781B"/>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889000">
            <a:lnSpc>
              <a:spcPct val="90000"/>
            </a:lnSpc>
            <a:spcBef>
              <a:spcPct val="0"/>
            </a:spcBef>
            <a:spcAft>
              <a:spcPct val="35000"/>
            </a:spcAft>
            <a:buNone/>
          </a:pPr>
          <a:r>
            <a:rPr lang="en-US" sz="2000" kern="1200">
              <a:latin typeface="Roboto" panose="02000000000000000000" pitchFamily="2" charset="0"/>
              <a:ea typeface="Roboto" panose="02000000000000000000" pitchFamily="2" charset="0"/>
            </a:rPr>
            <a:t>Ukraine (Feb 2022 - Feb 2025)</a:t>
          </a:r>
        </a:p>
      </dsp:txBody>
      <dsp:txXfrm>
        <a:off x="12897512" y="7955298"/>
        <a:ext cx="2800799" cy="1400399"/>
      </dsp:txXfrm>
    </dsp:sp>
    <dsp:sp modelId="{792FE79C-645B-C443-8BBA-B15A47E5F713}">
      <dsp:nvSpPr>
        <dsp:cNvPr id="0" name=""/>
        <dsp:cNvSpPr/>
      </dsp:nvSpPr>
      <dsp:spPr>
        <a:xfrm>
          <a:off x="14886080" y="1989594"/>
          <a:ext cx="2800799" cy="1400399"/>
        </a:xfrm>
        <a:prstGeom prst="rect">
          <a:avLst/>
        </a:prstGeom>
        <a:solidFill>
          <a:srgbClr val="FF781B">
            <a:alpha val="50196"/>
          </a:srgbClr>
        </a:solidFill>
        <a:ln w="19050" cap="flat" cmpd="sng" algn="ctr">
          <a:solidFill>
            <a:srgbClr val="FF781B"/>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1066800">
            <a:lnSpc>
              <a:spcPct val="90000"/>
            </a:lnSpc>
            <a:spcBef>
              <a:spcPct val="0"/>
            </a:spcBef>
            <a:spcAft>
              <a:spcPct val="35000"/>
            </a:spcAft>
            <a:buNone/>
          </a:pPr>
          <a:r>
            <a:rPr lang="en-US" sz="2400" kern="1200">
              <a:latin typeface="Roboto" panose="02000000000000000000" pitchFamily="2" charset="0"/>
              <a:ea typeface="Roboto" panose="02000000000000000000" pitchFamily="2" charset="0"/>
            </a:rPr>
            <a:t>Issue-based cooperation</a:t>
          </a:r>
        </a:p>
      </dsp:txBody>
      <dsp:txXfrm>
        <a:off x="14886080" y="1989594"/>
        <a:ext cx="2800799" cy="1400399"/>
      </dsp:txXfrm>
    </dsp:sp>
    <dsp:sp modelId="{ED844619-D9F7-C248-8DA5-9E325F673746}">
      <dsp:nvSpPr>
        <dsp:cNvPr id="0" name=""/>
        <dsp:cNvSpPr/>
      </dsp:nvSpPr>
      <dsp:spPr>
        <a:xfrm>
          <a:off x="15586280" y="3978162"/>
          <a:ext cx="2800799" cy="1400399"/>
        </a:xfrm>
        <a:prstGeom prst="rect">
          <a:avLst/>
        </a:prstGeom>
        <a:solidFill>
          <a:schemeClr val="lt1">
            <a:hueOff val="0"/>
            <a:satOff val="0"/>
            <a:lumOff val="0"/>
            <a:alphaOff val="0"/>
          </a:schemeClr>
        </a:solidFill>
        <a:ln w="19050" cap="flat" cmpd="sng" algn="ctr">
          <a:solidFill>
            <a:srgbClr val="FF781B"/>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889000">
            <a:lnSpc>
              <a:spcPct val="90000"/>
            </a:lnSpc>
            <a:spcBef>
              <a:spcPct val="0"/>
            </a:spcBef>
            <a:spcAft>
              <a:spcPct val="35000"/>
            </a:spcAft>
            <a:buNone/>
          </a:pPr>
          <a:r>
            <a:rPr lang="en-US" sz="2000" kern="1200">
              <a:latin typeface="Roboto" panose="02000000000000000000" pitchFamily="2" charset="0"/>
              <a:ea typeface="Roboto" panose="02000000000000000000" pitchFamily="2" charset="0"/>
            </a:rPr>
            <a:t>Agreements on security and technology </a:t>
          </a:r>
        </a:p>
      </dsp:txBody>
      <dsp:txXfrm>
        <a:off x="15586280" y="3978162"/>
        <a:ext cx="2800799" cy="1400399"/>
      </dsp:txXfrm>
    </dsp:sp>
  </dsp:spTree>
</dsp:drawing>
</file>

<file path=xl/diagrams/layout1.xml><?xml version="1.0" encoding="utf-8"?>
<dgm:layoutDef xmlns:dgm="http://schemas.openxmlformats.org/drawingml/2006/diagram" xmlns:a="http://schemas.openxmlformats.org/drawingml/2006/main" uniqueId="urn:microsoft.com/office/officeart/2005/8/layout/orgChart1">
  <dgm:title val=""/>
  <dgm:desc val=""/>
  <dgm:catLst>
    <dgm:cat type="hierarchy" pri="1000"/>
    <dgm:cat type="convert" pri="600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5"/>
      <dgm:constr type="w" for="des" forName="rootComposite" refType="w" fact="10"/>
      <dgm:constr type="h" for="des" forName="rootComposite" refType="w" refFor="des" refForName="rootComposite1" fact="0.5"/>
      <dgm:constr type="w" for="des" forName="rootComposite3" refType="w" fact="10"/>
      <dgm:constr type="h" for="des" forName="rootComposite3" refType="w" refFor="des" refForName="rootComposite1" fact="0.5"/>
      <dgm:constr type="primFontSz" for="des" ptType="node" op="equ"/>
      <dgm:constr type="sp" for="des" op="equ"/>
      <dgm:constr type="sp" for="des" forName="hierRoot1" refType="w" refFor="des" refForName="rootComposite1" fact="0.21"/>
      <dgm:constr type="sp" for="des" forName="hierRoot2" refType="sp" refFor="des" refForName="hierRoot1"/>
      <dgm:constr type="sp" for="des" forName="hierRoot3" refType="sp" refFor="des" refForName="hierRoot1"/>
      <dgm:constr type="sibSp" refType="w" refFor="des" refForName="rootComposite1" fact="0.2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21"/>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axis="ch" ptType="asst" func="cnt" op="gte" val="1">
                  <dgm:alg type="hierRoot">
                    <dgm:param type="hierAlign" val="tR"/>
                  </dgm:alg>
                  <dgm:constrLst>
                    <dgm:constr type="alignOff" val="0.65"/>
                  </dgm:constrLst>
                </dgm:if>
                <dgm:else name="Name9">
                  <dgm:alg type="hierRoot">
                    <dgm:param type="hierAlign" val="tR"/>
                  </dgm:alg>
                  <dgm:constrLst>
                    <dgm:constr type="alignOff" val="0.25"/>
                  </dgm:constrLst>
                </dgm:else>
              </dgm:choose>
            </dgm:if>
            <dgm:if name="Name10" func="var" arg="hierBranch" op="equ" val="r">
              <dgm:choose name="Name11">
                <dgm:if name="Name12" axis="ch" ptType="asst" func="cnt" op="gte" val="1">
                  <dgm:alg type="hierRoot">
                    <dgm:param type="hierAlign" val="tL"/>
                  </dgm:alg>
                  <dgm:constrLst>
                    <dgm:constr type="alignOff" val="0.65"/>
                  </dgm:constrLst>
                </dgm:if>
                <dgm:else name="Name13">
                  <dgm:alg type="hierRoot">
                    <dgm:param type="hierAlign" val="tL"/>
                  </dgm:alg>
                  <dgm:constrLst>
                    <dgm:constr type="alignOff" val="0.25"/>
                  </dgm:constrLst>
                </dgm:else>
              </dgm:choose>
            </dgm:if>
            <dgm:if name="Name14" func="var" arg="hierBranch" op="equ" val="hang">
              <dgm:alg type="hierRoot"/>
              <dgm:constrLst>
                <dgm:constr type="alignOff" val="0.65"/>
              </dgm:constrLst>
            </dgm:if>
            <dgm:else name="Name15">
              <dgm:alg type="hierRoot"/>
              <dgm:constrLst>
                <dgm:constr type="alignOff"/>
                <dgm:constr type="bendDist" for="des" ptType="parTrans" refType="sp" fact="0.5"/>
              </dgm:constrLst>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16">
              <dgm:if name="Name17" func="var" arg="hierBranch" op="equ" val="init">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18" func="var" arg="hierBranch" op="equ" val="l">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19" func="var" arg="hierBranch" op="equ" val="r">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0">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1">
              <dgm:if name="Name22" func="var" arg="hierBranch" op="equ" val="l">
                <dgm:alg type="hierChild">
                  <dgm:param type="chAlign" val="r"/>
                  <dgm:param type="linDir" val="fromT"/>
                </dgm:alg>
              </dgm:if>
              <dgm:if name="Name23" func="var" arg="hierBranch" op="equ" val="r">
                <dgm:alg type="hierChild">
                  <dgm:param type="chAlign" val="l"/>
                  <dgm:param type="linDir" val="fromT"/>
                </dgm:alg>
              </dgm:if>
              <dgm:if name="Name24" func="var" arg="hierBranch" op="equ" val="hang">
                <dgm:choose name="Name25">
                  <dgm:if name="Name26" func="var" arg="dir" op="equ" val="norm">
                    <dgm:alg type="hierChild">
                      <dgm:param type="chAlign" val="l"/>
                      <dgm:param type="linDir" val="fromL"/>
                      <dgm:param type="secChAlign" val="t"/>
                      <dgm:param type="secLinDir" val="fromT"/>
                    </dgm:alg>
                  </dgm:if>
                  <dgm:else name="Name27">
                    <dgm:alg type="hierChild">
                      <dgm:param type="chAlign" val="l"/>
                      <dgm:param type="linDir" val="fromR"/>
                      <dgm:param type="secChAlign" val="t"/>
                      <dgm:param type="secLinDir" val="fromT"/>
                    </dgm:alg>
                  </dgm:else>
                </dgm:choose>
              </dgm:if>
              <dgm:else name="Name28">
                <dgm:choose name="Name29">
                  <dgm:if name="Name30" func="var" arg="dir" op="equ" val="norm">
                    <dgm:alg type="hierChild"/>
                  </dgm:if>
                  <dgm:else name="Name31">
                    <dgm:alg type="hierChild">
                      <dgm:param type="linDir" val="fromR"/>
                    </dgm:alg>
                  </dgm:else>
                </dgm:choose>
              </dgm:else>
            </dgm:choose>
            <dgm:shape xmlns:r="http://schemas.openxmlformats.org/officeDocument/2006/relationships" r:blip="">
              <dgm:adjLst/>
            </dgm:shape>
            <dgm:presOf/>
            <dgm:constrLst/>
            <dgm:ruleLst/>
            <dgm:forEach name="rep2a" axis="ch" ptType="nonAsst">
              <dgm:forEach name="Name32" axis="precedSib" ptType="parTrans" st="-1" cnt="1">
                <dgm:choose name="Name33">
                  <dgm:if name="Name34" func="var" arg="hierBranch" op="equ" val="std">
                    <dgm:layoutNode name="Name35">
                      <dgm:alg type="conn">
                        <dgm:param type="connRout" val="bend"/>
                        <dgm:param type="dim" val="1D"/>
                        <dgm:param type="endSty" val="noArr"/>
                        <dgm:param type="begPts" val="bCtr"/>
                        <dgm:param type="endPts" val="tCtr"/>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if name="Name36" func="var" arg="hierBranch" op="equ" val="init">
                    <dgm:layoutNode name="Name37">
                      <dgm:choose name="Name38">
                        <dgm:if name="Name39" axis="self" func="depth" op="lte" val="2">
                          <dgm:alg type="conn">
                            <dgm:param type="connRout" val="bend"/>
                            <dgm:param type="dim" val="1D"/>
                            <dgm:param type="endSty" val="noArr"/>
                            <dgm:param type="begPts" val="bCtr"/>
                            <dgm:param type="endPts" val="tCtr"/>
                            <dgm:param type="bendPt" val="end"/>
                          </dgm:alg>
                        </dgm:if>
                        <dgm:else name="Name40">
                          <dgm:choose name="Name41">
                            <dgm:if name="Name42" axis="par des" func="maxDepth" op="lte" val="1">
                              <dgm:choose name="Name43">
                                <dgm:if name="Name44" axis="par ch" ptType="node asst" func="cnt" op="gte" val="1">
                                  <dgm:alg type="conn">
                                    <dgm:param type="connRout" val="bend"/>
                                    <dgm:param type="dim" val="1D"/>
                                    <dgm:param type="endSty" val="noArr"/>
                                    <dgm:param type="begPts" val="bCtr"/>
                                    <dgm:param type="endPts" val="midL midR"/>
                                  </dgm:alg>
                                </dgm:if>
                                <dgm:else name="Name45">
                                  <dgm:alg type="conn">
                                    <dgm:param type="connRout" val="bend"/>
                                    <dgm:param type="dim" val="1D"/>
                                    <dgm:param type="endSty" val="noArr"/>
                                    <dgm:param type="begPts" val="bCtr"/>
                                    <dgm:param type="endPts" val="midL midR"/>
                                    <dgm:param type="srcNode" val="rootConnector"/>
                                  </dgm:alg>
                                </dgm:else>
                              </dgm:choose>
                            </dgm:if>
                            <dgm:else name="Name46">
                              <dgm:alg type="conn">
                                <dgm:param type="connRout" val="bend"/>
                                <dgm:param type="dim" val="1D"/>
                                <dgm:param type="endSty" val="noArr"/>
                                <dgm:param type="begPts" val="bCtr"/>
                                <dgm:param type="endPts" val="tCtr"/>
                                <dgm:param type="bendPt" val="end"/>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if>
                  <dgm:if name="Name47" func="var" arg="hierBranch" op="equ" val="hang">
                    <dgm:layoutNode name="Name48">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if>
                  <dgm:else name="Name49">
                    <dgm:layoutNode name="Name50">
                      <dgm:choose name="Name51">
                        <dgm:if name="Name52" axis="self" func="depth" op="lte" val="2">
                          <dgm:choose name="Name53">
                            <dgm:if name="Name54" axis="par ch" ptType="node asst" func="cnt" op="gte" val="1">
                              <dgm:alg type="conn">
                                <dgm:param type="connRout" val="bend"/>
                                <dgm:param type="dim" val="1D"/>
                                <dgm:param type="endSty" val="noArr"/>
                                <dgm:param type="begPts" val="bCtr"/>
                                <dgm:param type="endPts" val="midL midR"/>
                              </dgm:alg>
                            </dgm:if>
                            <dgm:else name="Name55">
                              <dgm:alg type="conn">
                                <dgm:param type="connRout" val="bend"/>
                                <dgm:param type="dim" val="1D"/>
                                <dgm:param type="endSty" val="noArr"/>
                                <dgm:param type="begPts" val="bCtr"/>
                                <dgm:param type="endPts" val="midL midR"/>
                                <dgm:param type="srcNode" val="rootConnector1"/>
                              </dgm:alg>
                            </dgm:else>
                          </dgm:choose>
                        </dgm:if>
                        <dgm:else name="Name56">
                          <dgm:choose name="Name57">
                            <dgm:if name="Name58" axis="par ch" ptType="node asst" func="cnt" op="gte" val="1">
                              <dgm:alg type="conn">
                                <dgm:param type="connRout" val="bend"/>
                                <dgm:param type="dim" val="1D"/>
                                <dgm:param type="endSty" val="noArr"/>
                                <dgm:param type="begPts" val="bCtr"/>
                                <dgm:param type="endPts" val="midL midR"/>
                              </dgm:alg>
                            </dgm:if>
                            <dgm:else name="Name59">
                              <dgm:alg type="conn">
                                <dgm:param type="connRout" val="bend"/>
                                <dgm:param type="dim" val="1D"/>
                                <dgm:param type="endSty" val="noArr"/>
                                <dgm:param type="begPts" val="bCtr"/>
                                <dgm:param type="endPts" val="midL midR"/>
                                <dgm:param type="srcNode" val="rootConnector"/>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else>
                </dgm:choose>
              </dgm:forEach>
              <dgm:layoutNode name="hierRoot2">
                <dgm:varLst>
                  <dgm:hierBranch val="init"/>
                </dgm:varLst>
                <dgm:choose name="Name60">
                  <dgm:if name="Name61" func="var" arg="hierBranch" op="equ" val="l">
                    <dgm:choose name="Name62">
                      <dgm:if name="Name63" axis="ch" ptType="asst" func="cnt" op="gte" val="1">
                        <dgm:alg type="hierRoot">
                          <dgm:param type="hierAlign" val="tR"/>
                        </dgm:alg>
                        <dgm:shape xmlns:r="http://schemas.openxmlformats.org/officeDocument/2006/relationships" r:blip="">
                          <dgm:adjLst/>
                        </dgm:shape>
                        <dgm:presOf/>
                        <dgm:constrLst>
                          <dgm:constr type="alignOff" val="0.65"/>
                        </dgm:constrLst>
                      </dgm:if>
                      <dgm:else name="Name64">
                        <dgm:alg type="hierRoot">
                          <dgm:param type="hierAlign" val="tR"/>
                        </dgm:alg>
                        <dgm:shape xmlns:r="http://schemas.openxmlformats.org/officeDocument/2006/relationships" r:blip="">
                          <dgm:adjLst/>
                        </dgm:shape>
                        <dgm:presOf/>
                        <dgm:constrLst>
                          <dgm:constr type="alignOff" val="0.25"/>
                        </dgm:constrLst>
                      </dgm:else>
                    </dgm:choose>
                  </dgm:if>
                  <dgm:if name="Name65" func="var" arg="hierBranch" op="equ" val="r">
                    <dgm:choose name="Name66">
                      <dgm:if name="Name67"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68">
                        <dgm:alg type="hierRoot">
                          <dgm:param type="hierAlign" val="tL"/>
                        </dgm:alg>
                        <dgm:shape xmlns:r="http://schemas.openxmlformats.org/officeDocument/2006/relationships" r:blip="">
                          <dgm:adjLst/>
                        </dgm:shape>
                        <dgm:presOf/>
                        <dgm:constrLst>
                          <dgm:constr type="alignOff" val="0.25"/>
                        </dgm:constrLst>
                      </dgm:else>
                    </dgm:choose>
                  </dgm:if>
                  <dgm:if name="Name69"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70" func="var" arg="hierBranch" op="equ" val="init">
                    <dgm:choose name="Name71">
                      <dgm:if name="Name72" axis="des" func="maxDepth" op="lte" val="1">
                        <dgm:choose name="Name73">
                          <dgm:if name="Name74"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75">
                            <dgm:alg type="hierRoot">
                              <dgm:param type="hierAlign" val="tL"/>
                            </dgm:alg>
                            <dgm:shape xmlns:r="http://schemas.openxmlformats.org/officeDocument/2006/relationships" r:blip="">
                              <dgm:adjLst/>
                            </dgm:shape>
                            <dgm:presOf/>
                            <dgm:constrLst>
                              <dgm:constr type="alignOff" val="0.25"/>
                            </dgm:constrLst>
                          </dgm:else>
                        </dgm:choose>
                      </dgm:if>
                      <dgm:else name="Name76">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77">
                    <dgm:alg type="hierRoot"/>
                    <dgm:shape xmlns:r="http://schemas.openxmlformats.org/officeDocument/2006/relationships" r:blip="">
                      <dgm:adjLst/>
                    </dgm:shape>
                    <dgm:presOf/>
                    <dgm:constrLst>
                      <dgm:constr type="alignOff" val="0.65"/>
                    </dgm:constrLst>
                  </dgm:else>
                </dgm:choose>
                <dgm:ruleLst/>
                <dgm:layoutNode name="rootComposite">
                  <dgm:alg type="composite"/>
                  <dgm:shape xmlns:r="http://schemas.openxmlformats.org/officeDocument/2006/relationships" r:blip="">
                    <dgm:adjLst/>
                  </dgm:shape>
                  <dgm:presOf axis="self" ptType="node" cnt="1"/>
                  <dgm:choose name="Name78">
                    <dgm:if name="Name79" func="var" arg="hierBranch" op="equ" val="init">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80" func="var" arg="hierBranch" op="equ" val="l">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81" func="var" arg="hierBranch" op="equ" val="r">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82">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83">
                    <dgm:if name="Name84" func="var" arg="hierBranch" op="equ" val="l">
                      <dgm:alg type="hierChild">
                        <dgm:param type="chAlign" val="r"/>
                        <dgm:param type="linDir" val="fromT"/>
                      </dgm:alg>
                    </dgm:if>
                    <dgm:if name="Name85" func="var" arg="hierBranch" op="equ" val="r">
                      <dgm:alg type="hierChild">
                        <dgm:param type="chAlign" val="l"/>
                        <dgm:param type="linDir" val="fromT"/>
                      </dgm:alg>
                    </dgm:if>
                    <dgm:if name="Name86" func="var" arg="hierBranch" op="equ" val="hang">
                      <dgm:choose name="Name87">
                        <dgm:if name="Name88" func="var" arg="dir" op="equ" val="norm">
                          <dgm:alg type="hierChild">
                            <dgm:param type="chAlign" val="l"/>
                            <dgm:param type="linDir" val="fromL"/>
                            <dgm:param type="secChAlign" val="t"/>
                            <dgm:param type="secLinDir" val="fromT"/>
                          </dgm:alg>
                        </dgm:if>
                        <dgm:else name="Name89">
                          <dgm:alg type="hierChild">
                            <dgm:param type="chAlign" val="l"/>
                            <dgm:param type="linDir" val="fromR"/>
                            <dgm:param type="secChAlign" val="t"/>
                            <dgm:param type="secLinDir" val="fromT"/>
                          </dgm:alg>
                        </dgm:else>
                      </dgm:choose>
                    </dgm:if>
                    <dgm:if name="Name90" func="var" arg="hierBranch" op="equ" val="std">
                      <dgm:choose name="Name91">
                        <dgm:if name="Name92" func="var" arg="dir" op="equ" val="norm">
                          <dgm:alg type="hierChild"/>
                        </dgm:if>
                        <dgm:else name="Name93">
                          <dgm:alg type="hierChild">
                            <dgm:param type="linDir" val="fromR"/>
                          </dgm:alg>
                        </dgm:else>
                      </dgm:choose>
                    </dgm:if>
                    <dgm:if name="Name94" func="var" arg="hierBranch" op="equ" val="init">
                      <dgm:choose name="Name95">
                        <dgm:if name="Name96" axis="des" func="maxDepth" op="lte" val="1">
                          <dgm:alg type="hierChild">
                            <dgm:param type="chAlign" val="l"/>
                            <dgm:param type="linDir" val="fromT"/>
                          </dgm:alg>
                        </dgm:if>
                        <dgm:else name="Name97">
                          <dgm:choose name="Name98">
                            <dgm:if name="Name99" func="var" arg="dir" op="equ" val="norm">
                              <dgm:alg type="hierChild"/>
                            </dgm:if>
                            <dgm:else name="Name100">
                              <dgm:alg type="hierChild">
                                <dgm:param type="linDir" val="fromR"/>
                              </dgm:alg>
                            </dgm:else>
                          </dgm:choose>
                        </dgm:else>
                      </dgm:choose>
                    </dgm:if>
                    <dgm:else name="Name101"/>
                  </dgm:choose>
                  <dgm:shape xmlns:r="http://schemas.openxmlformats.org/officeDocument/2006/relationships" r:blip="">
                    <dgm:adjLst/>
                  </dgm:shape>
                  <dgm:presOf/>
                  <dgm:constrLst/>
                  <dgm:ruleLst/>
                  <dgm:forEach name="Name102" ref="rep2a"/>
                </dgm:layoutNode>
                <dgm:layoutNode name="hierChild5">
                  <dgm:choose name="Name103">
                    <dgm:if name="Name104" func="var" arg="dir" op="equ" val="norm">
                      <dgm:alg type="hierChild">
                        <dgm:param type="chAlign" val="l"/>
                        <dgm:param type="linDir" val="fromL"/>
                        <dgm:param type="secChAlign" val="t"/>
                        <dgm:param type="secLinDir" val="fromT"/>
                      </dgm:alg>
                    </dgm:if>
                    <dgm:else name="Name105">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06" ref="rep2b"/>
                </dgm:layoutNode>
              </dgm:layoutNode>
            </dgm:forEach>
          </dgm:layoutNode>
          <dgm:layoutNode name="hierChild3">
            <dgm:choose name="Name107">
              <dgm:if name="Name108" func="var" arg="dir" op="equ" val="norm">
                <dgm:alg type="hierChild">
                  <dgm:param type="chAlign" val="l"/>
                  <dgm:param type="linDir" val="fromL"/>
                  <dgm:param type="secChAlign" val="t"/>
                  <dgm:param type="secLinDir" val="fromT"/>
                </dgm:alg>
              </dgm:if>
              <dgm:else name="Name109">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rep2b" axis="ch" ptType="asst">
              <dgm:forEach name="Name110" axis="precedSib" ptType="parTrans" st="-1" cnt="1">
                <dgm:layoutNode name="Name111">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112">
                  <dgm:if name="Name113" func="var" arg="hierBranch" op="equ" val="l">
                    <dgm:alg type="hierRoot">
                      <dgm:param type="hierAlign" val="tR"/>
                    </dgm:alg>
                    <dgm:shape xmlns:r="http://schemas.openxmlformats.org/officeDocument/2006/relationships" r:blip="">
                      <dgm:adjLst/>
                    </dgm:shape>
                    <dgm:presOf/>
                    <dgm:constrLst>
                      <dgm:constr type="alignOff" val="0.65"/>
                    </dgm:constrLst>
                  </dgm:if>
                  <dgm:if name="Name114" func="var" arg="hierBranch" op="equ" val="r">
                    <dgm:alg type="hierRoot">
                      <dgm:param type="hierAlign" val="tL"/>
                    </dgm:alg>
                    <dgm:shape xmlns:r="http://schemas.openxmlformats.org/officeDocument/2006/relationships" r:blip="">
                      <dgm:adjLst/>
                    </dgm:shape>
                    <dgm:presOf/>
                    <dgm:constrLst>
                      <dgm:constr type="alignOff" val="0.65"/>
                    </dgm:constrLst>
                  </dgm:if>
                  <dgm:if name="Name115" func="var" arg="hierBranch" op="equ" val="hang">
                    <dgm:alg type="hierRoot"/>
                    <dgm:shape xmlns:r="http://schemas.openxmlformats.org/officeDocument/2006/relationships" r:blip="">
                      <dgm:adjLst/>
                    </dgm:shape>
                    <dgm:presOf/>
                    <dgm:constrLst>
                      <dgm:constr type="alignOff" val="0.65"/>
                    </dgm:constrLst>
                  </dgm:if>
                  <dgm:if name="Name116"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117" func="var" arg="hierBranch" op="equ" val="init">
                    <dgm:choose name="Name118">
                      <dgm:if name="Name119" axis="des" func="maxDepth" op="lte" val="1">
                        <dgm:alg type="hierRoot">
                          <dgm:param type="hierAlign" val="tL"/>
                        </dgm:alg>
                        <dgm:shape xmlns:r="http://schemas.openxmlformats.org/officeDocument/2006/relationships" r:blip="">
                          <dgm:adjLst/>
                        </dgm:shape>
                        <dgm:presOf/>
                        <dgm:constrLst>
                          <dgm:constr type="alignOff" val="0.65"/>
                        </dgm:constrLst>
                      </dgm:if>
                      <dgm:else name="Name120">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121"/>
                </dgm:choose>
                <dgm:ruleLst/>
                <dgm:layoutNode name="rootComposite3">
                  <dgm:alg type="composite"/>
                  <dgm:shape xmlns:r="http://schemas.openxmlformats.org/officeDocument/2006/relationships" r:blip="">
                    <dgm:adjLst/>
                  </dgm:shape>
                  <dgm:presOf axis="self" ptType="node" cnt="1"/>
                  <dgm:choose name="Name122">
                    <dgm:if name="Name123" func="var" arg="hierBranch" op="equ" val="init">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24" func="var" arg="hierBranch" op="equ" val="l">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25" func="var" arg="hierBranch" op="equ" val="r">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26">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27">
                    <dgm:if name="Name128" func="var" arg="hierBranch" op="equ" val="l">
                      <dgm:alg type="hierChild">
                        <dgm:param type="chAlign" val="r"/>
                        <dgm:param type="linDir" val="fromT"/>
                      </dgm:alg>
                    </dgm:if>
                    <dgm:if name="Name129" func="var" arg="hierBranch" op="equ" val="r">
                      <dgm:alg type="hierChild">
                        <dgm:param type="chAlign" val="l"/>
                        <dgm:param type="linDir" val="fromT"/>
                      </dgm:alg>
                    </dgm:if>
                    <dgm:if name="Name130" func="var" arg="hierBranch" op="equ" val="hang">
                      <dgm:choose name="Name131">
                        <dgm:if name="Name132" func="var" arg="dir" op="equ" val="norm">
                          <dgm:alg type="hierChild">
                            <dgm:param type="chAlign" val="l"/>
                            <dgm:param type="linDir" val="fromL"/>
                            <dgm:param type="secChAlign" val="t"/>
                            <dgm:param type="secLinDir" val="fromT"/>
                          </dgm:alg>
                        </dgm:if>
                        <dgm:else name="Name133">
                          <dgm:alg type="hierChild">
                            <dgm:param type="chAlign" val="l"/>
                            <dgm:param type="linDir" val="fromR"/>
                            <dgm:param type="secChAlign" val="t"/>
                            <dgm:param type="secLinDir" val="fromT"/>
                          </dgm:alg>
                        </dgm:else>
                      </dgm:choose>
                    </dgm:if>
                    <dgm:if name="Name134" func="var" arg="hierBranch" op="equ" val="std">
                      <dgm:choose name="Name135">
                        <dgm:if name="Name136" func="var" arg="dir" op="equ" val="norm">
                          <dgm:alg type="hierChild"/>
                        </dgm:if>
                        <dgm:else name="Name137">
                          <dgm:alg type="hierChild">
                            <dgm:param type="linDir" val="fromR"/>
                          </dgm:alg>
                        </dgm:else>
                      </dgm:choose>
                    </dgm:if>
                    <dgm:if name="Name138" func="var" arg="hierBranch" op="equ" val="init">
                      <dgm:choose name="Name139">
                        <dgm:if name="Name140" axis="des" func="maxDepth" op="lte" val="1">
                          <dgm:alg type="hierChild">
                            <dgm:param type="chAlign" val="l"/>
                            <dgm:param type="linDir" val="fromT"/>
                          </dgm:alg>
                        </dgm:if>
                        <dgm:else name="Name141">
                          <dgm:alg type="hierChild"/>
                        </dgm:else>
                      </dgm:choose>
                    </dgm:if>
                    <dgm:else name="Name142"/>
                  </dgm:choose>
                  <dgm:shape xmlns:r="http://schemas.openxmlformats.org/officeDocument/2006/relationships" r:blip="">
                    <dgm:adjLst/>
                  </dgm:shape>
                  <dgm:presOf/>
                  <dgm:constrLst/>
                  <dgm:ruleLst/>
                  <dgm:forEach name="Name143" ref="rep2a"/>
                </dgm:layoutNode>
                <dgm:layoutNode name="hierChild7">
                  <dgm:choose name="Name144">
                    <dgm:if name="Name145" func="var" arg="dir" op="equ" val="norm">
                      <dgm:alg type="hierChild">
                        <dgm:param type="chAlign" val="l"/>
                        <dgm:param type="linDir" val="fromL"/>
                        <dgm:param type="secChAlign" val="t"/>
                        <dgm:param type="secLinDir" val="fromT"/>
                      </dgm:alg>
                    </dgm:if>
                    <dgm:else name="Name146">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47" ref="rep2b"/>
                </dgm:layoutNode>
              </dgm:layoutNode>
            </dgm:forEach>
          </dgm:layoutNode>
        </dgm:layoutNode>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orgChart1">
  <dgm:title val=""/>
  <dgm:desc val=""/>
  <dgm:catLst>
    <dgm:cat type="hierarchy" pri="1000"/>
    <dgm:cat type="convert" pri="600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5"/>
      <dgm:constr type="w" for="des" forName="rootComposite" refType="w" fact="10"/>
      <dgm:constr type="h" for="des" forName="rootComposite" refType="w" refFor="des" refForName="rootComposite1" fact="0.5"/>
      <dgm:constr type="w" for="des" forName="rootComposite3" refType="w" fact="10"/>
      <dgm:constr type="h" for="des" forName="rootComposite3" refType="w" refFor="des" refForName="rootComposite1" fact="0.5"/>
      <dgm:constr type="primFontSz" for="des" ptType="node" op="equ"/>
      <dgm:constr type="sp" for="des" op="equ"/>
      <dgm:constr type="sp" for="des" forName="hierRoot1" refType="w" refFor="des" refForName="rootComposite1" fact="0.21"/>
      <dgm:constr type="sp" for="des" forName="hierRoot2" refType="sp" refFor="des" refForName="hierRoot1"/>
      <dgm:constr type="sp" for="des" forName="hierRoot3" refType="sp" refFor="des" refForName="hierRoot1"/>
      <dgm:constr type="sibSp" refType="w" refFor="des" refForName="rootComposite1" fact="0.2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21"/>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axis="ch" ptType="asst" func="cnt" op="gte" val="1">
                  <dgm:alg type="hierRoot">
                    <dgm:param type="hierAlign" val="tR"/>
                  </dgm:alg>
                  <dgm:constrLst>
                    <dgm:constr type="alignOff" val="0.65"/>
                  </dgm:constrLst>
                </dgm:if>
                <dgm:else name="Name9">
                  <dgm:alg type="hierRoot">
                    <dgm:param type="hierAlign" val="tR"/>
                  </dgm:alg>
                  <dgm:constrLst>
                    <dgm:constr type="alignOff" val="0.25"/>
                  </dgm:constrLst>
                </dgm:else>
              </dgm:choose>
            </dgm:if>
            <dgm:if name="Name10" func="var" arg="hierBranch" op="equ" val="r">
              <dgm:choose name="Name11">
                <dgm:if name="Name12" axis="ch" ptType="asst" func="cnt" op="gte" val="1">
                  <dgm:alg type="hierRoot">
                    <dgm:param type="hierAlign" val="tL"/>
                  </dgm:alg>
                  <dgm:constrLst>
                    <dgm:constr type="alignOff" val="0.65"/>
                  </dgm:constrLst>
                </dgm:if>
                <dgm:else name="Name13">
                  <dgm:alg type="hierRoot">
                    <dgm:param type="hierAlign" val="tL"/>
                  </dgm:alg>
                  <dgm:constrLst>
                    <dgm:constr type="alignOff" val="0.25"/>
                  </dgm:constrLst>
                </dgm:else>
              </dgm:choose>
            </dgm:if>
            <dgm:if name="Name14" func="var" arg="hierBranch" op="equ" val="hang">
              <dgm:alg type="hierRoot"/>
              <dgm:constrLst>
                <dgm:constr type="alignOff" val="0.65"/>
              </dgm:constrLst>
            </dgm:if>
            <dgm:else name="Name15">
              <dgm:alg type="hierRoot"/>
              <dgm:constrLst>
                <dgm:constr type="alignOff"/>
                <dgm:constr type="bendDist" for="des" ptType="parTrans" refType="sp" fact="0.5"/>
              </dgm:constrLst>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16">
              <dgm:if name="Name17" func="var" arg="hierBranch" op="equ" val="init">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18" func="var" arg="hierBranch" op="equ" val="l">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19" func="var" arg="hierBranch" op="equ" val="r">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0">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1">
              <dgm:if name="Name22" func="var" arg="hierBranch" op="equ" val="l">
                <dgm:alg type="hierChild">
                  <dgm:param type="chAlign" val="r"/>
                  <dgm:param type="linDir" val="fromT"/>
                </dgm:alg>
              </dgm:if>
              <dgm:if name="Name23" func="var" arg="hierBranch" op="equ" val="r">
                <dgm:alg type="hierChild">
                  <dgm:param type="chAlign" val="l"/>
                  <dgm:param type="linDir" val="fromT"/>
                </dgm:alg>
              </dgm:if>
              <dgm:if name="Name24" func="var" arg="hierBranch" op="equ" val="hang">
                <dgm:choose name="Name25">
                  <dgm:if name="Name26" func="var" arg="dir" op="equ" val="norm">
                    <dgm:alg type="hierChild">
                      <dgm:param type="chAlign" val="l"/>
                      <dgm:param type="linDir" val="fromL"/>
                      <dgm:param type="secChAlign" val="t"/>
                      <dgm:param type="secLinDir" val="fromT"/>
                    </dgm:alg>
                  </dgm:if>
                  <dgm:else name="Name27">
                    <dgm:alg type="hierChild">
                      <dgm:param type="chAlign" val="l"/>
                      <dgm:param type="linDir" val="fromR"/>
                      <dgm:param type="secChAlign" val="t"/>
                      <dgm:param type="secLinDir" val="fromT"/>
                    </dgm:alg>
                  </dgm:else>
                </dgm:choose>
              </dgm:if>
              <dgm:else name="Name28">
                <dgm:choose name="Name29">
                  <dgm:if name="Name30" func="var" arg="dir" op="equ" val="norm">
                    <dgm:alg type="hierChild"/>
                  </dgm:if>
                  <dgm:else name="Name31">
                    <dgm:alg type="hierChild">
                      <dgm:param type="linDir" val="fromR"/>
                    </dgm:alg>
                  </dgm:else>
                </dgm:choose>
              </dgm:else>
            </dgm:choose>
            <dgm:shape xmlns:r="http://schemas.openxmlformats.org/officeDocument/2006/relationships" r:blip="">
              <dgm:adjLst/>
            </dgm:shape>
            <dgm:presOf/>
            <dgm:constrLst/>
            <dgm:ruleLst/>
            <dgm:forEach name="rep2a" axis="ch" ptType="nonAsst">
              <dgm:forEach name="Name32" axis="precedSib" ptType="parTrans" st="-1" cnt="1">
                <dgm:choose name="Name33">
                  <dgm:if name="Name34" func="var" arg="hierBranch" op="equ" val="std">
                    <dgm:layoutNode name="Name35">
                      <dgm:alg type="conn">
                        <dgm:param type="connRout" val="bend"/>
                        <dgm:param type="dim" val="1D"/>
                        <dgm:param type="endSty" val="noArr"/>
                        <dgm:param type="begPts" val="bCtr"/>
                        <dgm:param type="endPts" val="tCtr"/>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if name="Name36" func="var" arg="hierBranch" op="equ" val="init">
                    <dgm:layoutNode name="Name37">
                      <dgm:choose name="Name38">
                        <dgm:if name="Name39" axis="self" func="depth" op="lte" val="2">
                          <dgm:alg type="conn">
                            <dgm:param type="connRout" val="bend"/>
                            <dgm:param type="dim" val="1D"/>
                            <dgm:param type="endSty" val="noArr"/>
                            <dgm:param type="begPts" val="bCtr"/>
                            <dgm:param type="endPts" val="tCtr"/>
                            <dgm:param type="bendPt" val="end"/>
                          </dgm:alg>
                        </dgm:if>
                        <dgm:else name="Name40">
                          <dgm:choose name="Name41">
                            <dgm:if name="Name42" axis="par des" func="maxDepth" op="lte" val="1">
                              <dgm:choose name="Name43">
                                <dgm:if name="Name44" axis="par ch" ptType="node asst" func="cnt" op="gte" val="1">
                                  <dgm:alg type="conn">
                                    <dgm:param type="connRout" val="bend"/>
                                    <dgm:param type="dim" val="1D"/>
                                    <dgm:param type="endSty" val="noArr"/>
                                    <dgm:param type="begPts" val="bCtr"/>
                                    <dgm:param type="endPts" val="midL midR"/>
                                  </dgm:alg>
                                </dgm:if>
                                <dgm:else name="Name45">
                                  <dgm:alg type="conn">
                                    <dgm:param type="connRout" val="bend"/>
                                    <dgm:param type="dim" val="1D"/>
                                    <dgm:param type="endSty" val="noArr"/>
                                    <dgm:param type="begPts" val="bCtr"/>
                                    <dgm:param type="endPts" val="midL midR"/>
                                    <dgm:param type="srcNode" val="rootConnector"/>
                                  </dgm:alg>
                                </dgm:else>
                              </dgm:choose>
                            </dgm:if>
                            <dgm:else name="Name46">
                              <dgm:alg type="conn">
                                <dgm:param type="connRout" val="bend"/>
                                <dgm:param type="dim" val="1D"/>
                                <dgm:param type="endSty" val="noArr"/>
                                <dgm:param type="begPts" val="bCtr"/>
                                <dgm:param type="endPts" val="tCtr"/>
                                <dgm:param type="bendPt" val="end"/>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if>
                  <dgm:if name="Name47" func="var" arg="hierBranch" op="equ" val="hang">
                    <dgm:layoutNode name="Name48">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if>
                  <dgm:else name="Name49">
                    <dgm:layoutNode name="Name50">
                      <dgm:choose name="Name51">
                        <dgm:if name="Name52" axis="self" func="depth" op="lte" val="2">
                          <dgm:choose name="Name53">
                            <dgm:if name="Name54" axis="par ch" ptType="node asst" func="cnt" op="gte" val="1">
                              <dgm:alg type="conn">
                                <dgm:param type="connRout" val="bend"/>
                                <dgm:param type="dim" val="1D"/>
                                <dgm:param type="endSty" val="noArr"/>
                                <dgm:param type="begPts" val="bCtr"/>
                                <dgm:param type="endPts" val="midL midR"/>
                              </dgm:alg>
                            </dgm:if>
                            <dgm:else name="Name55">
                              <dgm:alg type="conn">
                                <dgm:param type="connRout" val="bend"/>
                                <dgm:param type="dim" val="1D"/>
                                <dgm:param type="endSty" val="noArr"/>
                                <dgm:param type="begPts" val="bCtr"/>
                                <dgm:param type="endPts" val="midL midR"/>
                                <dgm:param type="srcNode" val="rootConnector1"/>
                              </dgm:alg>
                            </dgm:else>
                          </dgm:choose>
                        </dgm:if>
                        <dgm:else name="Name56">
                          <dgm:choose name="Name57">
                            <dgm:if name="Name58" axis="par ch" ptType="node asst" func="cnt" op="gte" val="1">
                              <dgm:alg type="conn">
                                <dgm:param type="connRout" val="bend"/>
                                <dgm:param type="dim" val="1D"/>
                                <dgm:param type="endSty" val="noArr"/>
                                <dgm:param type="begPts" val="bCtr"/>
                                <dgm:param type="endPts" val="midL midR"/>
                              </dgm:alg>
                            </dgm:if>
                            <dgm:else name="Name59">
                              <dgm:alg type="conn">
                                <dgm:param type="connRout" val="bend"/>
                                <dgm:param type="dim" val="1D"/>
                                <dgm:param type="endSty" val="noArr"/>
                                <dgm:param type="begPts" val="bCtr"/>
                                <dgm:param type="endPts" val="midL midR"/>
                                <dgm:param type="srcNode" val="rootConnector"/>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else>
                </dgm:choose>
              </dgm:forEach>
              <dgm:layoutNode name="hierRoot2">
                <dgm:varLst>
                  <dgm:hierBranch val="init"/>
                </dgm:varLst>
                <dgm:choose name="Name60">
                  <dgm:if name="Name61" func="var" arg="hierBranch" op="equ" val="l">
                    <dgm:choose name="Name62">
                      <dgm:if name="Name63" axis="ch" ptType="asst" func="cnt" op="gte" val="1">
                        <dgm:alg type="hierRoot">
                          <dgm:param type="hierAlign" val="tR"/>
                        </dgm:alg>
                        <dgm:shape xmlns:r="http://schemas.openxmlformats.org/officeDocument/2006/relationships" r:blip="">
                          <dgm:adjLst/>
                        </dgm:shape>
                        <dgm:presOf/>
                        <dgm:constrLst>
                          <dgm:constr type="alignOff" val="0.65"/>
                        </dgm:constrLst>
                      </dgm:if>
                      <dgm:else name="Name64">
                        <dgm:alg type="hierRoot">
                          <dgm:param type="hierAlign" val="tR"/>
                        </dgm:alg>
                        <dgm:shape xmlns:r="http://schemas.openxmlformats.org/officeDocument/2006/relationships" r:blip="">
                          <dgm:adjLst/>
                        </dgm:shape>
                        <dgm:presOf/>
                        <dgm:constrLst>
                          <dgm:constr type="alignOff" val="0.25"/>
                        </dgm:constrLst>
                      </dgm:else>
                    </dgm:choose>
                  </dgm:if>
                  <dgm:if name="Name65" func="var" arg="hierBranch" op="equ" val="r">
                    <dgm:choose name="Name66">
                      <dgm:if name="Name67"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68">
                        <dgm:alg type="hierRoot">
                          <dgm:param type="hierAlign" val="tL"/>
                        </dgm:alg>
                        <dgm:shape xmlns:r="http://schemas.openxmlformats.org/officeDocument/2006/relationships" r:blip="">
                          <dgm:adjLst/>
                        </dgm:shape>
                        <dgm:presOf/>
                        <dgm:constrLst>
                          <dgm:constr type="alignOff" val="0.25"/>
                        </dgm:constrLst>
                      </dgm:else>
                    </dgm:choose>
                  </dgm:if>
                  <dgm:if name="Name69"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70" func="var" arg="hierBranch" op="equ" val="init">
                    <dgm:choose name="Name71">
                      <dgm:if name="Name72" axis="des" func="maxDepth" op="lte" val="1">
                        <dgm:choose name="Name73">
                          <dgm:if name="Name74"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75">
                            <dgm:alg type="hierRoot">
                              <dgm:param type="hierAlign" val="tL"/>
                            </dgm:alg>
                            <dgm:shape xmlns:r="http://schemas.openxmlformats.org/officeDocument/2006/relationships" r:blip="">
                              <dgm:adjLst/>
                            </dgm:shape>
                            <dgm:presOf/>
                            <dgm:constrLst>
                              <dgm:constr type="alignOff" val="0.25"/>
                            </dgm:constrLst>
                          </dgm:else>
                        </dgm:choose>
                      </dgm:if>
                      <dgm:else name="Name76">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77">
                    <dgm:alg type="hierRoot"/>
                    <dgm:shape xmlns:r="http://schemas.openxmlformats.org/officeDocument/2006/relationships" r:blip="">
                      <dgm:adjLst/>
                    </dgm:shape>
                    <dgm:presOf/>
                    <dgm:constrLst>
                      <dgm:constr type="alignOff" val="0.65"/>
                    </dgm:constrLst>
                  </dgm:else>
                </dgm:choose>
                <dgm:ruleLst/>
                <dgm:layoutNode name="rootComposite">
                  <dgm:alg type="composite"/>
                  <dgm:shape xmlns:r="http://schemas.openxmlformats.org/officeDocument/2006/relationships" r:blip="">
                    <dgm:adjLst/>
                  </dgm:shape>
                  <dgm:presOf axis="self" ptType="node" cnt="1"/>
                  <dgm:choose name="Name78">
                    <dgm:if name="Name79" func="var" arg="hierBranch" op="equ" val="init">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80" func="var" arg="hierBranch" op="equ" val="l">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81" func="var" arg="hierBranch" op="equ" val="r">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82">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83">
                    <dgm:if name="Name84" func="var" arg="hierBranch" op="equ" val="l">
                      <dgm:alg type="hierChild">
                        <dgm:param type="chAlign" val="r"/>
                        <dgm:param type="linDir" val="fromT"/>
                      </dgm:alg>
                    </dgm:if>
                    <dgm:if name="Name85" func="var" arg="hierBranch" op="equ" val="r">
                      <dgm:alg type="hierChild">
                        <dgm:param type="chAlign" val="l"/>
                        <dgm:param type="linDir" val="fromT"/>
                      </dgm:alg>
                    </dgm:if>
                    <dgm:if name="Name86" func="var" arg="hierBranch" op="equ" val="hang">
                      <dgm:choose name="Name87">
                        <dgm:if name="Name88" func="var" arg="dir" op="equ" val="norm">
                          <dgm:alg type="hierChild">
                            <dgm:param type="chAlign" val="l"/>
                            <dgm:param type="linDir" val="fromL"/>
                            <dgm:param type="secChAlign" val="t"/>
                            <dgm:param type="secLinDir" val="fromT"/>
                          </dgm:alg>
                        </dgm:if>
                        <dgm:else name="Name89">
                          <dgm:alg type="hierChild">
                            <dgm:param type="chAlign" val="l"/>
                            <dgm:param type="linDir" val="fromR"/>
                            <dgm:param type="secChAlign" val="t"/>
                            <dgm:param type="secLinDir" val="fromT"/>
                          </dgm:alg>
                        </dgm:else>
                      </dgm:choose>
                    </dgm:if>
                    <dgm:if name="Name90" func="var" arg="hierBranch" op="equ" val="std">
                      <dgm:choose name="Name91">
                        <dgm:if name="Name92" func="var" arg="dir" op="equ" val="norm">
                          <dgm:alg type="hierChild"/>
                        </dgm:if>
                        <dgm:else name="Name93">
                          <dgm:alg type="hierChild">
                            <dgm:param type="linDir" val="fromR"/>
                          </dgm:alg>
                        </dgm:else>
                      </dgm:choose>
                    </dgm:if>
                    <dgm:if name="Name94" func="var" arg="hierBranch" op="equ" val="init">
                      <dgm:choose name="Name95">
                        <dgm:if name="Name96" axis="des" func="maxDepth" op="lte" val="1">
                          <dgm:alg type="hierChild">
                            <dgm:param type="chAlign" val="l"/>
                            <dgm:param type="linDir" val="fromT"/>
                          </dgm:alg>
                        </dgm:if>
                        <dgm:else name="Name97">
                          <dgm:choose name="Name98">
                            <dgm:if name="Name99" func="var" arg="dir" op="equ" val="norm">
                              <dgm:alg type="hierChild"/>
                            </dgm:if>
                            <dgm:else name="Name100">
                              <dgm:alg type="hierChild">
                                <dgm:param type="linDir" val="fromR"/>
                              </dgm:alg>
                            </dgm:else>
                          </dgm:choose>
                        </dgm:else>
                      </dgm:choose>
                    </dgm:if>
                    <dgm:else name="Name101"/>
                  </dgm:choose>
                  <dgm:shape xmlns:r="http://schemas.openxmlformats.org/officeDocument/2006/relationships" r:blip="">
                    <dgm:adjLst/>
                  </dgm:shape>
                  <dgm:presOf/>
                  <dgm:constrLst/>
                  <dgm:ruleLst/>
                  <dgm:forEach name="Name102" ref="rep2a"/>
                </dgm:layoutNode>
                <dgm:layoutNode name="hierChild5">
                  <dgm:choose name="Name103">
                    <dgm:if name="Name104" func="var" arg="dir" op="equ" val="norm">
                      <dgm:alg type="hierChild">
                        <dgm:param type="chAlign" val="l"/>
                        <dgm:param type="linDir" val="fromL"/>
                        <dgm:param type="secChAlign" val="t"/>
                        <dgm:param type="secLinDir" val="fromT"/>
                      </dgm:alg>
                    </dgm:if>
                    <dgm:else name="Name105">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06" ref="rep2b"/>
                </dgm:layoutNode>
              </dgm:layoutNode>
            </dgm:forEach>
          </dgm:layoutNode>
          <dgm:layoutNode name="hierChild3">
            <dgm:choose name="Name107">
              <dgm:if name="Name108" func="var" arg="dir" op="equ" val="norm">
                <dgm:alg type="hierChild">
                  <dgm:param type="chAlign" val="l"/>
                  <dgm:param type="linDir" val="fromL"/>
                  <dgm:param type="secChAlign" val="t"/>
                  <dgm:param type="secLinDir" val="fromT"/>
                </dgm:alg>
              </dgm:if>
              <dgm:else name="Name109">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rep2b" axis="ch" ptType="asst">
              <dgm:forEach name="Name110" axis="precedSib" ptType="parTrans" st="-1" cnt="1">
                <dgm:layoutNode name="Name111">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112">
                  <dgm:if name="Name113" func="var" arg="hierBranch" op="equ" val="l">
                    <dgm:alg type="hierRoot">
                      <dgm:param type="hierAlign" val="tR"/>
                    </dgm:alg>
                    <dgm:shape xmlns:r="http://schemas.openxmlformats.org/officeDocument/2006/relationships" r:blip="">
                      <dgm:adjLst/>
                    </dgm:shape>
                    <dgm:presOf/>
                    <dgm:constrLst>
                      <dgm:constr type="alignOff" val="0.65"/>
                    </dgm:constrLst>
                  </dgm:if>
                  <dgm:if name="Name114" func="var" arg="hierBranch" op="equ" val="r">
                    <dgm:alg type="hierRoot">
                      <dgm:param type="hierAlign" val="tL"/>
                    </dgm:alg>
                    <dgm:shape xmlns:r="http://schemas.openxmlformats.org/officeDocument/2006/relationships" r:blip="">
                      <dgm:adjLst/>
                    </dgm:shape>
                    <dgm:presOf/>
                    <dgm:constrLst>
                      <dgm:constr type="alignOff" val="0.65"/>
                    </dgm:constrLst>
                  </dgm:if>
                  <dgm:if name="Name115" func="var" arg="hierBranch" op="equ" val="hang">
                    <dgm:alg type="hierRoot"/>
                    <dgm:shape xmlns:r="http://schemas.openxmlformats.org/officeDocument/2006/relationships" r:blip="">
                      <dgm:adjLst/>
                    </dgm:shape>
                    <dgm:presOf/>
                    <dgm:constrLst>
                      <dgm:constr type="alignOff" val="0.65"/>
                    </dgm:constrLst>
                  </dgm:if>
                  <dgm:if name="Name116"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117" func="var" arg="hierBranch" op="equ" val="init">
                    <dgm:choose name="Name118">
                      <dgm:if name="Name119" axis="des" func="maxDepth" op="lte" val="1">
                        <dgm:alg type="hierRoot">
                          <dgm:param type="hierAlign" val="tL"/>
                        </dgm:alg>
                        <dgm:shape xmlns:r="http://schemas.openxmlformats.org/officeDocument/2006/relationships" r:blip="">
                          <dgm:adjLst/>
                        </dgm:shape>
                        <dgm:presOf/>
                        <dgm:constrLst>
                          <dgm:constr type="alignOff" val="0.65"/>
                        </dgm:constrLst>
                      </dgm:if>
                      <dgm:else name="Name120">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121"/>
                </dgm:choose>
                <dgm:ruleLst/>
                <dgm:layoutNode name="rootComposite3">
                  <dgm:alg type="composite"/>
                  <dgm:shape xmlns:r="http://schemas.openxmlformats.org/officeDocument/2006/relationships" r:blip="">
                    <dgm:adjLst/>
                  </dgm:shape>
                  <dgm:presOf axis="self" ptType="node" cnt="1"/>
                  <dgm:choose name="Name122">
                    <dgm:if name="Name123" func="var" arg="hierBranch" op="equ" val="init">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24" func="var" arg="hierBranch" op="equ" val="l">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25" func="var" arg="hierBranch" op="equ" val="r">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26">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27">
                    <dgm:if name="Name128" func="var" arg="hierBranch" op="equ" val="l">
                      <dgm:alg type="hierChild">
                        <dgm:param type="chAlign" val="r"/>
                        <dgm:param type="linDir" val="fromT"/>
                      </dgm:alg>
                    </dgm:if>
                    <dgm:if name="Name129" func="var" arg="hierBranch" op="equ" val="r">
                      <dgm:alg type="hierChild">
                        <dgm:param type="chAlign" val="l"/>
                        <dgm:param type="linDir" val="fromT"/>
                      </dgm:alg>
                    </dgm:if>
                    <dgm:if name="Name130" func="var" arg="hierBranch" op="equ" val="hang">
                      <dgm:choose name="Name131">
                        <dgm:if name="Name132" func="var" arg="dir" op="equ" val="norm">
                          <dgm:alg type="hierChild">
                            <dgm:param type="chAlign" val="l"/>
                            <dgm:param type="linDir" val="fromL"/>
                            <dgm:param type="secChAlign" val="t"/>
                            <dgm:param type="secLinDir" val="fromT"/>
                          </dgm:alg>
                        </dgm:if>
                        <dgm:else name="Name133">
                          <dgm:alg type="hierChild">
                            <dgm:param type="chAlign" val="l"/>
                            <dgm:param type="linDir" val="fromR"/>
                            <dgm:param type="secChAlign" val="t"/>
                            <dgm:param type="secLinDir" val="fromT"/>
                          </dgm:alg>
                        </dgm:else>
                      </dgm:choose>
                    </dgm:if>
                    <dgm:if name="Name134" func="var" arg="hierBranch" op="equ" val="std">
                      <dgm:choose name="Name135">
                        <dgm:if name="Name136" func="var" arg="dir" op="equ" val="norm">
                          <dgm:alg type="hierChild"/>
                        </dgm:if>
                        <dgm:else name="Name137">
                          <dgm:alg type="hierChild">
                            <dgm:param type="linDir" val="fromR"/>
                          </dgm:alg>
                        </dgm:else>
                      </dgm:choose>
                    </dgm:if>
                    <dgm:if name="Name138" func="var" arg="hierBranch" op="equ" val="init">
                      <dgm:choose name="Name139">
                        <dgm:if name="Name140" axis="des" func="maxDepth" op="lte" val="1">
                          <dgm:alg type="hierChild">
                            <dgm:param type="chAlign" val="l"/>
                            <dgm:param type="linDir" val="fromT"/>
                          </dgm:alg>
                        </dgm:if>
                        <dgm:else name="Name141">
                          <dgm:alg type="hierChild"/>
                        </dgm:else>
                      </dgm:choose>
                    </dgm:if>
                    <dgm:else name="Name142"/>
                  </dgm:choose>
                  <dgm:shape xmlns:r="http://schemas.openxmlformats.org/officeDocument/2006/relationships" r:blip="">
                    <dgm:adjLst/>
                  </dgm:shape>
                  <dgm:presOf/>
                  <dgm:constrLst/>
                  <dgm:ruleLst/>
                  <dgm:forEach name="Name143" ref="rep2a"/>
                </dgm:layoutNode>
                <dgm:layoutNode name="hierChild7">
                  <dgm:choose name="Name144">
                    <dgm:if name="Name145" func="var" arg="dir" op="equ" val="norm">
                      <dgm:alg type="hierChild">
                        <dgm:param type="chAlign" val="l"/>
                        <dgm:param type="linDir" val="fromL"/>
                        <dgm:param type="secChAlign" val="t"/>
                        <dgm:param type="secLinDir" val="fromT"/>
                      </dgm:alg>
                    </dgm:if>
                    <dgm:else name="Name146">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47" ref="rep2b"/>
                </dgm:layoutNode>
              </dgm:layoutNode>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2">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8" Type="http://schemas.openxmlformats.org/officeDocument/2006/relationships/diagramQuickStyle" Target="../diagrams/quickStyle2.xml"/><Relationship Id="rId3" Type="http://schemas.openxmlformats.org/officeDocument/2006/relationships/diagramQuickStyle" Target="../diagrams/quickStyle1.xml"/><Relationship Id="rId7" Type="http://schemas.openxmlformats.org/officeDocument/2006/relationships/diagramLayout" Target="../diagrams/layout2.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diagramData" Target="../diagrams/data2.xml"/><Relationship Id="rId5" Type="http://schemas.microsoft.com/office/2007/relationships/diagramDrawing" Target="../diagrams/drawing1.xml"/><Relationship Id="rId10" Type="http://schemas.microsoft.com/office/2007/relationships/diagramDrawing" Target="../diagrams/drawing2.xml"/><Relationship Id="rId4" Type="http://schemas.openxmlformats.org/officeDocument/2006/relationships/diagramColors" Target="../diagrams/colors1.xml"/><Relationship Id="rId9" Type="http://schemas.openxmlformats.org/officeDocument/2006/relationships/diagramColors" Target="../diagrams/colors2.xml"/></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5.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7.xml.rels><?xml version="1.0" encoding="UTF-8" standalone="yes"?>
<Relationships xmlns="http://schemas.openxmlformats.org/package/2006/relationships"><Relationship Id="rId8" Type="http://schemas.openxmlformats.org/officeDocument/2006/relationships/chart" Target="../charts/chart20.xml"/><Relationship Id="rId3" Type="http://schemas.openxmlformats.org/officeDocument/2006/relationships/chart" Target="../charts/chart15.xml"/><Relationship Id="rId7" Type="http://schemas.openxmlformats.org/officeDocument/2006/relationships/chart" Target="../charts/chart19.xml"/><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10" Type="http://schemas.openxmlformats.org/officeDocument/2006/relationships/chart" Target="../charts/chart22.xml"/><Relationship Id="rId4" Type="http://schemas.openxmlformats.org/officeDocument/2006/relationships/chart" Target="../charts/chart16.xml"/><Relationship Id="rId9" Type="http://schemas.openxmlformats.org/officeDocument/2006/relationships/chart" Target="../charts/chart2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9.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226954</xdr:colOff>
      <xdr:row>77</xdr:row>
      <xdr:rowOff>46620</xdr:rowOff>
    </xdr:from>
    <xdr:to>
      <xdr:col>31</xdr:col>
      <xdr:colOff>838200</xdr:colOff>
      <xdr:row>139</xdr:row>
      <xdr:rowOff>152400</xdr:rowOff>
    </xdr:to>
    <xdr:sp macro="" textlink="">
      <xdr:nvSpPr>
        <xdr:cNvPr id="5" name="TextBox 4">
          <a:extLst>
            <a:ext uri="{FF2B5EF4-FFF2-40B4-BE49-F238E27FC236}">
              <a16:creationId xmlns:a16="http://schemas.microsoft.com/office/drawing/2014/main" id="{4CC3B51A-53DE-F1E4-4496-CC0047F2D763}"/>
            </a:ext>
          </a:extLst>
        </xdr:cNvPr>
        <xdr:cNvSpPr txBox="1"/>
      </xdr:nvSpPr>
      <xdr:spPr>
        <a:xfrm>
          <a:off x="1103254" y="15362820"/>
          <a:ext cx="26900246" cy="11916780"/>
        </a:xfrm>
        <a:prstGeom prst="rect">
          <a:avLst/>
        </a:prstGeom>
        <a:solidFill>
          <a:schemeClr val="lt1"/>
        </a:solidFill>
        <a:ln w="9525" cmpd="sng">
          <a:solidFill>
            <a:srgbClr val="63667B"/>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latin typeface="Roboto" panose="02000000000000000000" pitchFamily="2" charset="0"/>
              <a:ea typeface="Roboto" panose="02000000000000000000" pitchFamily="2" charset="0"/>
            </a:rPr>
            <a:t>Summary of data included in the Global South Pillar (in order):</a:t>
          </a:r>
        </a:p>
        <a:p>
          <a:endParaRPr lang="en-US" sz="2400" b="1">
            <a:latin typeface="Roboto" panose="02000000000000000000" pitchFamily="2" charset="0"/>
            <a:ea typeface="Roboto" panose="02000000000000000000" pitchFamily="2" charset="0"/>
          </a:endParaRPr>
        </a:p>
        <a:p>
          <a:r>
            <a:rPr lang="en-US" sz="2400" b="1">
              <a:latin typeface="Roboto" panose="02000000000000000000" pitchFamily="2" charset="0"/>
              <a:ea typeface="Roboto" panose="02000000000000000000" pitchFamily="2" charset="0"/>
            </a:rPr>
            <a:t>Economic data</a:t>
          </a:r>
        </a:p>
        <a:p>
          <a:pPr marL="0" marR="0" lvl="0" indent="0" defTabSz="914400" eaLnBrk="1" fontAlgn="auto" latinLnBrk="0" hangingPunct="1">
            <a:lnSpc>
              <a:spcPct val="100000"/>
            </a:lnSpc>
            <a:spcBef>
              <a:spcPts val="0"/>
            </a:spcBef>
            <a:spcAft>
              <a:spcPts val="0"/>
            </a:spcAft>
            <a:buClrTx/>
            <a:buSzTx/>
            <a:buFontTx/>
            <a:buNone/>
            <a:tabLst/>
            <a:defRPr/>
          </a:pPr>
          <a:r>
            <a:rPr lang="en-US" sz="2400">
              <a:latin typeface="Roboto" panose="02000000000000000000" pitchFamily="2" charset="0"/>
              <a:ea typeface="Roboto" panose="02000000000000000000" pitchFamily="2" charset="0"/>
            </a:rPr>
            <a:t>(1) Population</a:t>
          </a:r>
          <a:r>
            <a:rPr lang="en-US" sz="2400" baseline="0">
              <a:latin typeface="Roboto" panose="02000000000000000000" pitchFamily="2" charset="0"/>
              <a:ea typeface="Roboto" panose="02000000000000000000" pitchFamily="2" charset="0"/>
            </a:rPr>
            <a:t>: </a:t>
          </a:r>
          <a:r>
            <a:rPr lang="en-US" sz="2400">
              <a:latin typeface="Roboto" panose="02000000000000000000" pitchFamily="2" charset="0"/>
              <a:ea typeface="Roboto" panose="02000000000000000000" pitchFamily="2" charset="0"/>
            </a:rPr>
            <a:t>Total number of inhabitants by country or territory. Sheet name: </a:t>
          </a:r>
          <a:r>
            <a:rPr lang="en-US" sz="2400" i="1">
              <a:latin typeface="Roboto" panose="02000000000000000000" pitchFamily="2" charset="0"/>
              <a:ea typeface="Roboto" panose="02000000000000000000" pitchFamily="2" charset="0"/>
            </a:rPr>
            <a:t>Population</a:t>
          </a:r>
          <a:r>
            <a:rPr lang="en-US" sz="2400">
              <a:latin typeface="Roboto" panose="02000000000000000000" pitchFamily="2" charset="0"/>
              <a:ea typeface="Roboto" panose="02000000000000000000" pitchFamily="2" charset="0"/>
            </a:rPr>
            <a:t>.</a:t>
          </a:r>
          <a:r>
            <a:rPr lang="en-US" sz="2400" baseline="0">
              <a:latin typeface="Roboto" panose="02000000000000000000" pitchFamily="2" charset="0"/>
              <a:ea typeface="Roboto" panose="02000000000000000000" pitchFamily="2" charset="0"/>
            </a:rPr>
            <a:t> </a:t>
          </a:r>
          <a:r>
            <a:rPr lang="en-US" sz="2400">
              <a:latin typeface="Roboto" panose="02000000000000000000" pitchFamily="2" charset="0"/>
              <a:ea typeface="Roboto" panose="02000000000000000000" pitchFamily="2" charset="0"/>
            </a:rPr>
            <a:t>Source: World</a:t>
          </a:r>
          <a:r>
            <a:rPr lang="en-US" sz="2400" baseline="0">
              <a:latin typeface="Roboto" panose="02000000000000000000" pitchFamily="2" charset="0"/>
              <a:ea typeface="Roboto" panose="02000000000000000000" pitchFamily="2" charset="0"/>
            </a:rPr>
            <a:t> Bank.</a:t>
          </a:r>
          <a:endParaRPr lang="en-US" sz="2400">
            <a:latin typeface="Roboto" panose="02000000000000000000" pitchFamily="2" charset="0"/>
            <a:ea typeface="Roboto" panose="02000000000000000000" pitchFamily="2" charset="0"/>
          </a:endParaRPr>
        </a:p>
        <a:p>
          <a:endParaRPr lang="en-US" sz="2400">
            <a:latin typeface="Roboto" panose="02000000000000000000" pitchFamily="2" charset="0"/>
            <a:ea typeface="Roboto" panose="02000000000000000000" pitchFamily="2" charset="0"/>
          </a:endParaRPr>
        </a:p>
        <a:p>
          <a:r>
            <a:rPr lang="en-US" sz="2400">
              <a:latin typeface="Roboto" panose="02000000000000000000" pitchFamily="2" charset="0"/>
              <a:ea typeface="Roboto" panose="02000000000000000000" pitchFamily="2" charset="0"/>
            </a:rPr>
            <a:t>(2) GDP: Gross Domestic Product in USD. Sheet name: </a:t>
          </a:r>
          <a:r>
            <a:rPr lang="en-US" sz="2400" i="1">
              <a:latin typeface="Roboto" panose="02000000000000000000" pitchFamily="2" charset="0"/>
              <a:ea typeface="Roboto" panose="02000000000000000000" pitchFamily="2" charset="0"/>
            </a:rPr>
            <a:t>GDP</a:t>
          </a:r>
          <a:r>
            <a:rPr lang="en-US" sz="2400">
              <a:latin typeface="Roboto" panose="02000000000000000000" pitchFamily="2" charset="0"/>
              <a:ea typeface="Roboto" panose="02000000000000000000" pitchFamily="2" charset="0"/>
            </a:rPr>
            <a:t>.</a:t>
          </a:r>
          <a:r>
            <a:rPr lang="en-US" sz="2400" baseline="0">
              <a:latin typeface="Roboto" panose="02000000000000000000" pitchFamily="2" charset="0"/>
              <a:ea typeface="Roboto" panose="02000000000000000000" pitchFamily="2" charset="0"/>
            </a:rPr>
            <a:t> </a:t>
          </a:r>
          <a:r>
            <a:rPr lang="en-US" sz="2400">
              <a:latin typeface="Roboto" panose="02000000000000000000" pitchFamily="2" charset="0"/>
              <a:ea typeface="Roboto" panose="02000000000000000000" pitchFamily="2" charset="0"/>
            </a:rPr>
            <a:t>Source: World</a:t>
          </a:r>
          <a:r>
            <a:rPr lang="en-US" sz="2400" baseline="0">
              <a:latin typeface="Roboto" panose="02000000000000000000" pitchFamily="2" charset="0"/>
              <a:ea typeface="Roboto" panose="02000000000000000000" pitchFamily="2" charset="0"/>
            </a:rPr>
            <a:t> Bank.</a:t>
          </a:r>
          <a:endParaRPr lang="en-US" sz="2400">
            <a:latin typeface="Roboto" panose="02000000000000000000" pitchFamily="2" charset="0"/>
            <a:ea typeface="Roboto" panose="02000000000000000000" pitchFamily="2" charset="0"/>
          </a:endParaRPr>
        </a:p>
        <a:p>
          <a:endParaRPr lang="en-US" sz="2400">
            <a:latin typeface="Roboto" panose="02000000000000000000" pitchFamily="2" charset="0"/>
            <a:ea typeface="Roboto" panose="02000000000000000000" pitchFamily="2" charset="0"/>
          </a:endParaRPr>
        </a:p>
        <a:p>
          <a:r>
            <a:rPr lang="en-US" sz="2400">
              <a:latin typeface="Roboto" panose="02000000000000000000" pitchFamily="2" charset="0"/>
              <a:ea typeface="Roboto" panose="02000000000000000000" pitchFamily="2" charset="0"/>
            </a:rPr>
            <a:t>(3) Trade: total import and exports. Sheet names: </a:t>
          </a:r>
          <a:r>
            <a:rPr lang="en-US" sz="2400" i="1">
              <a:latin typeface="Roboto" panose="02000000000000000000" pitchFamily="2" charset="0"/>
              <a:ea typeface="Roboto" panose="02000000000000000000" pitchFamily="2" charset="0"/>
            </a:rPr>
            <a:t>Trade_Imports</a:t>
          </a:r>
          <a:r>
            <a:rPr lang="en-US" sz="2400" i="1" baseline="0">
              <a:latin typeface="Roboto" panose="02000000000000000000" pitchFamily="2" charset="0"/>
              <a:ea typeface="Roboto" panose="02000000000000000000" pitchFamily="2" charset="0"/>
            </a:rPr>
            <a:t>, Trade_Exports</a:t>
          </a:r>
          <a:r>
            <a:rPr lang="en-US" sz="2400">
              <a:latin typeface="Roboto" panose="02000000000000000000" pitchFamily="2" charset="0"/>
              <a:ea typeface="Roboto" panose="02000000000000000000" pitchFamily="2" charset="0"/>
            </a:rPr>
            <a:t>.</a:t>
          </a:r>
          <a:r>
            <a:rPr lang="en-US" sz="2400" baseline="0">
              <a:latin typeface="Roboto" panose="02000000000000000000" pitchFamily="2" charset="0"/>
              <a:ea typeface="Roboto" panose="02000000000000000000" pitchFamily="2" charset="0"/>
            </a:rPr>
            <a:t> Source: World Bank.</a:t>
          </a:r>
        </a:p>
        <a:p>
          <a:endParaRPr lang="en-US" sz="2400" baseline="0">
            <a:latin typeface="Roboto" panose="02000000000000000000" pitchFamily="2" charset="0"/>
            <a:ea typeface="Roboto" panose="02000000000000000000" pitchFamily="2" charset="0"/>
          </a:endParaRPr>
        </a:p>
        <a:p>
          <a:r>
            <a:rPr lang="en-US" sz="2400" baseline="0">
              <a:latin typeface="Roboto" panose="02000000000000000000" pitchFamily="2" charset="0"/>
              <a:ea typeface="Roboto" panose="02000000000000000000" pitchFamily="2" charset="0"/>
            </a:rPr>
            <a:t>(4) Investment: Gross Fixed Capital Formation. Sheet name: </a:t>
          </a:r>
          <a:r>
            <a:rPr lang="en-US" sz="2400" i="1" baseline="0">
              <a:latin typeface="Roboto" panose="02000000000000000000" pitchFamily="2" charset="0"/>
              <a:ea typeface="Roboto" panose="02000000000000000000" pitchFamily="2" charset="0"/>
            </a:rPr>
            <a:t>Investment</a:t>
          </a:r>
          <a:r>
            <a:rPr lang="en-US" sz="2400" baseline="0">
              <a:latin typeface="Roboto" panose="02000000000000000000" pitchFamily="2" charset="0"/>
              <a:ea typeface="Roboto" panose="02000000000000000000" pitchFamily="2" charset="0"/>
            </a:rPr>
            <a:t>. Source: World Bank.</a:t>
          </a:r>
          <a:endParaRPr lang="en-US" sz="2400">
            <a:latin typeface="Roboto" panose="02000000000000000000" pitchFamily="2" charset="0"/>
            <a:ea typeface="Roboto" panose="02000000000000000000" pitchFamily="2" charset="0"/>
          </a:endParaRPr>
        </a:p>
        <a:p>
          <a:endParaRPr lang="en-US" sz="2400">
            <a:latin typeface="Roboto" panose="02000000000000000000" pitchFamily="2" charset="0"/>
            <a:ea typeface="Roboto" panose="02000000000000000000" pitchFamily="2" charset="0"/>
          </a:endParaRPr>
        </a:p>
        <a:p>
          <a:r>
            <a:rPr lang="en-US" sz="2400">
              <a:latin typeface="Roboto" panose="02000000000000000000" pitchFamily="2" charset="0"/>
              <a:ea typeface="Roboto" panose="02000000000000000000" pitchFamily="2" charset="0"/>
            </a:rPr>
            <a:t>(5) FDI:</a:t>
          </a:r>
          <a:r>
            <a:rPr lang="en-US" sz="2400" baseline="0">
              <a:latin typeface="Roboto" panose="02000000000000000000" pitchFamily="2" charset="0"/>
              <a:ea typeface="Roboto" panose="02000000000000000000" pitchFamily="2" charset="0"/>
            </a:rPr>
            <a:t> total FDI inward and outward. Sheet names</a:t>
          </a:r>
          <a:r>
            <a:rPr lang="en-US" sz="2400" i="1" baseline="0">
              <a:latin typeface="Roboto" panose="02000000000000000000" pitchFamily="2" charset="0"/>
              <a:ea typeface="Roboto" panose="02000000000000000000" pitchFamily="2" charset="0"/>
            </a:rPr>
            <a:t>: FDI, FDI_Inward, FDI_Outward</a:t>
          </a:r>
          <a:r>
            <a:rPr lang="en-US" sz="2400" baseline="0">
              <a:latin typeface="Roboto" panose="02000000000000000000" pitchFamily="2" charset="0"/>
              <a:ea typeface="Roboto" panose="02000000000000000000" pitchFamily="2" charset="0"/>
            </a:rPr>
            <a:t>. Source: World Bank.</a:t>
          </a:r>
        </a:p>
        <a:p>
          <a:endParaRPr lang="en-US" sz="2400" baseline="0">
            <a:latin typeface="Roboto" panose="02000000000000000000" pitchFamily="2" charset="0"/>
            <a:ea typeface="Roboto" panose="02000000000000000000" pitchFamily="2" charset="0"/>
          </a:endParaRPr>
        </a:p>
        <a:p>
          <a:r>
            <a:rPr lang="en-US" sz="2400" b="1" baseline="0">
              <a:latin typeface="Roboto" panose="02000000000000000000" pitchFamily="2" charset="0"/>
              <a:ea typeface="Roboto" panose="02000000000000000000" pitchFamily="2" charset="0"/>
            </a:rPr>
            <a:t>Science data:</a:t>
          </a:r>
          <a:endParaRPr lang="en-US" sz="2400" baseline="0">
            <a:latin typeface="Roboto" panose="02000000000000000000" pitchFamily="2" charset="0"/>
            <a:ea typeface="Roboto" panose="02000000000000000000" pitchFamily="2"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2400" baseline="0">
              <a:latin typeface="Roboto" panose="02000000000000000000" pitchFamily="2" charset="0"/>
              <a:ea typeface="Roboto" panose="02000000000000000000" pitchFamily="2" charset="0"/>
            </a:rPr>
            <a:t>(6) Scientific production:  data on total publication volume (2019-2023, SciVal) used to assess regional disparities in scientific output. Sheet name: </a:t>
          </a:r>
          <a:r>
            <a:rPr lang="en-US" sz="2400" b="0" i="1" baseline="0">
              <a:latin typeface="Roboto" panose="02000000000000000000" pitchFamily="2" charset="0"/>
              <a:ea typeface="Roboto" panose="02000000000000000000" pitchFamily="2" charset="0"/>
            </a:rPr>
            <a:t>Scientific_Production</a:t>
          </a:r>
          <a:r>
            <a:rPr lang="en-US" sz="2400" baseline="0">
              <a:latin typeface="Roboto" panose="02000000000000000000" pitchFamily="2" charset="0"/>
              <a:ea typeface="Roboto" panose="02000000000000000000" pitchFamily="2" charset="0"/>
            </a:rPr>
            <a:t>. Source: SciVal.</a:t>
          </a:r>
        </a:p>
        <a:p>
          <a:endParaRPr lang="en-US" sz="2400" baseline="0">
            <a:latin typeface="Roboto" panose="02000000000000000000" pitchFamily="2" charset="0"/>
            <a:ea typeface="Roboto" panose="02000000000000000000" pitchFamily="2"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2400" b="1">
              <a:latin typeface="Roboto" panose="02000000000000000000" pitchFamily="2" charset="0"/>
              <a:ea typeface="Roboto" panose="02000000000000000000" pitchFamily="2" charset="0"/>
            </a:rPr>
            <a:t>Political data</a:t>
          </a:r>
          <a:endParaRPr lang="en-US" sz="2400">
            <a:latin typeface="Roboto" panose="02000000000000000000" pitchFamily="2" charset="0"/>
            <a:ea typeface="Roboto" panose="02000000000000000000" pitchFamily="2"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2400">
              <a:latin typeface="Roboto" panose="02000000000000000000" pitchFamily="2" charset="0"/>
              <a:ea typeface="Roboto" panose="02000000000000000000" pitchFamily="2" charset="0"/>
            </a:rPr>
            <a:t>(7) Democracy:</a:t>
          </a:r>
          <a:r>
            <a:rPr lang="en-US" sz="2400" baseline="0">
              <a:latin typeface="Roboto" panose="02000000000000000000" pitchFamily="2" charset="0"/>
              <a:ea typeface="Roboto" panose="02000000000000000000" pitchFamily="2" charset="0"/>
            </a:rPr>
            <a:t> a</a:t>
          </a:r>
          <a:r>
            <a:rPr lang="en-US" sz="2400">
              <a:latin typeface="Roboto" panose="02000000000000000000" pitchFamily="2" charset="0"/>
              <a:ea typeface="Roboto" panose="02000000000000000000" pitchFamily="2" charset="0"/>
            </a:rPr>
            <a:t>nnual scores on political rights and civil liberties, used to assess levels of freedom and democracy. Sheet name: </a:t>
          </a:r>
          <a:r>
            <a:rPr lang="en-US" sz="2400" i="1">
              <a:latin typeface="Roboto" panose="02000000000000000000" pitchFamily="2" charset="0"/>
              <a:ea typeface="Roboto" panose="02000000000000000000" pitchFamily="2" charset="0"/>
            </a:rPr>
            <a:t>Democracy</a:t>
          </a:r>
          <a:r>
            <a:rPr lang="en-US" sz="2400">
              <a:latin typeface="Roboto" panose="02000000000000000000" pitchFamily="2" charset="0"/>
              <a:ea typeface="Roboto" panose="02000000000000000000" pitchFamily="2" charset="0"/>
            </a:rPr>
            <a:t>.</a:t>
          </a:r>
          <a:r>
            <a:rPr lang="en-US" sz="2400" baseline="0">
              <a:latin typeface="Roboto" panose="02000000000000000000" pitchFamily="2" charset="0"/>
              <a:ea typeface="Roboto" panose="02000000000000000000" pitchFamily="2" charset="0"/>
            </a:rPr>
            <a:t> </a:t>
          </a:r>
          <a:r>
            <a:rPr lang="en-US" sz="2400">
              <a:latin typeface="Roboto" panose="02000000000000000000" pitchFamily="2" charset="0"/>
              <a:ea typeface="Roboto" panose="02000000000000000000" pitchFamily="2" charset="0"/>
            </a:rPr>
            <a:t>Source: Freedom House.</a:t>
          </a:r>
        </a:p>
        <a:p>
          <a:endParaRPr lang="en-US" sz="2400">
            <a:latin typeface="Roboto" panose="02000000000000000000" pitchFamily="2" charset="0"/>
            <a:ea typeface="Roboto" panose="02000000000000000000" pitchFamily="2"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2400" b="1">
              <a:latin typeface="Roboto" panose="02000000000000000000" pitchFamily="2" charset="0"/>
              <a:ea typeface="Roboto" panose="02000000000000000000" pitchFamily="2" charset="0"/>
            </a:rPr>
            <a:t>Diplomatic data</a:t>
          </a:r>
          <a:endParaRPr lang="en-US" sz="2400">
            <a:latin typeface="Roboto" panose="02000000000000000000" pitchFamily="2" charset="0"/>
            <a:ea typeface="Roboto" panose="02000000000000000000" pitchFamily="2"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2400">
              <a:latin typeface="Roboto" panose="02000000000000000000" pitchFamily="2" charset="0"/>
              <a:ea typeface="Roboto" panose="02000000000000000000" pitchFamily="2" charset="0"/>
            </a:rPr>
            <a:t>(8)</a:t>
          </a:r>
          <a:r>
            <a:rPr lang="en-US" sz="2400" baseline="0">
              <a:latin typeface="Roboto" panose="02000000000000000000" pitchFamily="2" charset="0"/>
              <a:ea typeface="Roboto" panose="02000000000000000000" pitchFamily="2" charset="0"/>
            </a:rPr>
            <a:t> </a:t>
          </a:r>
          <a:r>
            <a:rPr lang="en-US" sz="2400">
              <a:latin typeface="Roboto" panose="02000000000000000000" pitchFamily="2" charset="0"/>
              <a:ea typeface="Roboto" panose="02000000000000000000" pitchFamily="2" charset="0"/>
            </a:rPr>
            <a:t>Global presence:</a:t>
          </a:r>
          <a:r>
            <a:rPr lang="en-US" sz="2400" baseline="0">
              <a:latin typeface="Roboto" panose="02000000000000000000" pitchFamily="2" charset="0"/>
              <a:ea typeface="Roboto" panose="02000000000000000000" pitchFamily="2" charset="0"/>
            </a:rPr>
            <a:t> Global South total index value in Elcano Global Presence Index, a c</a:t>
          </a:r>
          <a:r>
            <a:rPr lang="en-US" sz="2400">
              <a:latin typeface="Roboto" panose="02000000000000000000" pitchFamily="2" charset="0"/>
              <a:ea typeface="Roboto" panose="02000000000000000000" pitchFamily="2" charset="0"/>
            </a:rPr>
            <a:t>omposite index measuring the external projection of each country across economic, military, and soft dimensions.Sheet name: </a:t>
          </a:r>
          <a:r>
            <a:rPr lang="en-US" sz="2400" i="1">
              <a:latin typeface="Roboto" panose="02000000000000000000" pitchFamily="2" charset="0"/>
              <a:ea typeface="Roboto" panose="02000000000000000000" pitchFamily="2" charset="0"/>
            </a:rPr>
            <a:t>Global Presence.</a:t>
          </a:r>
          <a:r>
            <a:rPr lang="en-US" sz="2400">
              <a:latin typeface="Roboto" panose="02000000000000000000" pitchFamily="2" charset="0"/>
              <a:ea typeface="Roboto" panose="02000000000000000000" pitchFamily="2" charset="0"/>
            </a:rPr>
            <a:t> Source: Elcano Royal Institute.</a:t>
          </a:r>
        </a:p>
        <a:p>
          <a:pPr marL="0" marR="0" lvl="0" indent="0" defTabSz="914400" eaLnBrk="1" fontAlgn="auto" latinLnBrk="0" hangingPunct="1">
            <a:lnSpc>
              <a:spcPct val="100000"/>
            </a:lnSpc>
            <a:spcBef>
              <a:spcPts val="0"/>
            </a:spcBef>
            <a:spcAft>
              <a:spcPts val="0"/>
            </a:spcAft>
            <a:buClrTx/>
            <a:buSzTx/>
            <a:buFontTx/>
            <a:buNone/>
            <a:tabLst/>
            <a:defRPr/>
          </a:pPr>
          <a:endParaRPr lang="en-US" sz="2400">
            <a:latin typeface="Roboto" panose="02000000000000000000" pitchFamily="2" charset="0"/>
            <a:ea typeface="Roboto" panose="02000000000000000000" pitchFamily="2"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2400">
              <a:latin typeface="Roboto" panose="02000000000000000000" pitchFamily="2" charset="0"/>
              <a:ea typeface="Roboto" panose="02000000000000000000" pitchFamily="2" charset="0"/>
            </a:rPr>
            <a:t>(9)</a:t>
          </a:r>
          <a:r>
            <a:rPr lang="en-US" sz="2400" baseline="0">
              <a:latin typeface="Roboto" panose="02000000000000000000" pitchFamily="2" charset="0"/>
              <a:ea typeface="Roboto" panose="02000000000000000000" pitchFamily="2" charset="0"/>
            </a:rPr>
            <a:t> UN presence: i</a:t>
          </a:r>
          <a:r>
            <a:rPr lang="en-US" sz="2400">
              <a:latin typeface="Roboto" panose="02000000000000000000" pitchFamily="2" charset="0"/>
              <a:ea typeface="Roboto" panose="02000000000000000000" pitchFamily="2" charset="0"/>
            </a:rPr>
            <a:t>ncludes a list of the leadership of key UN bodies since the 1990s, an overview of the leadership of the current peacekeeping operations, and a list of troop contributions yearly based on the December count (2001-2025)</a:t>
          </a:r>
          <a:r>
            <a:rPr lang="en-US" sz="2400" baseline="0">
              <a:latin typeface="Roboto" panose="02000000000000000000" pitchFamily="2" charset="0"/>
              <a:ea typeface="Roboto" panose="02000000000000000000" pitchFamily="2" charset="0"/>
            </a:rPr>
            <a:t>. Sheet names</a:t>
          </a:r>
          <a:r>
            <a:rPr lang="en-US" sz="2400" i="1" baseline="0">
              <a:latin typeface="Roboto" panose="02000000000000000000" pitchFamily="2" charset="0"/>
              <a:ea typeface="Roboto" panose="02000000000000000000" pitchFamily="2" charset="0"/>
            </a:rPr>
            <a:t>: UN_Leadership, UN_Peacekeeping, UN_ Troops.</a:t>
          </a:r>
          <a:r>
            <a:rPr lang="en-US" sz="2400" baseline="0">
              <a:latin typeface="Roboto" panose="02000000000000000000" pitchFamily="2" charset="0"/>
              <a:ea typeface="Roboto" panose="02000000000000000000" pitchFamily="2" charset="0"/>
            </a:rPr>
            <a:t> Sources: UN Peacekeeping, UN Department of Peace Operations, UN System Documentation.</a:t>
          </a:r>
        </a:p>
        <a:p>
          <a:pPr marL="0" marR="0" lvl="0" indent="0" defTabSz="914400" eaLnBrk="1" fontAlgn="auto" latinLnBrk="0" hangingPunct="1">
            <a:lnSpc>
              <a:spcPct val="100000"/>
            </a:lnSpc>
            <a:spcBef>
              <a:spcPts val="0"/>
            </a:spcBef>
            <a:spcAft>
              <a:spcPts val="0"/>
            </a:spcAft>
            <a:buClrTx/>
            <a:buSzTx/>
            <a:buFontTx/>
            <a:buNone/>
            <a:tabLst/>
            <a:defRPr/>
          </a:pPr>
          <a:endParaRPr lang="en-US" sz="2400" baseline="0">
            <a:latin typeface="Roboto" panose="02000000000000000000" pitchFamily="2" charset="0"/>
            <a:ea typeface="Roboto" panose="02000000000000000000" pitchFamily="2"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2400" b="1" baseline="0">
              <a:latin typeface="Roboto" panose="02000000000000000000" pitchFamily="2" charset="0"/>
              <a:ea typeface="Roboto" panose="02000000000000000000" pitchFamily="2" charset="0"/>
            </a:rPr>
            <a:t>Academic data </a:t>
          </a:r>
          <a:endParaRPr lang="en-US" sz="2400">
            <a:latin typeface="Roboto" panose="02000000000000000000" pitchFamily="2" charset="0"/>
            <a:ea typeface="Roboto" panose="02000000000000000000" pitchFamily="2" charset="0"/>
          </a:endParaRPr>
        </a:p>
        <a:p>
          <a:r>
            <a:rPr lang="en-US" sz="2400">
              <a:latin typeface="Roboto" panose="02000000000000000000" pitchFamily="2" charset="0"/>
              <a:ea typeface="Roboto" panose="02000000000000000000" pitchFamily="2" charset="0"/>
            </a:rPr>
            <a:t>(10) Denominations: use of different terms to refer to the Global South accross time Nr. of doin academic literature.</a:t>
          </a:r>
          <a:r>
            <a:rPr lang="en-US" sz="2400" baseline="0">
              <a:latin typeface="Roboto" panose="02000000000000000000" pitchFamily="2" charset="0"/>
              <a:ea typeface="Roboto" panose="02000000000000000000" pitchFamily="2" charset="0"/>
            </a:rPr>
            <a:t> Source: </a:t>
          </a:r>
          <a:r>
            <a:rPr lang="en-US" sz="2400">
              <a:latin typeface="Roboto" panose="02000000000000000000" pitchFamily="2" charset="0"/>
              <a:ea typeface="Roboto" panose="02000000000000000000" pitchFamily="2" charset="0"/>
            </a:rPr>
            <a:t>Google Scholar and Web of Science.</a:t>
          </a:r>
        </a:p>
      </xdr:txBody>
    </xdr:sp>
    <xdr:clientData/>
  </xdr:twoCellAnchor>
  <xdr:twoCellAnchor>
    <xdr:from>
      <xdr:col>0</xdr:col>
      <xdr:colOff>118906</xdr:colOff>
      <xdr:row>2</xdr:row>
      <xdr:rowOff>38100</xdr:rowOff>
    </xdr:from>
    <xdr:to>
      <xdr:col>58</xdr:col>
      <xdr:colOff>647700</xdr:colOff>
      <xdr:row>22</xdr:row>
      <xdr:rowOff>53788</xdr:rowOff>
    </xdr:to>
    <xdr:sp macro="" textlink="">
      <xdr:nvSpPr>
        <xdr:cNvPr id="6" name="TextBox 5">
          <a:extLst>
            <a:ext uri="{FF2B5EF4-FFF2-40B4-BE49-F238E27FC236}">
              <a16:creationId xmlns:a16="http://schemas.microsoft.com/office/drawing/2014/main" id="{6EC4BF65-3598-F0C7-864B-59B4B445D889}"/>
            </a:ext>
          </a:extLst>
        </xdr:cNvPr>
        <xdr:cNvSpPr txBox="1"/>
      </xdr:nvSpPr>
      <xdr:spPr>
        <a:xfrm>
          <a:off x="118906" y="1066800"/>
          <a:ext cx="51354194" cy="3825688"/>
        </a:xfrm>
        <a:prstGeom prst="rect">
          <a:avLst/>
        </a:prstGeom>
        <a:solidFill>
          <a:schemeClr val="lt1"/>
        </a:solidFill>
        <a:ln w="9525" cmpd="sng">
          <a:solidFill>
            <a:srgbClr val="63667B"/>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2400" b="0">
              <a:latin typeface="Roboto" panose="02000000000000000000" pitchFamily="2" charset="0"/>
              <a:ea typeface="Roboto" panose="02000000000000000000" pitchFamily="2" charset="0"/>
            </a:rPr>
            <a:t>This Excel workbook offers an integrated overview of countries of the Global South and their interactions with Europe. It provides</a:t>
          </a:r>
          <a:r>
            <a:rPr lang="en-US" sz="2400" b="0" baseline="0">
              <a:latin typeface="Roboto" panose="02000000000000000000" pitchFamily="2" charset="0"/>
              <a:ea typeface="Roboto" panose="02000000000000000000" pitchFamily="2" charset="0"/>
            </a:rPr>
            <a:t> </a:t>
          </a:r>
          <a:r>
            <a:rPr lang="en-US" sz="2400" b="0">
              <a:latin typeface="Roboto" panose="02000000000000000000" pitchFamily="2" charset="0"/>
              <a:ea typeface="Roboto" panose="02000000000000000000" pitchFamily="2" charset="0"/>
            </a:rPr>
            <a:t>analysis of geopolitical, economic, and institutional dynamics of the Global South in the evolving international order.</a:t>
          </a:r>
          <a:r>
            <a:rPr lang="en-US" sz="2400" b="0" baseline="0">
              <a:latin typeface="Roboto" panose="02000000000000000000" pitchFamily="2" charset="0"/>
              <a:ea typeface="Roboto" panose="02000000000000000000" pitchFamily="2" charset="0"/>
            </a:rPr>
            <a:t> </a:t>
          </a:r>
          <a:r>
            <a:rPr lang="en-US" sz="2400" b="0">
              <a:latin typeface="Roboto" panose="02000000000000000000" pitchFamily="2" charset="0"/>
              <a:ea typeface="Roboto" panose="02000000000000000000" pitchFamily="2" charset="0"/>
            </a:rPr>
            <a: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2400" b="0">
            <a:latin typeface="Roboto" panose="02000000000000000000" pitchFamily="2" charset="0"/>
            <a:ea typeface="Roboto" panose="02000000000000000000" pitchFamily="2"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2400">
              <a:latin typeface="Roboto" panose="02000000000000000000" pitchFamily="2" charset="0"/>
              <a:ea typeface="Roboto" panose="02000000000000000000" pitchFamily="2" charset="0"/>
            </a:rPr>
            <a:t>The database is structured around two main thematic pillars, with colour-coded sheets to facilitate navigation:</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2400">
            <a:latin typeface="Roboto" panose="02000000000000000000" pitchFamily="2" charset="0"/>
            <a:ea typeface="Roboto" panose="02000000000000000000" pitchFamily="2"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2400" b="0" baseline="0">
              <a:latin typeface="Roboto" panose="02000000000000000000" pitchFamily="2" charset="0"/>
              <a:ea typeface="Roboto" panose="02000000000000000000" pitchFamily="2" charset="0"/>
            </a:rPr>
            <a:t>1. </a:t>
          </a:r>
          <a:r>
            <a:rPr lang="en-US" sz="2400" b="1" baseline="0">
              <a:solidFill>
                <a:sysClr val="windowText" lastClr="000000"/>
              </a:solidFill>
              <a:latin typeface="Roboto" panose="02000000000000000000" pitchFamily="2" charset="0"/>
              <a:ea typeface="Roboto" panose="02000000000000000000" pitchFamily="2" charset="0"/>
            </a:rPr>
            <a:t>Global South</a:t>
          </a:r>
          <a:r>
            <a:rPr lang="en-US" sz="2400" b="0" baseline="0">
              <a:solidFill>
                <a:sysClr val="windowText" lastClr="000000"/>
              </a:solidFill>
              <a:latin typeface="Roboto" panose="02000000000000000000" pitchFamily="2" charset="0"/>
              <a:ea typeface="Roboto" panose="02000000000000000000" pitchFamily="2" charset="0"/>
            </a:rPr>
            <a:t>.</a:t>
          </a:r>
          <a:r>
            <a:rPr lang="en-US" sz="2400" b="0" baseline="0">
              <a:solidFill>
                <a:schemeClr val="accent1"/>
              </a:solidFill>
              <a:latin typeface="Roboto" panose="02000000000000000000" pitchFamily="2" charset="0"/>
              <a:ea typeface="Roboto" panose="02000000000000000000" pitchFamily="2" charset="0"/>
            </a:rPr>
            <a:t> </a:t>
          </a:r>
          <a:r>
            <a:rPr lang="en-US" sz="2400" b="0" baseline="0">
              <a:solidFill>
                <a:schemeClr val="tx1"/>
              </a:solidFill>
              <a:latin typeface="Roboto" panose="02000000000000000000" pitchFamily="2" charset="0"/>
              <a:ea typeface="Roboto" panose="02000000000000000000" pitchFamily="2" charset="0"/>
            </a:rPr>
            <a:t>This pillar compiles key structural indicators that capture the demographic weight, economic performance, scientific capacity, and normative positioning of countries commonly grouped under the Global South.</a:t>
          </a:r>
          <a:endParaRPr lang="en-US" sz="2400" b="0">
            <a:solidFill>
              <a:schemeClr val="tx1"/>
            </a:solidFill>
            <a:latin typeface="Roboto" panose="02000000000000000000" pitchFamily="2" charset="0"/>
            <a:ea typeface="Roboto" panose="02000000000000000000" pitchFamily="2"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2400" b="0">
            <a:solidFill>
              <a:schemeClr val="accent2"/>
            </a:solidFill>
            <a:latin typeface="Roboto" panose="02000000000000000000" pitchFamily="2" charset="0"/>
            <a:ea typeface="Roboto" panose="02000000000000000000" pitchFamily="2"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2400" b="0">
              <a:solidFill>
                <a:schemeClr val="tx1"/>
              </a:solidFill>
              <a:latin typeface="Roboto" panose="02000000000000000000" pitchFamily="2" charset="0"/>
              <a:ea typeface="Roboto" panose="02000000000000000000" pitchFamily="2" charset="0"/>
            </a:rPr>
            <a:t>2.</a:t>
          </a:r>
          <a:r>
            <a:rPr lang="en-US" sz="2400" b="0" baseline="0">
              <a:solidFill>
                <a:schemeClr val="tx1"/>
              </a:solidFill>
              <a:latin typeface="Roboto" panose="02000000000000000000" pitchFamily="2" charset="0"/>
              <a:ea typeface="Roboto" panose="02000000000000000000" pitchFamily="2" charset="0"/>
            </a:rPr>
            <a:t> </a:t>
          </a:r>
          <a:r>
            <a:rPr lang="en-US" sz="2400" b="1">
              <a:solidFill>
                <a:sysClr val="windowText" lastClr="000000"/>
              </a:solidFill>
              <a:latin typeface="Roboto" panose="02000000000000000000" pitchFamily="2" charset="0"/>
              <a:ea typeface="Roboto" panose="02000000000000000000" pitchFamily="2" charset="0"/>
            </a:rPr>
            <a:t>Europe-Global</a:t>
          </a:r>
          <a:r>
            <a:rPr lang="en-US" sz="2400" b="1" baseline="0">
              <a:solidFill>
                <a:sysClr val="windowText" lastClr="000000"/>
              </a:solidFill>
              <a:latin typeface="Roboto" panose="02000000000000000000" pitchFamily="2" charset="0"/>
              <a:ea typeface="Roboto" panose="02000000000000000000" pitchFamily="2" charset="0"/>
            </a:rPr>
            <a:t> South relations</a:t>
          </a:r>
          <a:r>
            <a:rPr lang="en-US" sz="2400" b="0" baseline="0">
              <a:latin typeface="Roboto" panose="02000000000000000000" pitchFamily="2" charset="0"/>
              <a:ea typeface="Roboto" panose="02000000000000000000" pitchFamily="2" charset="0"/>
            </a:rPr>
            <a:t>.</a:t>
          </a:r>
          <a:r>
            <a:rPr lang="en-US" sz="2400" b="0">
              <a:latin typeface="Roboto" panose="02000000000000000000" pitchFamily="2" charset="0"/>
              <a:ea typeface="Roboto" panose="02000000000000000000" pitchFamily="2" charset="0"/>
            </a:rPr>
            <a:t> This pillar presents data on bilateral and multilateral ties between  selected European countries and institutions and the Global South. It includes information on trade and investment flows, UN voting patterns, cooperation on selected issues and diplomatic engagements.</a:t>
          </a:r>
        </a:p>
        <a:p>
          <a:pPr marL="0" marR="0" lvl="0" indent="0" defTabSz="914400" eaLnBrk="1" fontAlgn="auto" latinLnBrk="0" hangingPunct="1">
            <a:lnSpc>
              <a:spcPct val="100000"/>
            </a:lnSpc>
            <a:spcBef>
              <a:spcPts val="0"/>
            </a:spcBef>
            <a:spcAft>
              <a:spcPts val="0"/>
            </a:spcAft>
            <a:buClrTx/>
            <a:buSzTx/>
            <a:buFontTx/>
            <a:buNone/>
            <a:tabLst/>
            <a:defRPr/>
          </a:pPr>
          <a:endParaRPr lang="en-US" sz="2400">
            <a:latin typeface="Roboto" panose="02000000000000000000" pitchFamily="2" charset="0"/>
            <a:ea typeface="Roboto" panose="02000000000000000000" pitchFamily="2"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2400">
              <a:latin typeface="Roboto" panose="02000000000000000000" pitchFamily="2" charset="0"/>
              <a:ea typeface="Roboto" panose="02000000000000000000" pitchFamily="2" charset="0"/>
            </a:rPr>
            <a:t>Data was collected between March-May 2025 and updates in July-August</a:t>
          </a:r>
          <a:r>
            <a:rPr lang="en-US" sz="2400" baseline="0">
              <a:latin typeface="Roboto" panose="02000000000000000000" pitchFamily="2" charset="0"/>
              <a:ea typeface="Roboto" panose="02000000000000000000" pitchFamily="2" charset="0"/>
            </a:rPr>
            <a:t> 2026.</a:t>
          </a:r>
          <a:endParaRPr lang="en-US" sz="2400">
            <a:latin typeface="Roboto" panose="02000000000000000000" pitchFamily="2" charset="0"/>
            <a:ea typeface="Roboto" panose="02000000000000000000" pitchFamily="2" charset="0"/>
          </a:endParaRPr>
        </a:p>
        <a:p>
          <a:endParaRPr lang="en-US" sz="1400">
            <a:latin typeface="Roboto Condensed" panose="02000000000000000000" pitchFamily="2" charset="0"/>
            <a:ea typeface="Roboto Condensed" panose="02000000000000000000" pitchFamily="2" charset="0"/>
          </a:endParaRPr>
        </a:p>
      </xdr:txBody>
    </xdr:sp>
    <xdr:clientData/>
  </xdr:twoCellAnchor>
  <xdr:twoCellAnchor>
    <xdr:from>
      <xdr:col>0</xdr:col>
      <xdr:colOff>549710</xdr:colOff>
      <xdr:row>11</xdr:row>
      <xdr:rowOff>4548</xdr:rowOff>
    </xdr:from>
    <xdr:to>
      <xdr:col>29</xdr:col>
      <xdr:colOff>376785</xdr:colOff>
      <xdr:row>84</xdr:row>
      <xdr:rowOff>37114</xdr:rowOff>
    </xdr:to>
    <xdr:graphicFrame macro="">
      <xdr:nvGraphicFramePr>
        <xdr:cNvPr id="8" name="Diagram 7">
          <a:extLst>
            <a:ext uri="{FF2B5EF4-FFF2-40B4-BE49-F238E27FC236}">
              <a16:creationId xmlns:a16="http://schemas.microsoft.com/office/drawing/2014/main" id="{DC0EEF25-A173-6474-B92D-BCE23CDD2CB7}"/>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1</xdr:col>
      <xdr:colOff>201100</xdr:colOff>
      <xdr:row>142</xdr:row>
      <xdr:rowOff>9525</xdr:rowOff>
    </xdr:from>
    <xdr:to>
      <xdr:col>58</xdr:col>
      <xdr:colOff>38100</xdr:colOff>
      <xdr:row>156</xdr:row>
      <xdr:rowOff>38101</xdr:rowOff>
    </xdr:to>
    <xdr:sp macro="" textlink="">
      <xdr:nvSpPr>
        <xdr:cNvPr id="10" name="TextBox 9">
          <a:extLst>
            <a:ext uri="{FF2B5EF4-FFF2-40B4-BE49-F238E27FC236}">
              <a16:creationId xmlns:a16="http://schemas.microsoft.com/office/drawing/2014/main" id="{CC96568E-ACF5-9241-BC11-BDE04D3562D2}"/>
            </a:ext>
          </a:extLst>
        </xdr:cNvPr>
        <xdr:cNvSpPr txBox="1"/>
      </xdr:nvSpPr>
      <xdr:spPr>
        <a:xfrm>
          <a:off x="1077400" y="27708225"/>
          <a:ext cx="49786100" cy="2695576"/>
        </a:xfrm>
        <a:prstGeom prst="rect">
          <a:avLst/>
        </a:prstGeom>
        <a:solidFill>
          <a:schemeClr val="lt1"/>
        </a:solidFill>
        <a:ln w="9525" cmpd="sng">
          <a:solidFill>
            <a:srgbClr val="63667B"/>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50000"/>
            </a:lnSpc>
            <a:spcBef>
              <a:spcPts val="0"/>
            </a:spcBef>
            <a:spcAft>
              <a:spcPts val="0"/>
            </a:spcAft>
            <a:buClrTx/>
            <a:buSzTx/>
            <a:buFontTx/>
            <a:buNone/>
            <a:tabLst/>
            <a:defRPr/>
          </a:pPr>
          <a:r>
            <a:rPr lang="en-US" sz="2000">
              <a:latin typeface="Roboto" panose="02000000000000000000" pitchFamily="2" charset="0"/>
              <a:ea typeface="Roboto" panose="02000000000000000000" pitchFamily="2" charset="0"/>
            </a:rPr>
            <a:t>* List</a:t>
          </a:r>
          <a:r>
            <a:rPr lang="en-US" sz="2000" baseline="0">
              <a:latin typeface="Roboto" panose="02000000000000000000" pitchFamily="2" charset="0"/>
              <a:ea typeface="Roboto" panose="02000000000000000000" pitchFamily="2" charset="0"/>
            </a:rPr>
            <a:t> of Global South countries and territories: </a:t>
          </a:r>
          <a:r>
            <a:rPr lang="en-US" sz="2000">
              <a:latin typeface="Roboto" panose="02000000000000000000" pitchFamily="2" charset="0"/>
              <a:ea typeface="Roboto" panose="02000000000000000000" pitchFamily="2" charset="0"/>
            </a:rPr>
            <a:t>Afghanistan, Albania, Algeria, American Samoa, Angola, Antigua and Barbuda, Argentina, Armenia, Aruba, Azerbaijan, Bahamas (The), Bahrain, Bangladesh, Barbados, Belarus, Belize, Benin, Bermuda, Bhutan, Bolivia, Bosnia and Herzegovina, Botswana, Brazil, British Virgin Islands, Brunei Darussalam, Burkina Faso, Burundi, Cabo Verde, Cambodia, Cameroon, Cayman Islands, Central African Republic, Chad, Chile, China, Colombia, Comoros, Congo (Dem. Rep.), Congo (Rep.), Costa Rica, Côte d'Ivoire, Cuba, Curaçao, Djibouti, Dominica, Dominican Republic, Ecuador, Egypt (Arab Rep.), El Salvador, Equatorial Guinea, Eritrea, Eswatini, Ethiopia, Fiji, French Polynesia, Gabon, Gambia (The), Georgia, Ghana, Grenada, Guam, Guatemala, Guinea, Guinea-Bissau, Guyana, Haiti, Honduras, Hong Kong SAR (China), India, Indonesia, Iran (Islamic Rep.), Iraq, Israel, Jamaica, Jordan, Kazakhstan, Kenya, Kiribati, Korea (Dem. People's Rep.), Korea (Rep.), Kosovo, Kuwait, Kyrgyz Republic, Lao PDR, Lebanon, Lesotho, Liberia, Libya, Macao SAR (China), Madagascar, Malawi, Malaysia, Maldives, Mali, Marshall Islands, Mauritania, Mauritius, Mexico, Micronesia (Fed. Sts.), Moldova, Mongolia, Montenegro, Morocco, Mozambique, Myanmar, Namibia, Nauru, Nepal, New Caledonia, Nicaragua, Niger, Nigeria, North Macedonia, Northern Mariana Islands, Oman, Pakistan, Palau, Panama, Papua New Guinea, Paraguay, Peru, Philippines, Puerto Rico, Qatar, Russian Federation, Rwanda, Samoa, São Tomé and Príncipe, Saudi Arabia, Senegal, Serbia, Seychelles, Sierra Leone, Singapore, Sint Maarten (Dutch part), Solomon Islands, Somalia, South Africa, South Sudan, Sri Lanka, St. Kitts and Nevis, St. Lucia, St. Martin (French part), St. Vincent and the Grenadines, Sudan, Suriname, Syrian Arab Republic, Tajikistan, Tanzania, Thailand, Timor-Leste, Togo, Tonga, Trinidad and Tobago, Tunisia, Türkiye, Turkmenistan, Turks and Caicos Islands, Tuvalu, Uganda, Ukraine, United Arab Emirates, Uruguay, Uzbekistan, Vanuatu, Venezuela (RB), VietNam, Virgin Islands (U.S.), West Bank and Gaza, Yemen (Rep.), Zambia, Zimbabwe.</a:t>
          </a:r>
        </a:p>
      </xdr:txBody>
    </xdr:sp>
    <xdr:clientData/>
  </xdr:twoCellAnchor>
  <xdr:twoCellAnchor>
    <xdr:from>
      <xdr:col>30</xdr:col>
      <xdr:colOff>260403</xdr:colOff>
      <xdr:row>24</xdr:row>
      <xdr:rowOff>166873</xdr:rowOff>
    </xdr:from>
    <xdr:to>
      <xdr:col>54</xdr:col>
      <xdr:colOff>561092</xdr:colOff>
      <xdr:row>71</xdr:row>
      <xdr:rowOff>122423</xdr:rowOff>
    </xdr:to>
    <xdr:graphicFrame macro="">
      <xdr:nvGraphicFramePr>
        <xdr:cNvPr id="11" name="Diagram 10">
          <a:extLst>
            <a:ext uri="{FF2B5EF4-FFF2-40B4-BE49-F238E27FC236}">
              <a16:creationId xmlns:a16="http://schemas.microsoft.com/office/drawing/2014/main" id="{C62A683A-7E5D-5E00-0677-5E2FCAC2FA94}"/>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33</xdr:col>
      <xdr:colOff>285750</xdr:colOff>
      <xdr:row>77</xdr:row>
      <xdr:rowOff>76962</xdr:rowOff>
    </xdr:from>
    <xdr:to>
      <xdr:col>57</xdr:col>
      <xdr:colOff>514350</xdr:colOff>
      <xdr:row>139</xdr:row>
      <xdr:rowOff>114300</xdr:rowOff>
    </xdr:to>
    <xdr:sp macro="" textlink="">
      <xdr:nvSpPr>
        <xdr:cNvPr id="12" name="TextBox 11">
          <a:extLst>
            <a:ext uri="{FF2B5EF4-FFF2-40B4-BE49-F238E27FC236}">
              <a16:creationId xmlns:a16="http://schemas.microsoft.com/office/drawing/2014/main" id="{8A57994B-A85C-4E41-8182-1EF8E47D617D}"/>
            </a:ext>
          </a:extLst>
        </xdr:cNvPr>
        <xdr:cNvSpPr txBox="1"/>
      </xdr:nvSpPr>
      <xdr:spPr>
        <a:xfrm>
          <a:off x="29203650" y="15393162"/>
          <a:ext cx="21259800" cy="11848338"/>
        </a:xfrm>
        <a:prstGeom prst="rect">
          <a:avLst/>
        </a:prstGeom>
        <a:solidFill>
          <a:schemeClr val="lt1"/>
        </a:solidFill>
        <a:ln w="9525" cmpd="sng">
          <a:solidFill>
            <a:srgbClr val="63667B"/>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latin typeface="Roboto" panose="02000000000000000000" pitchFamily="2" charset="0"/>
              <a:ea typeface="Roboto" panose="02000000000000000000" pitchFamily="2" charset="0"/>
            </a:rPr>
            <a:t>Summary  of data included in the Europe-Global South Pillar (in order):</a:t>
          </a:r>
        </a:p>
        <a:p>
          <a:endParaRPr lang="en-US" sz="2400" b="1">
            <a:latin typeface="Roboto" panose="02000000000000000000" pitchFamily="2" charset="0"/>
            <a:ea typeface="Roboto" panose="02000000000000000000" pitchFamily="2"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2400" b="1">
              <a:latin typeface="Roboto" panose="02000000000000000000" pitchFamily="2" charset="0"/>
              <a:ea typeface="Roboto" panose="02000000000000000000" pitchFamily="2" charset="0"/>
            </a:rPr>
            <a:t>Economic data</a:t>
          </a:r>
        </a:p>
        <a:p>
          <a:pPr marL="0" marR="0" lvl="0" indent="0" defTabSz="914400" eaLnBrk="1" fontAlgn="auto" latinLnBrk="0" hangingPunct="1">
            <a:lnSpc>
              <a:spcPct val="100000"/>
            </a:lnSpc>
            <a:spcBef>
              <a:spcPts val="0"/>
            </a:spcBef>
            <a:spcAft>
              <a:spcPts val="0"/>
            </a:spcAft>
            <a:buClrTx/>
            <a:buSzTx/>
            <a:buFontTx/>
            <a:buNone/>
            <a:tabLst/>
            <a:defRPr/>
          </a:pPr>
          <a:r>
            <a:rPr lang="en-US" sz="2400">
              <a:latin typeface="Roboto" panose="02000000000000000000" pitchFamily="2" charset="0"/>
              <a:ea typeface="Roboto" panose="02000000000000000000" pitchFamily="2" charset="0"/>
            </a:rPr>
            <a:t>(1) Trade</a:t>
          </a:r>
          <a:r>
            <a:rPr lang="en-US" sz="2400" baseline="0">
              <a:latin typeface="Roboto" panose="02000000000000000000" pitchFamily="2" charset="0"/>
              <a:ea typeface="Roboto" panose="02000000000000000000" pitchFamily="2" charset="0"/>
            </a:rPr>
            <a:t>: </a:t>
          </a:r>
          <a:r>
            <a:rPr lang="en-US" sz="2400">
              <a:latin typeface="Roboto" panose="02000000000000000000" pitchFamily="2" charset="0"/>
              <a:ea typeface="Roboto" panose="02000000000000000000" pitchFamily="2" charset="0"/>
            </a:rPr>
            <a:t>Iicludes trade in goods and services between the EU, Spain, and Global South countries, as well as EU trade agreements concluded with these countries. Sheet names: </a:t>
          </a:r>
          <a:r>
            <a:rPr lang="en-US" sz="2400" i="1">
              <a:latin typeface="Roboto" panose="02000000000000000000" pitchFamily="2" charset="0"/>
              <a:ea typeface="Roboto" panose="02000000000000000000" pitchFamily="2" charset="0"/>
            </a:rPr>
            <a:t>Export_Goods_EU, Import_Goods_EU, Export_Services_EU, Import_Services_EU, Trade_Agreements_EU, Import_Goods_Spain, Export_Goods_Spain, Export_Services_Spain, Import_Services_Spain. </a:t>
          </a:r>
          <a:r>
            <a:rPr lang="en-US" sz="2400">
              <a:latin typeface="Roboto" panose="02000000000000000000" pitchFamily="2" charset="0"/>
              <a:ea typeface="Roboto" panose="02000000000000000000" pitchFamily="2" charset="0"/>
            </a:rPr>
            <a:t>Sources: Eurostat, European Commission, EU Council.</a:t>
          </a:r>
        </a:p>
        <a:p>
          <a:pPr marL="0" marR="0" lvl="0" indent="0" defTabSz="914400" eaLnBrk="1" fontAlgn="auto" latinLnBrk="0" hangingPunct="1">
            <a:lnSpc>
              <a:spcPct val="100000"/>
            </a:lnSpc>
            <a:spcBef>
              <a:spcPts val="0"/>
            </a:spcBef>
            <a:spcAft>
              <a:spcPts val="0"/>
            </a:spcAft>
            <a:buClrTx/>
            <a:buSzTx/>
            <a:buFontTx/>
            <a:buNone/>
            <a:tabLst/>
            <a:defRPr/>
          </a:pPr>
          <a:endParaRPr lang="en-US" sz="2400">
            <a:latin typeface="Roboto" panose="02000000000000000000" pitchFamily="2" charset="0"/>
            <a:ea typeface="Roboto" panose="02000000000000000000" pitchFamily="2" charset="0"/>
          </a:endParaRPr>
        </a:p>
        <a:p>
          <a:r>
            <a:rPr lang="en-US" sz="2400">
              <a:latin typeface="Roboto" panose="02000000000000000000" pitchFamily="2" charset="0"/>
              <a:ea typeface="Roboto" panose="02000000000000000000" pitchFamily="2" charset="0"/>
            </a:rPr>
            <a:t>(2) FDI: includes both inward and outward Foreign Direct Investment (FDI) flows and stocks between Spain, the EU, and Global South countries. Sheet names: </a:t>
          </a:r>
          <a:r>
            <a:rPr lang="en-US" sz="2400" i="1">
              <a:latin typeface="Roboto" panose="02000000000000000000" pitchFamily="2" charset="0"/>
              <a:ea typeface="Roboto" panose="02000000000000000000" pitchFamily="2" charset="0"/>
            </a:rPr>
            <a:t>Spain_InwardFDI_Flows, </a:t>
          </a:r>
          <a:r>
            <a:rPr lang="en-US" sz="2400">
              <a:latin typeface="Roboto" panose="02000000000000000000" pitchFamily="2" charset="0"/>
              <a:ea typeface="Roboto" panose="02000000000000000000" pitchFamily="2" charset="0"/>
            </a:rPr>
            <a:t> </a:t>
          </a:r>
          <a:r>
            <a:rPr lang="en-US" sz="2400" i="1">
              <a:latin typeface="Roboto" panose="02000000000000000000" pitchFamily="2" charset="0"/>
              <a:ea typeface="Roboto" panose="02000000000000000000" pitchFamily="2" charset="0"/>
            </a:rPr>
            <a:t>Spain_OutwardFDI_Flows, Spain_InwardFDI_Stock, Spain_OutwardFDI_Stock, EU_InwardFDI_Flows, EU_OutwardFDI_Flows, EU_InwardFDI_Stock, EU_OutwardFDI_Stock. </a:t>
          </a:r>
          <a:r>
            <a:rPr lang="en-US" sz="2400">
              <a:latin typeface="Roboto" panose="02000000000000000000" pitchFamily="2" charset="0"/>
              <a:ea typeface="Roboto" panose="02000000000000000000" pitchFamily="2" charset="0"/>
            </a:rPr>
            <a:t>Source:</a:t>
          </a:r>
          <a:r>
            <a:rPr lang="en-US" sz="2400" baseline="0">
              <a:latin typeface="Roboto" panose="02000000000000000000" pitchFamily="2" charset="0"/>
              <a:ea typeface="Roboto" panose="02000000000000000000" pitchFamily="2" charset="0"/>
            </a:rPr>
            <a:t> Eurostat.</a:t>
          </a:r>
        </a:p>
        <a:p>
          <a:endParaRPr lang="en-US" sz="2400" baseline="0">
            <a:latin typeface="Roboto" panose="02000000000000000000" pitchFamily="2" charset="0"/>
            <a:ea typeface="Roboto" panose="02000000000000000000" pitchFamily="2"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2400" b="1">
              <a:latin typeface="Roboto" panose="02000000000000000000" pitchFamily="2" charset="0"/>
              <a:ea typeface="Roboto" panose="02000000000000000000" pitchFamily="2" charset="0"/>
            </a:rPr>
            <a:t>Diplomatic data</a:t>
          </a:r>
          <a:endParaRPr lang="en-US" sz="2400">
            <a:latin typeface="Roboto" panose="02000000000000000000" pitchFamily="2" charset="0"/>
            <a:ea typeface="Roboto" panose="02000000000000000000" pitchFamily="2" charset="0"/>
          </a:endParaRPr>
        </a:p>
        <a:p>
          <a:r>
            <a:rPr lang="en-US" sz="2400">
              <a:latin typeface="Roboto" panose="02000000000000000000" pitchFamily="2" charset="0"/>
              <a:ea typeface="Roboto" panose="02000000000000000000" pitchFamily="2" charset="0"/>
            </a:rPr>
            <a:t>(3)  Bilateral</a:t>
          </a:r>
          <a:r>
            <a:rPr lang="en-US" sz="2400" baseline="0">
              <a:latin typeface="Roboto" panose="02000000000000000000" pitchFamily="2" charset="0"/>
              <a:ea typeface="Roboto" panose="02000000000000000000" pitchFamily="2" charset="0"/>
            </a:rPr>
            <a:t> visits (2015-2024)</a:t>
          </a:r>
          <a:r>
            <a:rPr lang="en-US" sz="2400">
              <a:latin typeface="Roboto" panose="02000000000000000000" pitchFamily="2" charset="0"/>
              <a:ea typeface="Roboto" panose="02000000000000000000" pitchFamily="2" charset="0"/>
            </a:rPr>
            <a:t>:</a:t>
          </a:r>
          <a:r>
            <a:rPr lang="en-US" sz="2400" baseline="0">
              <a:latin typeface="Roboto" panose="02000000000000000000" pitchFamily="2" charset="0"/>
              <a:ea typeface="Roboto" panose="02000000000000000000" pitchFamily="2" charset="0"/>
            </a:rPr>
            <a:t>  r</a:t>
          </a:r>
          <a:r>
            <a:rPr lang="en-US" sz="2400">
              <a:latin typeface="Roboto" panose="02000000000000000000" pitchFamily="2" charset="0"/>
              <a:ea typeface="Roboto" panose="02000000000000000000" pitchFamily="2" charset="0"/>
            </a:rPr>
            <a:t>ecord of high-level bilateral visits between selected European actors (Spain, Italy, Poland and the EU) and selected Global South countries (Global South countries that are members of the G20</a:t>
          </a:r>
          <a:r>
            <a:rPr lang="en-US" sz="2400" baseline="0">
              <a:latin typeface="Roboto" panose="02000000000000000000" pitchFamily="2" charset="0"/>
              <a:ea typeface="Roboto" panose="02000000000000000000" pitchFamily="2" charset="0"/>
            </a:rPr>
            <a:t> except Russia) </a:t>
          </a:r>
          <a:r>
            <a:rPr lang="en-US" sz="2400">
              <a:latin typeface="Roboto" panose="02000000000000000000" pitchFamily="2" charset="0"/>
              <a:ea typeface="Roboto" panose="02000000000000000000" pitchFamily="2" charset="0"/>
            </a:rPr>
            <a:t>from 2015 to 2025. Sheet names: </a:t>
          </a:r>
          <a:r>
            <a:rPr lang="en-US" sz="2400" i="1">
              <a:latin typeface="Roboto" panose="02000000000000000000" pitchFamily="2" charset="0"/>
              <a:ea typeface="Roboto" panose="02000000000000000000" pitchFamily="2" charset="0"/>
            </a:rPr>
            <a:t>BilateralVisits,</a:t>
          </a:r>
          <a:r>
            <a:rPr lang="en-US" sz="2400" i="1" baseline="0">
              <a:latin typeface="Roboto" panose="02000000000000000000" pitchFamily="2" charset="0"/>
              <a:ea typeface="Roboto" panose="02000000000000000000" pitchFamily="2" charset="0"/>
            </a:rPr>
            <a:t> Summary_Bilateral visits</a:t>
          </a:r>
          <a:r>
            <a:rPr lang="en-US" sz="2400" baseline="0">
              <a:latin typeface="Roboto" panose="02000000000000000000" pitchFamily="2" charset="0"/>
              <a:ea typeface="Roboto" panose="02000000000000000000" pitchFamily="2" charset="0"/>
            </a:rPr>
            <a:t>. </a:t>
          </a:r>
          <a:r>
            <a:rPr lang="en-US" sz="2400">
              <a:latin typeface="Roboto" panose="02000000000000000000" pitchFamily="2" charset="0"/>
              <a:ea typeface="Roboto" panose="02000000000000000000" pitchFamily="2" charset="0"/>
            </a:rPr>
            <a:t>Source: official government records and press.</a:t>
          </a:r>
        </a:p>
        <a:p>
          <a:endParaRPr lang="en-US" sz="2400">
            <a:latin typeface="Roboto" panose="02000000000000000000" pitchFamily="2" charset="0"/>
            <a:ea typeface="Roboto" panose="02000000000000000000" pitchFamily="2" charset="0"/>
          </a:endParaRPr>
        </a:p>
        <a:p>
          <a:r>
            <a:rPr lang="en-US" sz="2400">
              <a:latin typeface="Roboto" panose="02000000000000000000" pitchFamily="2" charset="0"/>
              <a:ea typeface="Roboto" panose="02000000000000000000" pitchFamily="2" charset="0"/>
            </a:rPr>
            <a:t>(4) UN voting: </a:t>
          </a:r>
          <a:r>
            <a:rPr lang="en-US" sz="2400" baseline="0">
              <a:latin typeface="Roboto" panose="02000000000000000000" pitchFamily="2" charset="0"/>
              <a:ea typeface="Roboto" panose="02000000000000000000" pitchFamily="2" charset="0"/>
            </a:rPr>
            <a:t> voting records and a</a:t>
          </a:r>
          <a:r>
            <a:rPr lang="en-US" sz="2400">
              <a:latin typeface="Roboto" panose="02000000000000000000" pitchFamily="2" charset="0"/>
              <a:ea typeface="Roboto" panose="02000000000000000000" pitchFamily="2" charset="0"/>
            </a:rPr>
            <a:t>nalysis of voting patterns of selected European actors (Spain, Italy</a:t>
          </a:r>
          <a:r>
            <a:rPr lang="en-US" sz="2400" baseline="0">
              <a:latin typeface="Roboto" panose="02000000000000000000" pitchFamily="2" charset="0"/>
              <a:ea typeface="Roboto" panose="02000000000000000000" pitchFamily="2" charset="0"/>
            </a:rPr>
            <a:t> and</a:t>
          </a:r>
          <a:r>
            <a:rPr lang="en-US" sz="2400">
              <a:latin typeface="Roboto" panose="02000000000000000000" pitchFamily="2" charset="0"/>
              <a:ea typeface="Roboto" panose="02000000000000000000" pitchFamily="2" charset="0"/>
            </a:rPr>
            <a:t> Poland) and selected Global South countries (Global South countries that are member of the G20</a:t>
          </a:r>
          <a:r>
            <a:rPr lang="en-US" sz="2400" baseline="0">
              <a:latin typeface="Roboto" panose="02000000000000000000" pitchFamily="2" charset="0"/>
              <a:ea typeface="Roboto" panose="02000000000000000000" pitchFamily="2" charset="0"/>
            </a:rPr>
            <a:t> and not Permanent Members of the UN Security Council) in resolutions of the UN General Assembly on Ukraine (Feb 2022-Feb 2025) and Palestine (Oct 2023- Dec 2024)</a:t>
          </a:r>
          <a:r>
            <a:rPr lang="en-US" sz="2400">
              <a:latin typeface="Roboto" panose="02000000000000000000" pitchFamily="2" charset="0"/>
              <a:ea typeface="Roboto" panose="02000000000000000000" pitchFamily="2" charset="0"/>
            </a:rPr>
            <a:t>. Sheet names: </a:t>
          </a:r>
          <a:r>
            <a:rPr lang="en-US" sz="2400" i="1" baseline="0">
              <a:latin typeface="Roboto" panose="02000000000000000000" pitchFamily="2" charset="0"/>
              <a:ea typeface="Roboto" panose="02000000000000000000" pitchFamily="2" charset="0"/>
            </a:rPr>
            <a:t>UN_Palestine, UN_Ukraine</a:t>
          </a:r>
          <a:r>
            <a:rPr lang="en-US" sz="2400" i="1">
              <a:latin typeface="Roboto" panose="02000000000000000000" pitchFamily="2" charset="0"/>
              <a:ea typeface="Roboto" panose="02000000000000000000" pitchFamily="2" charset="0"/>
            </a:rPr>
            <a:t>. </a:t>
          </a:r>
          <a:r>
            <a:rPr lang="en-US" sz="2400" baseline="0">
              <a:latin typeface="Roboto" panose="02000000000000000000" pitchFamily="2" charset="0"/>
              <a:ea typeface="Roboto" panose="02000000000000000000" pitchFamily="2" charset="0"/>
            </a:rPr>
            <a:t>Sources: </a:t>
          </a:r>
          <a:r>
            <a:rPr lang="en-US" sz="2400">
              <a:latin typeface="Roboto" panose="02000000000000000000" pitchFamily="2" charset="0"/>
              <a:ea typeface="Roboto" panose="02000000000000000000" pitchFamily="2" charset="0"/>
            </a:rPr>
            <a:t>UN Library</a:t>
          </a:r>
          <a:r>
            <a:rPr lang="en-US" sz="2400" baseline="0">
              <a:latin typeface="Roboto" panose="02000000000000000000" pitchFamily="2" charset="0"/>
              <a:ea typeface="Roboto" panose="02000000000000000000" pitchFamily="2" charset="0"/>
            </a:rPr>
            <a:t> and Compilation of UN Resolutions and Decisions on Question of Palestine Adopted in 2023 and 2024.</a:t>
          </a:r>
          <a:endParaRPr lang="en-US" sz="2400">
            <a:latin typeface="Roboto" panose="02000000000000000000" pitchFamily="2" charset="0"/>
            <a:ea typeface="Roboto" panose="02000000000000000000" pitchFamily="2" charset="0"/>
          </a:endParaRPr>
        </a:p>
        <a:p>
          <a:endParaRPr lang="en-US" sz="2400">
            <a:latin typeface="Roboto" panose="02000000000000000000" pitchFamily="2" charset="0"/>
            <a:ea typeface="Roboto" panose="02000000000000000000" pitchFamily="2" charset="0"/>
          </a:endParaRPr>
        </a:p>
        <a:p>
          <a:r>
            <a:rPr lang="en-US" sz="2400" b="1">
              <a:latin typeface="Roboto" panose="02000000000000000000" pitchFamily="2" charset="0"/>
              <a:ea typeface="Roboto" panose="02000000000000000000" pitchFamily="2" charset="0"/>
            </a:rPr>
            <a:t>Issue-</a:t>
          </a:r>
          <a:r>
            <a:rPr lang="en-US" sz="2400" b="1" baseline="0">
              <a:latin typeface="Roboto" panose="02000000000000000000" pitchFamily="2" charset="0"/>
              <a:ea typeface="Roboto" panose="02000000000000000000" pitchFamily="2" charset="0"/>
            </a:rPr>
            <a:t>based cooperation</a:t>
          </a:r>
        </a:p>
        <a:p>
          <a:pPr marL="0" marR="0" lvl="0" indent="0" defTabSz="914400" eaLnBrk="1" fontAlgn="auto" latinLnBrk="0" hangingPunct="1">
            <a:lnSpc>
              <a:spcPct val="100000"/>
            </a:lnSpc>
            <a:spcBef>
              <a:spcPts val="0"/>
            </a:spcBef>
            <a:spcAft>
              <a:spcPts val="0"/>
            </a:spcAft>
            <a:buClrTx/>
            <a:buSzTx/>
            <a:buFontTx/>
            <a:buNone/>
            <a:tabLst/>
            <a:defRPr/>
          </a:pPr>
          <a:r>
            <a:rPr lang="en-US" sz="2400">
              <a:latin typeface="Roboto" panose="02000000000000000000" pitchFamily="2" charset="0"/>
              <a:ea typeface="Roboto" panose="02000000000000000000" pitchFamily="2" charset="0"/>
            </a:rPr>
            <a:t>(5) Agreements on science</a:t>
          </a:r>
          <a:r>
            <a:rPr lang="en-US" sz="2400" baseline="0">
              <a:latin typeface="Roboto" panose="02000000000000000000" pitchFamily="2" charset="0"/>
              <a:ea typeface="Roboto" panose="02000000000000000000" pitchFamily="2" charset="0"/>
            </a:rPr>
            <a:t> and technology and securty and defence</a:t>
          </a:r>
          <a:r>
            <a:rPr lang="en-US" sz="2400">
              <a:latin typeface="Roboto" panose="02000000000000000000" pitchFamily="2" charset="0"/>
              <a:ea typeface="Roboto" panose="02000000000000000000" pitchFamily="2" charset="0"/>
            </a:rPr>
            <a:t>:</a:t>
          </a:r>
          <a:r>
            <a:rPr lang="en-US" sz="2400" baseline="0">
              <a:latin typeface="Roboto" panose="02000000000000000000" pitchFamily="2" charset="0"/>
              <a:ea typeface="Roboto" panose="02000000000000000000" pitchFamily="2" charset="0"/>
            </a:rPr>
            <a:t> </a:t>
          </a:r>
          <a:r>
            <a:rPr lang="en-US" sz="2400">
              <a:latin typeface="Roboto" panose="02000000000000000000" pitchFamily="2" charset="0"/>
              <a:ea typeface="Roboto" panose="02000000000000000000" pitchFamily="2" charset="0"/>
            </a:rPr>
            <a:t>Includes formal bilateral agreements between Spain, the EU, and Global South countries on issues related to science and technology, as well as security and defence. Sheet names: </a:t>
          </a:r>
          <a:r>
            <a:rPr lang="en-US" sz="2400" i="1">
              <a:latin typeface="Roboto" panose="02000000000000000000" pitchFamily="2" charset="0"/>
              <a:ea typeface="Roboto" panose="02000000000000000000" pitchFamily="2" charset="0"/>
            </a:rPr>
            <a:t>Sec&amp;Tech_Agreements,</a:t>
          </a:r>
          <a:r>
            <a:rPr lang="en-US" sz="2400" i="1" baseline="0">
              <a:latin typeface="Roboto" panose="02000000000000000000" pitchFamily="2" charset="0"/>
              <a:ea typeface="Roboto" panose="02000000000000000000" pitchFamily="2" charset="0"/>
            </a:rPr>
            <a:t> Summary_</a:t>
          </a:r>
          <a:r>
            <a:rPr lang="en-US" sz="2400" i="1">
              <a:latin typeface="Roboto" panose="02000000000000000000" pitchFamily="2" charset="0"/>
              <a:ea typeface="Roboto" panose="02000000000000000000" pitchFamily="2" charset="0"/>
            </a:rPr>
            <a:t>Sec&amp;Tech_Agreements</a:t>
          </a:r>
          <a:r>
            <a:rPr lang="en-US" sz="2400" baseline="0">
              <a:latin typeface="Roboto" panose="02000000000000000000" pitchFamily="2" charset="0"/>
              <a:ea typeface="Roboto" panose="02000000000000000000" pitchFamily="2" charset="0"/>
            </a:rPr>
            <a:t>. </a:t>
          </a:r>
          <a:r>
            <a:rPr lang="en-US" sz="2400">
              <a:latin typeface="Roboto" panose="02000000000000000000" pitchFamily="2" charset="0"/>
              <a:ea typeface="Roboto" panose="02000000000000000000" pitchFamily="2" charset="0"/>
            </a:rPr>
            <a:t>Source: official government records and press.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1063423</xdr:colOff>
      <xdr:row>0</xdr:row>
      <xdr:rowOff>32562</xdr:rowOff>
    </xdr:from>
    <xdr:to>
      <xdr:col>4</xdr:col>
      <xdr:colOff>809625</xdr:colOff>
      <xdr:row>5</xdr:row>
      <xdr:rowOff>38100</xdr:rowOff>
    </xdr:to>
    <xdr:sp macro="" textlink="">
      <xdr:nvSpPr>
        <xdr:cNvPr id="2" name="TextBox 1">
          <a:extLst>
            <a:ext uri="{FF2B5EF4-FFF2-40B4-BE49-F238E27FC236}">
              <a16:creationId xmlns:a16="http://schemas.microsoft.com/office/drawing/2014/main" id="{A2B17F5F-B34E-05F1-DBAF-9A2FCF6BF5C2}"/>
            </a:ext>
          </a:extLst>
        </xdr:cNvPr>
        <xdr:cNvSpPr txBox="1"/>
      </xdr:nvSpPr>
      <xdr:spPr>
        <a:xfrm>
          <a:off x="2615998" y="32562"/>
          <a:ext cx="2965652" cy="11104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b="1">
              <a:latin typeface="Roboto Condensed" panose="02000000000000000000" pitchFamily="2" charset="0"/>
              <a:ea typeface="Roboto Condensed" panose="02000000000000000000" pitchFamily="2" charset="0"/>
            </a:rPr>
            <a:t>Total countries: 194</a:t>
          </a:r>
          <a:br>
            <a:rPr lang="en-US">
              <a:latin typeface="Roboto Condensed" panose="02000000000000000000" pitchFamily="2" charset="0"/>
              <a:ea typeface="Roboto Condensed" panose="02000000000000000000" pitchFamily="2" charset="0"/>
            </a:rPr>
          </a:br>
          <a:r>
            <a:rPr lang="en-US" b="1">
              <a:latin typeface="Roboto Condensed" panose="02000000000000000000" pitchFamily="2" charset="0"/>
              <a:ea typeface="Roboto Condensed" panose="02000000000000000000" pitchFamily="2" charset="0"/>
            </a:rPr>
            <a:t>"Free" countries (democracies): 82</a:t>
          </a:r>
          <a:r>
            <a:rPr lang="en-US">
              <a:latin typeface="Roboto Condensed" panose="02000000000000000000" pitchFamily="2" charset="0"/>
              <a:ea typeface="Roboto Condensed" panose="02000000000000000000" pitchFamily="2" charset="0"/>
            </a:rPr>
            <a:t>, of which </a:t>
          </a:r>
          <a:r>
            <a:rPr lang="en-US" b="1">
              <a:latin typeface="Roboto Condensed" panose="02000000000000000000" pitchFamily="2" charset="0"/>
              <a:ea typeface="Roboto Condensed" panose="02000000000000000000" pitchFamily="2" charset="0"/>
            </a:rPr>
            <a:t>43 are from the Global South.</a:t>
          </a:r>
          <a:br>
            <a:rPr lang="en-US">
              <a:latin typeface="Roboto Condensed" panose="02000000000000000000" pitchFamily="2" charset="0"/>
              <a:ea typeface="Roboto Condensed" panose="02000000000000000000" pitchFamily="2" charset="0"/>
            </a:rPr>
          </a:br>
          <a:r>
            <a:rPr lang="en-US">
              <a:latin typeface="Roboto Condensed" panose="02000000000000000000" pitchFamily="2" charset="0"/>
              <a:ea typeface="Roboto Condensed" panose="02000000000000000000" pitchFamily="2" charset="0"/>
            </a:rPr>
            <a:t>→ This means </a:t>
          </a:r>
          <a:r>
            <a:rPr lang="en-US" b="1">
              <a:latin typeface="Roboto Condensed" panose="02000000000000000000" pitchFamily="2" charset="0"/>
              <a:ea typeface="Roboto Condensed" panose="02000000000000000000" pitchFamily="2" charset="0"/>
            </a:rPr>
            <a:t>52%</a:t>
          </a:r>
          <a:r>
            <a:rPr lang="en-US">
              <a:latin typeface="Roboto Condensed" panose="02000000000000000000" pitchFamily="2" charset="0"/>
              <a:ea typeface="Roboto Condensed" panose="02000000000000000000" pitchFamily="2" charset="0"/>
            </a:rPr>
            <a:t> of the world’s democracies are from the </a:t>
          </a:r>
          <a:r>
            <a:rPr lang="en-US" b="1">
              <a:latin typeface="Roboto Condensed" panose="02000000000000000000" pitchFamily="2" charset="0"/>
              <a:ea typeface="Roboto Condensed" panose="02000000000000000000" pitchFamily="2" charset="0"/>
            </a:rPr>
            <a:t>Global South.</a:t>
          </a:r>
          <a:endParaRPr lang="en-US" sz="1100">
            <a:latin typeface="Roboto Condensed" panose="02000000000000000000" pitchFamily="2" charset="0"/>
            <a:ea typeface="Roboto Condensed" panose="02000000000000000000" pitchFamily="2"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12700</xdr:colOff>
      <xdr:row>25</xdr:row>
      <xdr:rowOff>15875</xdr:rowOff>
    </xdr:from>
    <xdr:to>
      <xdr:col>16</xdr:col>
      <xdr:colOff>819150</xdr:colOff>
      <xdr:row>48</xdr:row>
      <xdr:rowOff>184150</xdr:rowOff>
    </xdr:to>
    <xdr:graphicFrame macro="">
      <xdr:nvGraphicFramePr>
        <xdr:cNvPr id="2" name="Chart 1">
          <a:extLst>
            <a:ext uri="{FF2B5EF4-FFF2-40B4-BE49-F238E27FC236}">
              <a16:creationId xmlns:a16="http://schemas.microsoft.com/office/drawing/2014/main" id="{863202BD-DAA2-BF49-89F5-54431C8C9B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669571</xdr:colOff>
      <xdr:row>0</xdr:row>
      <xdr:rowOff>225425</xdr:rowOff>
    </xdr:from>
    <xdr:to>
      <xdr:col>22</xdr:col>
      <xdr:colOff>161924</xdr:colOff>
      <xdr:row>10</xdr:row>
      <xdr:rowOff>167986</xdr:rowOff>
    </xdr:to>
    <xdr:graphicFrame macro="">
      <xdr:nvGraphicFramePr>
        <xdr:cNvPr id="3" name="Chart 2">
          <a:extLst>
            <a:ext uri="{FF2B5EF4-FFF2-40B4-BE49-F238E27FC236}">
              <a16:creationId xmlns:a16="http://schemas.microsoft.com/office/drawing/2014/main" id="{17388A35-8724-D742-A16D-2E2C9A5161B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23</xdr:col>
      <xdr:colOff>476250</xdr:colOff>
      <xdr:row>0</xdr:row>
      <xdr:rowOff>190500</xdr:rowOff>
    </xdr:from>
    <xdr:to>
      <xdr:col>27</xdr:col>
      <xdr:colOff>74930</xdr:colOff>
      <xdr:row>10</xdr:row>
      <xdr:rowOff>68453</xdr:rowOff>
    </xdr:to>
    <xdr:graphicFrame macro="">
      <xdr:nvGraphicFramePr>
        <xdr:cNvPr id="4" name="Chart 3">
          <a:extLst>
            <a:ext uri="{FF2B5EF4-FFF2-40B4-BE49-F238E27FC236}">
              <a16:creationId xmlns:a16="http://schemas.microsoft.com/office/drawing/2014/main" id="{BAAF6F95-BAD9-944C-B173-99B2F170C05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120650</xdr:colOff>
      <xdr:row>11</xdr:row>
      <xdr:rowOff>76200</xdr:rowOff>
    </xdr:from>
    <xdr:to>
      <xdr:col>22</xdr:col>
      <xdr:colOff>854254</xdr:colOff>
      <xdr:row>22</xdr:row>
      <xdr:rowOff>174244</xdr:rowOff>
    </xdr:to>
    <xdr:graphicFrame macro="">
      <xdr:nvGraphicFramePr>
        <xdr:cNvPr id="5" name="Chart 4">
          <a:extLst>
            <a:ext uri="{FF2B5EF4-FFF2-40B4-BE49-F238E27FC236}">
              <a16:creationId xmlns:a16="http://schemas.microsoft.com/office/drawing/2014/main" id="{A091C82A-69F0-6B44-888F-240AA7947B8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23</xdr:col>
      <xdr:colOff>101600</xdr:colOff>
      <xdr:row>11</xdr:row>
      <xdr:rowOff>76199</xdr:rowOff>
    </xdr:from>
    <xdr:to>
      <xdr:col>27</xdr:col>
      <xdr:colOff>598766</xdr:colOff>
      <xdr:row>22</xdr:row>
      <xdr:rowOff>114299</xdr:rowOff>
    </xdr:to>
    <xdr:graphicFrame macro="">
      <xdr:nvGraphicFramePr>
        <xdr:cNvPr id="6" name="Chart 5">
          <a:extLst>
            <a:ext uri="{FF2B5EF4-FFF2-40B4-BE49-F238E27FC236}">
              <a16:creationId xmlns:a16="http://schemas.microsoft.com/office/drawing/2014/main" id="{C4470354-24DC-8042-9CE2-7A49A7D8FE7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18</xdr:col>
      <xdr:colOff>263173</xdr:colOff>
      <xdr:row>25</xdr:row>
      <xdr:rowOff>3882</xdr:rowOff>
    </xdr:from>
    <xdr:to>
      <xdr:col>22</xdr:col>
      <xdr:colOff>824795</xdr:colOff>
      <xdr:row>36</xdr:row>
      <xdr:rowOff>104140</xdr:rowOff>
    </xdr:to>
    <xdr:graphicFrame macro="">
      <xdr:nvGraphicFramePr>
        <xdr:cNvPr id="7" name="Chart 6">
          <a:extLst>
            <a:ext uri="{FF2B5EF4-FFF2-40B4-BE49-F238E27FC236}">
              <a16:creationId xmlns:a16="http://schemas.microsoft.com/office/drawing/2014/main" id="{01658B1B-EC87-5743-B219-AF40870A226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23</xdr:col>
      <xdr:colOff>133350</xdr:colOff>
      <xdr:row>25</xdr:row>
      <xdr:rowOff>28574</xdr:rowOff>
    </xdr:from>
    <xdr:to>
      <xdr:col>27</xdr:col>
      <xdr:colOff>639888</xdr:colOff>
      <xdr:row>36</xdr:row>
      <xdr:rowOff>85724</xdr:rowOff>
    </xdr:to>
    <xdr:graphicFrame macro="">
      <xdr:nvGraphicFramePr>
        <xdr:cNvPr id="8" name="Chart 7">
          <a:extLst>
            <a:ext uri="{FF2B5EF4-FFF2-40B4-BE49-F238E27FC236}">
              <a16:creationId xmlns:a16="http://schemas.microsoft.com/office/drawing/2014/main" id="{F3C9CF59-94C4-FC4B-97F9-75BB9788AFD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20</xdr:col>
      <xdr:colOff>530578</xdr:colOff>
      <xdr:row>37</xdr:row>
      <xdr:rowOff>50800</xdr:rowOff>
    </xdr:from>
    <xdr:to>
      <xdr:col>25</xdr:col>
      <xdr:colOff>247650</xdr:colOff>
      <xdr:row>48</xdr:row>
      <xdr:rowOff>128520</xdr:rowOff>
    </xdr:to>
    <xdr:graphicFrame macro="">
      <xdr:nvGraphicFramePr>
        <xdr:cNvPr id="9" name="Chart 8">
          <a:extLst>
            <a:ext uri="{FF2B5EF4-FFF2-40B4-BE49-F238E27FC236}">
              <a16:creationId xmlns:a16="http://schemas.microsoft.com/office/drawing/2014/main" id="{FC1314D0-6F73-CE4D-985D-AD3F0E6061C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7</xdr:col>
      <xdr:colOff>14815</xdr:colOff>
      <xdr:row>89</xdr:row>
      <xdr:rowOff>0</xdr:rowOff>
    </xdr:from>
    <xdr:to>
      <xdr:col>13</xdr:col>
      <xdr:colOff>1130299</xdr:colOff>
      <xdr:row>110</xdr:row>
      <xdr:rowOff>218017</xdr:rowOff>
    </xdr:to>
    <xdr:graphicFrame macro="">
      <xdr:nvGraphicFramePr>
        <xdr:cNvPr id="7" name="Chart 6">
          <a:extLst>
            <a:ext uri="{FF2B5EF4-FFF2-40B4-BE49-F238E27FC236}">
              <a16:creationId xmlns:a16="http://schemas.microsoft.com/office/drawing/2014/main" id="{5360B8CC-C262-DDB1-48D9-13892BEF8D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20654</xdr:colOff>
      <xdr:row>176</xdr:row>
      <xdr:rowOff>200026</xdr:rowOff>
    </xdr:from>
    <xdr:to>
      <xdr:col>13</xdr:col>
      <xdr:colOff>1111250</xdr:colOff>
      <xdr:row>198</xdr:row>
      <xdr:rowOff>57150</xdr:rowOff>
    </xdr:to>
    <xdr:graphicFrame macro="">
      <xdr:nvGraphicFramePr>
        <xdr:cNvPr id="9" name="Chart 8">
          <a:extLst>
            <a:ext uri="{FF2B5EF4-FFF2-40B4-BE49-F238E27FC236}">
              <a16:creationId xmlns:a16="http://schemas.microsoft.com/office/drawing/2014/main" id="{1FD41EAB-1B17-ABA2-C625-D869413C99B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15</xdr:col>
      <xdr:colOff>18841</xdr:colOff>
      <xdr:row>109</xdr:row>
      <xdr:rowOff>0</xdr:rowOff>
    </xdr:from>
    <xdr:to>
      <xdr:col>24</xdr:col>
      <xdr:colOff>553205</xdr:colOff>
      <xdr:row>133</xdr:row>
      <xdr:rowOff>209550</xdr:rowOff>
    </xdr:to>
    <xdr:graphicFrame macro="">
      <xdr:nvGraphicFramePr>
        <xdr:cNvPr id="4" name="Chart 3">
          <a:extLst>
            <a:ext uri="{FF2B5EF4-FFF2-40B4-BE49-F238E27FC236}">
              <a16:creationId xmlns:a16="http://schemas.microsoft.com/office/drawing/2014/main" id="{0C6AA90C-B209-8CDB-F6B3-84411DCFA8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10</xdr:col>
      <xdr:colOff>334603</xdr:colOff>
      <xdr:row>54</xdr:row>
      <xdr:rowOff>14236</xdr:rowOff>
    </xdr:from>
    <xdr:to>
      <xdr:col>15</xdr:col>
      <xdr:colOff>342012</xdr:colOff>
      <xdr:row>71</xdr:row>
      <xdr:rowOff>711</xdr:rowOff>
    </xdr:to>
    <xdr:graphicFrame macro="">
      <xdr:nvGraphicFramePr>
        <xdr:cNvPr id="2" name="Chart 1">
          <a:extLst>
            <a:ext uri="{FF2B5EF4-FFF2-40B4-BE49-F238E27FC236}">
              <a16:creationId xmlns:a16="http://schemas.microsoft.com/office/drawing/2014/main" id="{5A285869-B29D-7B95-7515-B40B2838E20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14</xdr:col>
      <xdr:colOff>0</xdr:colOff>
      <xdr:row>93</xdr:row>
      <xdr:rowOff>215669</xdr:rowOff>
    </xdr:from>
    <xdr:to>
      <xdr:col>19</xdr:col>
      <xdr:colOff>478928</xdr:colOff>
      <xdr:row>108</xdr:row>
      <xdr:rowOff>0</xdr:rowOff>
    </xdr:to>
    <xdr:graphicFrame macro="">
      <xdr:nvGraphicFramePr>
        <xdr:cNvPr id="4" name="Chart 3">
          <a:extLst>
            <a:ext uri="{FF2B5EF4-FFF2-40B4-BE49-F238E27FC236}">
              <a16:creationId xmlns:a16="http://schemas.microsoft.com/office/drawing/2014/main" id="{3AA59F48-661D-0E0A-A079-933F905B5D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850526</xdr:colOff>
      <xdr:row>93</xdr:row>
      <xdr:rowOff>217206</xdr:rowOff>
    </xdr:from>
    <xdr:to>
      <xdr:col>25</xdr:col>
      <xdr:colOff>568511</xdr:colOff>
      <xdr:row>108</xdr:row>
      <xdr:rowOff>34363</xdr:rowOff>
    </xdr:to>
    <xdr:graphicFrame macro="">
      <xdr:nvGraphicFramePr>
        <xdr:cNvPr id="8" name="Chart 7">
          <a:extLst>
            <a:ext uri="{FF2B5EF4-FFF2-40B4-BE49-F238E27FC236}">
              <a16:creationId xmlns:a16="http://schemas.microsoft.com/office/drawing/2014/main" id="{0D1EDAB3-DDD7-3035-5213-3198609668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322</xdr:colOff>
      <xdr:row>67</xdr:row>
      <xdr:rowOff>10629</xdr:rowOff>
    </xdr:from>
    <xdr:to>
      <xdr:col>11</xdr:col>
      <xdr:colOff>384175</xdr:colOff>
      <xdr:row>80</xdr:row>
      <xdr:rowOff>209550</xdr:rowOff>
    </xdr:to>
    <xdr:graphicFrame macro="">
      <xdr:nvGraphicFramePr>
        <xdr:cNvPr id="12" name="Chart 11">
          <a:extLst>
            <a:ext uri="{FF2B5EF4-FFF2-40B4-BE49-F238E27FC236}">
              <a16:creationId xmlns:a16="http://schemas.microsoft.com/office/drawing/2014/main" id="{BA021B2E-2057-A951-57B5-C899750A16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20568</xdr:colOff>
      <xdr:row>67</xdr:row>
      <xdr:rowOff>11595</xdr:rowOff>
    </xdr:from>
    <xdr:to>
      <xdr:col>17</xdr:col>
      <xdr:colOff>451264</xdr:colOff>
      <xdr:row>81</xdr:row>
      <xdr:rowOff>0</xdr:rowOff>
    </xdr:to>
    <xdr:graphicFrame macro="">
      <xdr:nvGraphicFramePr>
        <xdr:cNvPr id="16" name="Chart 15">
          <a:extLst>
            <a:ext uri="{FF2B5EF4-FFF2-40B4-BE49-F238E27FC236}">
              <a16:creationId xmlns:a16="http://schemas.microsoft.com/office/drawing/2014/main" id="{A194DB58-A2C0-DC6E-FD2F-2FA9A8D2ED8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23559</xdr:colOff>
      <xdr:row>67</xdr:row>
      <xdr:rowOff>19279</xdr:rowOff>
    </xdr:from>
    <xdr:to>
      <xdr:col>23</xdr:col>
      <xdr:colOff>590550</xdr:colOff>
      <xdr:row>81</xdr:row>
      <xdr:rowOff>9524</xdr:rowOff>
    </xdr:to>
    <xdr:graphicFrame macro="">
      <xdr:nvGraphicFramePr>
        <xdr:cNvPr id="21" name="Chart 20">
          <a:extLst>
            <a:ext uri="{FF2B5EF4-FFF2-40B4-BE49-F238E27FC236}">
              <a16:creationId xmlns:a16="http://schemas.microsoft.com/office/drawing/2014/main" id="{1F3A6EAB-9C45-AF84-D76D-49F0AC22EBB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24</xdr:col>
      <xdr:colOff>14770</xdr:colOff>
      <xdr:row>67</xdr:row>
      <xdr:rowOff>27517</xdr:rowOff>
    </xdr:from>
    <xdr:to>
      <xdr:col>29</xdr:col>
      <xdr:colOff>474455</xdr:colOff>
      <xdr:row>81</xdr:row>
      <xdr:rowOff>9525</xdr:rowOff>
    </xdr:to>
    <xdr:graphicFrame macro="">
      <xdr:nvGraphicFramePr>
        <xdr:cNvPr id="22" name="Chart 21">
          <a:extLst>
            <a:ext uri="{FF2B5EF4-FFF2-40B4-BE49-F238E27FC236}">
              <a16:creationId xmlns:a16="http://schemas.microsoft.com/office/drawing/2014/main" id="{274D4C20-2D42-F116-0F44-69C5A40AB3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xdr:col>
      <xdr:colOff>856644</xdr:colOff>
      <xdr:row>19</xdr:row>
      <xdr:rowOff>211816</xdr:rowOff>
    </xdr:from>
    <xdr:to>
      <xdr:col>11</xdr:col>
      <xdr:colOff>505023</xdr:colOff>
      <xdr:row>33</xdr:row>
      <xdr:rowOff>210800</xdr:rowOff>
    </xdr:to>
    <xdr:graphicFrame macro="">
      <xdr:nvGraphicFramePr>
        <xdr:cNvPr id="2" name="Chart 1">
          <a:extLst>
            <a:ext uri="{FF2B5EF4-FFF2-40B4-BE49-F238E27FC236}">
              <a16:creationId xmlns:a16="http://schemas.microsoft.com/office/drawing/2014/main" id="{8552D445-C0EF-9079-1F90-439189C6FC8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849388</xdr:colOff>
      <xdr:row>118</xdr:row>
      <xdr:rowOff>215145</xdr:rowOff>
    </xdr:from>
    <xdr:to>
      <xdr:col>9</xdr:col>
      <xdr:colOff>281516</xdr:colOff>
      <xdr:row>132</xdr:row>
      <xdr:rowOff>206678</xdr:rowOff>
    </xdr:to>
    <xdr:graphicFrame macro="">
      <xdr:nvGraphicFramePr>
        <xdr:cNvPr id="3" name="Chart 2">
          <a:extLst>
            <a:ext uri="{FF2B5EF4-FFF2-40B4-BE49-F238E27FC236}">
              <a16:creationId xmlns:a16="http://schemas.microsoft.com/office/drawing/2014/main" id="{25C5AA65-DDAD-32B7-024B-2BC7E8773E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8165</xdr:colOff>
      <xdr:row>119</xdr:row>
      <xdr:rowOff>3176</xdr:rowOff>
    </xdr:from>
    <xdr:to>
      <xdr:col>15</xdr:col>
      <xdr:colOff>449943</xdr:colOff>
      <xdr:row>132</xdr:row>
      <xdr:rowOff>213784</xdr:rowOff>
    </xdr:to>
    <xdr:graphicFrame macro="">
      <xdr:nvGraphicFramePr>
        <xdr:cNvPr id="9" name="Chart 8">
          <a:extLst>
            <a:ext uri="{FF2B5EF4-FFF2-40B4-BE49-F238E27FC236}">
              <a16:creationId xmlns:a16="http://schemas.microsoft.com/office/drawing/2014/main" id="{2E9AC800-9D5C-770E-D5C0-178AA3DB564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10583</xdr:colOff>
      <xdr:row>36</xdr:row>
      <xdr:rowOff>6349</xdr:rowOff>
    </xdr:from>
    <xdr:to>
      <xdr:col>11</xdr:col>
      <xdr:colOff>512233</xdr:colOff>
      <xdr:row>50</xdr:row>
      <xdr:rowOff>4232</xdr:rowOff>
    </xdr:to>
    <xdr:graphicFrame macro="">
      <xdr:nvGraphicFramePr>
        <xdr:cNvPr id="5" name="Chart 4">
          <a:extLst>
            <a:ext uri="{FF2B5EF4-FFF2-40B4-BE49-F238E27FC236}">
              <a16:creationId xmlns:a16="http://schemas.microsoft.com/office/drawing/2014/main" id="{FD8E9875-4587-81E2-7576-E58DA1F2D42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30068A8-3168-4AD8-B717-3EDEE10DCF9D}" name="Tabla6" displayName="Tabla6" ref="A5:G180" totalsRowShown="0" headerRowDxfId="738" dataDxfId="737" headerRowCellStyle="Normal 2" dataCellStyle="Normal 2">
  <autoFilter ref="A5:G180" xr:uid="{B30068A8-3168-4AD8-B717-3EDEE10DCF9D}"/>
  <tableColumns count="7">
    <tableColumn id="1" xr3:uid="{6979F53C-347F-4658-B59E-BE79C92A60EB}" name="Country" dataDxfId="736" dataCellStyle="Normal 2"/>
    <tableColumn id="2" xr3:uid="{ADED7BE5-E397-4106-9D89-17FB3AF2AFF3}" name="Code" dataDxfId="735" dataCellStyle="Normal 2"/>
    <tableColumn id="3" xr3:uid="{D2221B5B-C647-4568-A0E2-B0ED86290C7E}" name="2019" dataDxfId="734" dataCellStyle="Normal 2"/>
    <tableColumn id="4" xr3:uid="{ED63B0EC-2D7C-41B4-89E8-9B1B095B896F}" name="2020" dataDxfId="733" dataCellStyle="Normal 2"/>
    <tableColumn id="5" xr3:uid="{77BC72B4-8C58-4E25-BD98-667678A68888}" name="2021" dataDxfId="732" dataCellStyle="Normal 2"/>
    <tableColumn id="6" xr3:uid="{AD448A14-14A8-4EB8-A252-6945330C0A91}" name="2022" dataDxfId="731" dataCellStyle="Normal 2"/>
    <tableColumn id="7" xr3:uid="{9C673345-B343-47B7-BE72-6DADC25743C6}" name="2023" dataDxfId="730" dataCellStyle="Normal 2"/>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7838831-CD9D-45F1-A2A6-542C8D7E4019}" name="Tabla7" displayName="Tabla7" ref="A5:G181" totalsRowShown="0" headerRowDxfId="729" headerRowCellStyle="Normal 2">
  <autoFilter ref="A5:G181" xr:uid="{D7838831-CD9D-45F1-A2A6-542C8D7E4019}"/>
  <tableColumns count="7">
    <tableColumn id="1" xr3:uid="{A6823D4E-DFB9-4468-8F2D-92FCC272E795}" name="Country" dataDxfId="728" dataCellStyle="Normal 2"/>
    <tableColumn id="2" xr3:uid="{4C05F8D0-8B13-4001-B1DC-E8A4266A6B79}" name="2000"/>
    <tableColumn id="3" xr3:uid="{66AB7DED-CFAC-4DD3-99F2-BBFB231D59DA}" name="2019"/>
    <tableColumn id="4" xr3:uid="{9076D7CB-ADEF-4AE6-9C5B-DA507A918D8B}" name="2020"/>
    <tableColumn id="5" xr3:uid="{BA0B82B1-A60D-4F1F-93AE-5240EFB46E6B}" name="2021"/>
    <tableColumn id="6" xr3:uid="{C6B5C949-F936-4188-9F99-509283107ECB}" name="2022"/>
    <tableColumn id="7" xr3:uid="{4A2CDD78-A442-4B12-89C6-C19CFEFA89C9}" name="2023"/>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F9E3C1C-2E9E-41CF-8BC7-FEC3874B84EE}" name="Tabla9" displayName="Tabla9" ref="A5:K180" totalsRowShown="0" headerRowDxfId="727" dataDxfId="726" headerRowCellStyle="Normal 2" dataCellStyle="Normal 2">
  <autoFilter ref="A5:K180" xr:uid="{6F9E3C1C-2E9E-41CF-8BC7-FEC3874B84EE}"/>
  <tableColumns count="11">
    <tableColumn id="1" xr3:uid="{81FB2D82-C720-46E6-8F53-D5187B96EC54}" name="Country" dataDxfId="725" dataCellStyle="Normal 2"/>
    <tableColumn id="2" xr3:uid="{DF7F2E8D-54E7-476C-AECB-BBB008699895}" name="1998" dataDxfId="724" dataCellStyle="Normal 2"/>
    <tableColumn id="3" xr3:uid="{8C384952-AD52-4E67-B4F9-CBB4C1EBAE86}" name="1999" dataDxfId="723" dataCellStyle="Normal 2"/>
    <tableColumn id="4" xr3:uid="{B35C6EE1-5C5B-4BDB-A550-3961D1044D66}" name="2000" dataDxfId="722" dataCellStyle="Normal 2"/>
    <tableColumn id="5" xr3:uid="{4012E1FC-AEDF-44D3-AAD3-1F1435E00EC5}" name="2001" dataDxfId="721" dataCellStyle="Normal 2"/>
    <tableColumn id="6" xr3:uid="{E6958BFD-C212-4983-A9AF-F6C26DB2D0D6}" name="2002" dataDxfId="720" dataCellStyle="Normal 2"/>
    <tableColumn id="7" xr3:uid="{F20AC086-4ADF-4AFC-BB63-6515C09C873E}" name="Columna1" dataDxfId="719" dataCellStyle="Normal 2"/>
    <tableColumn id="8" xr3:uid="{17D8C972-7735-4150-9DD9-10548A7CE039}" name="2020" dataDxfId="718" dataCellStyle="Normal 2"/>
    <tableColumn id="9" xr3:uid="{583984C9-379F-4197-97A9-6932C37D97CE}" name="2021" dataDxfId="717" dataCellStyle="Normal 2"/>
    <tableColumn id="10" xr3:uid="{C5FF6B7E-81FA-4C20-9B57-A39347B45C91}" name="2022" dataDxfId="716" dataCellStyle="Normal 2"/>
    <tableColumn id="11" xr3:uid="{FE60E07A-2641-4E1B-A300-B5B03370778A}" name="2023" dataDxfId="715" dataCellStyle="Normal 2"/>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4AF4874-EF9D-4C69-915D-03E29AA78A48}" name="Tabla10" displayName="Tabla10" ref="A5:K180" totalsRowShown="0" headerRowDxfId="714" dataDxfId="713" headerRowCellStyle="Normal 2" dataCellStyle="Normal 2">
  <autoFilter ref="A5:K180" xr:uid="{04AF4874-EF9D-4C69-915D-03E29AA78A48}"/>
  <tableColumns count="11">
    <tableColumn id="1" xr3:uid="{212979BF-038E-4382-AF14-239D40398C07}" name="Country" dataDxfId="712" dataCellStyle="Normal 2"/>
    <tableColumn id="2" xr3:uid="{DA0EBF48-1FB7-4B02-AF98-15355AADF766}" name="1998" dataDxfId="711" dataCellStyle="Normal 2"/>
    <tableColumn id="3" xr3:uid="{609889B9-DA13-46D4-AE2E-2C41E4CA25AB}" name="1999" dataDxfId="710" dataCellStyle="Normal 2"/>
    <tableColumn id="4" xr3:uid="{985D414E-1C2E-4563-A603-2CF77E36BB7C}" name="2000" dataDxfId="709" dataCellStyle="Normal 2"/>
    <tableColumn id="5" xr3:uid="{889A04DA-4640-439B-A622-7819C61F5FBB}" name="2001" dataDxfId="708" dataCellStyle="Normal 2"/>
    <tableColumn id="6" xr3:uid="{D71475F0-C97C-4CC8-9AEF-56C5DE1774C1}" name="2002" dataDxfId="707" dataCellStyle="Normal 2"/>
    <tableColumn id="7" xr3:uid="{A711AFAD-2D98-47C0-AC1E-4DEF71EF8BD1}" name="Columna2" dataDxfId="706" dataCellStyle="Normal 2"/>
    <tableColumn id="8" xr3:uid="{B1398FC1-0C12-4651-B452-6D9C1ED15127}" name="2020" dataDxfId="705" dataCellStyle="Normal 2"/>
    <tableColumn id="9" xr3:uid="{9178BC84-D5C0-445A-8911-5CCEBA9CFDE4}" name="2021" dataDxfId="704" dataCellStyle="Normal 2"/>
    <tableColumn id="10" xr3:uid="{88ABA0DC-08D5-44E5-8ABC-8153977F888B}" name="2022" dataDxfId="703" dataCellStyle="Normal 2"/>
    <tableColumn id="11" xr3:uid="{753E47D1-E35F-4FC5-8110-7170F4A7447C}" name="2023" dataDxfId="702" dataCellStyle="Normal 2"/>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5AC7061-018C-4BD1-8994-1BE45E1D9C5A}" name="Tabla19" displayName="Tabla19" ref="A5:K180" totalsRowShown="0" headerRowDxfId="701" dataDxfId="700" headerRowCellStyle="Normal 2" dataCellStyle="Normal 2">
  <autoFilter ref="A5:K180" xr:uid="{45AC7061-018C-4BD1-8994-1BE45E1D9C5A}"/>
  <tableColumns count="11">
    <tableColumn id="1" xr3:uid="{40EAAAD7-3702-4D40-9FE3-686F3284A82D}" name="Country" dataDxfId="699" dataCellStyle="Normal 2"/>
    <tableColumn id="2" xr3:uid="{C5AEDEE0-B8C0-4CFD-9839-0860086CA148}" name="1998" dataDxfId="698" dataCellStyle="Normal 2"/>
    <tableColumn id="3" xr3:uid="{65495D40-881F-4949-8397-53AC6DDEC51D}" name="1999" dataDxfId="697" dataCellStyle="Normal 2"/>
    <tableColumn id="4" xr3:uid="{D0CB8F3A-D25B-4AC2-B1F5-445095B7F342}" name="2000" dataDxfId="696" dataCellStyle="Normal 2"/>
    <tableColumn id="5" xr3:uid="{A79FF258-9758-4396-9FBF-8D07E80F3479}" name="2001" dataDxfId="695" dataCellStyle="Normal 2"/>
    <tableColumn id="6" xr3:uid="{37C727F6-7E77-4860-88B9-EE34B64FE8C7}" name="2002" dataDxfId="694" dataCellStyle="Normal 2"/>
    <tableColumn id="7" xr3:uid="{8BD4AB75-EA4F-4351-B6FC-F62149A9F6B1}" name="Columna2" dataDxfId="693" dataCellStyle="Normal 2"/>
    <tableColumn id="8" xr3:uid="{02754AE4-4198-4BA9-8565-E85E87329E38}" name="2020" dataDxfId="692" dataCellStyle="Normal 2"/>
    <tableColumn id="9" xr3:uid="{99F946F4-E707-4BBA-8360-728D502E2CC1}" name="2021" dataDxfId="691" dataCellStyle="Normal 2"/>
    <tableColumn id="10" xr3:uid="{D39A7653-FBCC-4D05-9BF1-9D5408852F95}" name="2022" dataDxfId="690" dataCellStyle="Normal 2"/>
    <tableColumn id="11" xr3:uid="{9C91BF48-EAB1-4215-B6C3-AC8A74CE9755}" name="2023" dataDxfId="689" dataCellStyle="Normal 2"/>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A8993467-2D53-4D07-B1B5-7B191BC9106E}" name="Tabla21" displayName="Tabla21" ref="A5:K180" totalsRowShown="0" headerRowDxfId="688" dataDxfId="687" headerRowCellStyle="Normal 2" dataCellStyle="Normal 2">
  <autoFilter ref="A5:K180" xr:uid="{A8993467-2D53-4D07-B1B5-7B191BC9106E}"/>
  <tableColumns count="11">
    <tableColumn id="1" xr3:uid="{9170B55C-5481-4668-A472-E9D3B1C41A46}" name="Country" dataDxfId="686" dataCellStyle="Normal 2"/>
    <tableColumn id="2" xr3:uid="{24C12185-FC96-449C-97DD-1E9EB35B8639}" name="1998" dataDxfId="685" dataCellStyle="Normal 2"/>
    <tableColumn id="3" xr3:uid="{BB2FFDEA-4376-40E8-8194-674D72182A9F}" name="1999" dataDxfId="684" dataCellStyle="Normal 2"/>
    <tableColumn id="4" xr3:uid="{97F35E18-AA1E-4DB1-A5B6-8E15AE326FDE}" name="2000" dataDxfId="683" dataCellStyle="Normal 2"/>
    <tableColumn id="5" xr3:uid="{58B1BDFD-4B3C-40C8-B46B-7D71E0F3BF76}" name="2001" dataDxfId="682" dataCellStyle="Normal 2"/>
    <tableColumn id="6" xr3:uid="{3D4958F8-1A03-4751-AC61-212EEA207FE6}" name="2002" dataDxfId="681" dataCellStyle="Normal 2"/>
    <tableColumn id="7" xr3:uid="{03A7C92C-AD20-43DF-B06C-B3512949E12E}" name="Columna2" dataDxfId="680" dataCellStyle="Normal 2"/>
    <tableColumn id="8" xr3:uid="{2651FF0C-FE30-4138-A017-2B7DD250FD3D}" name="2020" dataDxfId="679" dataCellStyle="Normal 2"/>
    <tableColumn id="9" xr3:uid="{AA939C4F-1B26-461C-A3F5-47B49B7FB243}" name="2021" dataDxfId="678" dataCellStyle="Normal 2"/>
    <tableColumn id="10" xr3:uid="{573FA238-8747-486E-9C18-1D1600FA49F2}" name="2022" dataDxfId="677" dataCellStyle="Normal 2"/>
    <tableColumn id="11" xr3:uid="{A6360D84-40BE-45B5-A244-93F46F633CB7}" name="2023" dataDxfId="676" dataCellStyle="Normal 2"/>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72F1721C-6780-46A3-8A87-5264E9673E4F}" name="Tabla41" displayName="Tabla41" ref="A5:K180" totalsRowShown="0" headerRowDxfId="675" dataDxfId="674" headerRowCellStyle="Normal 2" dataCellStyle="Normal 2">
  <autoFilter ref="A5:K180" xr:uid="{72F1721C-6780-46A3-8A87-5264E9673E4F}"/>
  <tableColumns count="11">
    <tableColumn id="1" xr3:uid="{4CAE81C8-A1C5-4144-A6F2-14E32B4B4195}" name="Country" dataDxfId="673" dataCellStyle="Normal 2"/>
    <tableColumn id="2" xr3:uid="{4BFD82FD-38C7-46C2-B941-446156AFEC6B}" name="1998" dataDxfId="672" dataCellStyle="Normal 2"/>
    <tableColumn id="3" xr3:uid="{87C3C858-54FE-4576-B0BB-F6F983C0213B}" name="1999" dataDxfId="671" dataCellStyle="Normal 2"/>
    <tableColumn id="4" xr3:uid="{A3A3456B-28D1-4FD5-93D7-D307F7D0DA87}" name="2000" dataDxfId="670" dataCellStyle="Normal 2"/>
    <tableColumn id="5" xr3:uid="{239D5B9F-4207-4E85-B414-E38D5A8A77F0}" name="2001" dataDxfId="669" dataCellStyle="Normal 2"/>
    <tableColumn id="6" xr3:uid="{6A4F2C73-6F6B-4837-82AB-0AC484F18A1C}" name="2002" dataDxfId="668" dataCellStyle="Normal 2"/>
    <tableColumn id="7" xr3:uid="{F54182B5-5E1B-4331-99D6-93603A06388D}" name="Columna2" dataDxfId="667" dataCellStyle="Normal 2"/>
    <tableColumn id="8" xr3:uid="{10ACD25B-F2AB-44F2-A7B1-4D5FC5FE6BB4}" name="2020" dataDxfId="666" dataCellStyle="Normal 2"/>
    <tableColumn id="9" xr3:uid="{42B700E7-6CCD-4757-9BF7-FA0889AB0362}" name="2021" dataDxfId="665" dataCellStyle="Normal 2"/>
    <tableColumn id="10" xr3:uid="{01709875-7AFE-4613-95C6-6E613AC187E6}" name="2022" dataDxfId="664" dataCellStyle="Normal 2"/>
    <tableColumn id="11" xr3:uid="{A2BC2D76-2AEF-4462-9176-7364F3D53D55}" name="2023" dataDxfId="663" dataCellStyle="Normal 2"/>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71E89E4-F96D-1D44-88EF-EFE01F520DDD}" name="Table3" displayName="Table3" ref="A7:D151" totalsRowShown="0" headerRowDxfId="662" dataDxfId="661">
  <autoFilter ref="A7:D151" xr:uid="{A71E89E4-F96D-1D44-88EF-EFE01F520DDD}"/>
  <tableColumns count="4">
    <tableColumn id="1" xr3:uid="{196145CC-E91F-7D42-89A6-215D01A6FC21}" name="Country/Territory" dataDxfId="660"/>
    <tableColumn id="2" xr3:uid="{1F204DEF-7553-D94D-BCCD-8BAD5651621B}" name="Region" dataDxfId="659"/>
    <tableColumn id="3" xr3:uid="{A9A58300-48CF-7243-A277-1D7290D4FB24}" name="Scholarly Output" dataDxfId="658"/>
    <tableColumn id="4" xr3:uid="{C31BC224-6591-0A4A-9C4B-819CEA0E7713}" name="% of the regional total" dataDxfId="657"/>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4B5B9CB1-C334-B545-A942-8DAF7472DD12}" name="Table60" displayName="Table60" ref="A7:D201" totalsRowShown="0" headerRowDxfId="656" dataDxfId="654" headerRowBorderDxfId="655" tableBorderDxfId="653" totalsRowBorderDxfId="652" headerRowCellStyle="Normal 2" dataCellStyle="Normal 2">
  <autoFilter ref="A7:D201" xr:uid="{4B5B9CB1-C334-B545-A942-8DAF7472DD12}"/>
  <tableColumns count="4">
    <tableColumn id="1" xr3:uid="{EE69B432-1810-A943-B88C-E6829A2037FD}" name="Country / Territory" dataDxfId="651" dataCellStyle="Normal 2"/>
    <tableColumn id="2" xr3:uid="{E0C10E31-1749-B541-B871-078A87A1442F}" name="Country group (North / South)" dataDxfId="650" dataCellStyle="Normal 2"/>
    <tableColumn id="3" xr3:uid="{AC7ECBD9-5E83-F64D-86F8-7BB89119DF21}" name="Region" dataDxfId="649" dataCellStyle="Normal 2"/>
    <tableColumn id="6" xr3:uid="{A5883248-8D48-AE48-85B1-6B297FEF3705}" name="Status" dataDxfId="648" dataCellStyle="Normal 2"/>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E941F935-8AA7-4F05-ACA7-139DD4C7CE3D}" name="Tabla43" displayName="Tabla43" ref="A5:C122" totalsRowShown="0" headerRowDxfId="647" dataDxfId="646" headerRowCellStyle="Normal 2" dataCellStyle="Normal 2">
  <autoFilter ref="A5:C122" xr:uid="{E941F935-8AA7-4F05-ACA7-139DD4C7CE3D}"/>
  <tableColumns count="3">
    <tableColumn id="1" xr3:uid="{F10E92F8-2EC0-4265-94EF-2DDC7254FF17}" name="Country / Territory" dataDxfId="645" dataCellStyle="Normal 2"/>
    <tableColumn id="2" xr3:uid="{FD037BA2-4169-4C1D-91AE-16636E76A65F}" name="1990" dataDxfId="644" dataCellStyle="Normal 2"/>
    <tableColumn id="3" xr3:uid="{A101A237-051E-4AEA-9EA4-0B0879FD1405}" name="2023" dataDxfId="643" dataCellStyle="Normal 2"/>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2BC291EA-83F6-2441-9696-3CF6DA9975C2}" name="Table364" displayName="Table364" ref="A5:G168" totalsRowShown="0" headerRowDxfId="642" dataDxfId="640" headerRowBorderDxfId="641" tableBorderDxfId="639">
  <autoFilter ref="A5:G168" xr:uid="{538DF88D-87A8-0844-A866-27CB647B1E09}"/>
  <tableColumns count="7">
    <tableColumn id="1" xr3:uid="{17B2B618-959E-F64A-98F1-C7B0B6BE1C7B}" name="Name" dataDxfId="638"/>
    <tableColumn id="6" xr3:uid="{8858F38D-8E29-474F-AC7B-E19F43BB7838}" name="Category" dataDxfId="637"/>
    <tableColumn id="5" xr3:uid="{C58772B4-41F4-6D48-BAAF-E6933684AE32}" name="Organization" dataDxfId="636"/>
    <tableColumn id="2" xr3:uid="{15804F3F-1724-E041-93FE-B9804FC415C8}" name="Position" dataDxfId="635"/>
    <tableColumn id="3" xr3:uid="{40D43873-809B-224B-977E-3AA7E3196E6C}" name="Country" dataDxfId="634"/>
    <tableColumn id="7" xr3:uid="{1AC839BE-194E-E642-ACAD-0899021DEA11}" name="Country group (North/South)" dataDxfId="633"/>
    <tableColumn id="4" xr3:uid="{4C15B6F1-F9B4-0946-9333-778BF8097D4C}" name="Time Period" dataDxfId="632"/>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EAC574A5-F537-C244-B874-FC074811861F}" name="Table165" displayName="Table165" ref="A5:D17" totalsRowShown="0" headerRowDxfId="631" dataDxfId="630">
  <autoFilter ref="A5:D17" xr:uid="{4F036CC3-2CB8-7943-A225-699E4305768D}"/>
  <tableColumns count="4">
    <tableColumn id="1" xr3:uid="{6BDB3CEA-4057-0442-BB1E-D2E09EF8FBD9}" name="Operation" dataDxfId="629"/>
    <tableColumn id="2" xr3:uid="{245B6A46-EE0A-4042-8CAD-5B8C030920A4}" name="Leader" dataDxfId="628"/>
    <tableColumn id="3" xr3:uid="{1CEF0979-CAC8-6E48-A256-827E7011BBCB}" name="Position" dataDxfId="627"/>
    <tableColumn id="4" xr3:uid="{8FBA1931-33CA-8940-AEF0-481DB3876936}" name="Country" dataDxfId="626"/>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A369DA5F-708E-F747-AAE9-6D6C7951E59A}" name="Table266" displayName="Table266" ref="A7:D2650" totalsRowShown="0" headerRowDxfId="625" dataDxfId="624">
  <autoFilter ref="A7:D2650" xr:uid="{A3AE59E3-395D-DD4F-828A-27B0CDF38BDE}">
    <filterColumn colId="0">
      <filters>
        <filter val="1"/>
        <filter val="2"/>
        <filter val="3"/>
        <filter val="4"/>
        <filter val="5"/>
      </filters>
    </filterColumn>
  </autoFilter>
  <tableColumns count="4">
    <tableColumn id="1" xr3:uid="{1A35FF54-ABD5-A840-9417-E14FDF60DBA3}" name="Rank" dataDxfId="623"/>
    <tableColumn id="2" xr3:uid="{D76D526E-F7EC-E342-A21B-317C2A72FF36}" name="Country" dataDxfId="622"/>
    <tableColumn id="3" xr3:uid="{4B663DE0-0BA5-294C-B689-2BF02E3B36B4}" name="Personnel" dataDxfId="621"/>
    <tableColumn id="4" xr3:uid="{DFA6B709-A6A8-B14A-8551-70054B0896BF}" name="Year" dataDxfId="62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EBAA03BE-6A88-4992-8510-F3AE8BB7C5AD}" name="Tabla57" displayName="Tabla57" ref="A6:G11" totalsRowShown="0" headerRowDxfId="619" dataDxfId="618" headerRowCellStyle="Normal 2" dataCellStyle="Normal 2">
  <autoFilter ref="A6:G11" xr:uid="{EBAA03BE-6A88-4992-8510-F3AE8BB7C5AD}"/>
  <tableColumns count="7">
    <tableColumn id="1" xr3:uid="{27985748-07F3-4FDF-852F-B25039733DF0}" name="Denomination" dataDxfId="617" dataCellStyle="Normal 2"/>
    <tableColumn id="2" xr3:uid="{3646441F-DAA6-43F0-A316-6CD8083146E8}" name="1950-1990" dataDxfId="616" dataCellStyle="Normal 2"/>
    <tableColumn id="3" xr3:uid="{81A4440E-4CB7-41C8-A625-09ACD7F5B36E}" name="1990-2000" dataDxfId="615" dataCellStyle="Normal 2"/>
    <tableColumn id="4" xr3:uid="{8116E2DF-5DB3-4504-9EF6-80DF6D43AEAD}" name="2000-2010" dataDxfId="614" dataCellStyle="Normal 2"/>
    <tableColumn id="5" xr3:uid="{51BC0E3E-7D93-412E-A350-1E6F620948D2}" name="2010-2020" dataDxfId="613" dataCellStyle="Normal 2"/>
    <tableColumn id="6" xr3:uid="{611BB7F5-D76A-4AFA-A905-9ABDCDBA4879}" name="2020-2025" dataDxfId="612" dataCellStyle="Normal 2"/>
    <tableColumn id="7" xr3:uid="{F544F4A2-BB13-4A94-BB22-1A77E9291443}" name="Sin periodo definido" dataDxfId="611" dataCellStyle="Normal 2"/>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20CD2E4C-839F-44BB-BC84-72CEA1E30352}" name="Tabla58" displayName="Tabla58" ref="A15:G19" totalsRowShown="0" headerRowDxfId="610" dataDxfId="609" headerRowCellStyle="Normal 2" dataCellStyle="Normal 2">
  <autoFilter ref="A15:G19" xr:uid="{20CD2E4C-839F-44BB-BC84-72CEA1E30352}"/>
  <tableColumns count="7">
    <tableColumn id="1" xr3:uid="{49949F18-E157-433B-99E1-82E3B004F887}" name="Denomination" dataDxfId="608" dataCellStyle="Normal 2"/>
    <tableColumn id="2" xr3:uid="{53C2272E-48A1-4359-BFD3-2D56C8F093B4}" name="1950-1990" dataDxfId="607" dataCellStyle="Normal 2"/>
    <tableColumn id="3" xr3:uid="{0CC5920C-679E-482D-B8D1-7386E9F4FA77}" name="1990-2000" dataDxfId="606" dataCellStyle="Normal 2"/>
    <tableColumn id="4" xr3:uid="{6BFC76F4-9418-41E3-B848-8EC1AB7C9A95}" name="2000-2010" dataDxfId="605" dataCellStyle="Normal 2"/>
    <tableColumn id="5" xr3:uid="{CECA97F2-C379-47A2-B1CB-A3527823D4C5}" name="2010-2020" dataDxfId="604" dataCellStyle="Normal 2"/>
    <tableColumn id="6" xr3:uid="{F259366B-F339-4D22-B05D-D476563F7DF9}" name="2020-2025" dataDxfId="603" dataCellStyle="Normal 2"/>
    <tableColumn id="7" xr3:uid="{E215C64A-3498-4AE5-929F-2444FD4D41BD}" name="Sin periodo definido" dataDxfId="602" dataCellStyle="Normal 2"/>
  </tableColumns>
  <tableStyleInfo name="TableStyleLight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E94DEA7-CEC4-4C64-92CC-A67BF9E153EE}" name="Tabla2" displayName="Tabla2" ref="A5:G102" totalsRowShown="0" headerRowDxfId="601" tableBorderDxfId="600" headerRowCellStyle="Normal 2">
  <autoFilter ref="A5:G102" xr:uid="{DE94DEA7-CEC4-4C64-92CC-A67BF9E153EE}"/>
  <tableColumns count="7">
    <tableColumn id="1" xr3:uid="{5F5B0FF0-A3AB-413E-8FFD-E4337D909FDF}" name="Region / Country" dataDxfId="599" dataCellStyle="Normal 2"/>
    <tableColumn id="2" xr3:uid="{69C23F89-FAF4-4D4B-A64B-560C0B7C5850}" name="2023"/>
    <tableColumn id="3" xr3:uid="{510E185B-D1E4-4A56-8B35-09BE9BDA3254}" name="2022"/>
    <tableColumn id="4" xr3:uid="{1BAC9328-EB4C-42F5-A5D2-867F2F9D08A6}" name="2021"/>
    <tableColumn id="5" xr3:uid="{72142E7E-A8BF-4AC9-B5BD-F420BB95836A}" name="2020"/>
    <tableColumn id="6" xr3:uid="{5A28E9DB-D128-4CDA-9557-DCD0C7026B1D}" name="2019"/>
    <tableColumn id="7" xr3:uid="{6C2D741D-CF82-4CEE-B47B-1DDD10904D42}" name="Average" dataDxfId="598" dataCellStyle="Normal 2"/>
  </tableColumns>
  <tableStyleInfo name="TableStyleLight10"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90B73935-F88E-48EF-998B-1CFB6842D354}" name="Tabla68" displayName="Tabla68" ref="A5:H107" totalsRowShown="0" headerRowDxfId="597" dataDxfId="596" headerRowCellStyle="Normal 2" dataCellStyle="Normal 2">
  <autoFilter ref="A5:H107" xr:uid="{90B73935-F88E-48EF-998B-1CFB6842D354}"/>
  <tableColumns count="8">
    <tableColumn id="1" xr3:uid="{95796527-CA9B-4C16-B3C7-C0C927AD2592}" name="Region / Country" dataDxfId="595" dataCellStyle="Normal 2"/>
    <tableColumn id="2" xr3:uid="{385A6413-E191-4BC4-BD12-AD042CC35CBD}" name="2023" dataDxfId="594" dataCellStyle="Normal 2"/>
    <tableColumn id="3" xr3:uid="{6B46BB54-F16C-4FA8-9444-8DE85395F6E7}" name="2022" dataDxfId="593" dataCellStyle="Normal 2"/>
    <tableColumn id="4" xr3:uid="{B6F67E1D-4EB8-44D2-AC5F-8A9E81C6C54A}" name="2021" dataDxfId="592"/>
    <tableColumn id="5" xr3:uid="{183B8192-9415-4631-952A-2B6C3BE51248}" name="2020" dataDxfId="591" dataCellStyle="Normal 2"/>
    <tableColumn id="6" xr3:uid="{5A0CA84D-A04C-4DDA-84B2-E691E570FF4C}" name="2019" dataDxfId="590" dataCellStyle="Normal 2"/>
    <tableColumn id="7" xr3:uid="{D4E0F529-03DE-4CAB-913C-606A81655127}" name="Columna1" dataDxfId="589" dataCellStyle="Normal 2"/>
    <tableColumn id="8" xr3:uid="{0CC4AECA-20A9-45A2-9F15-0E606AAD6A86}" name="Average" dataDxfId="588" dataCellStyle="Normal 2"/>
  </tableColumns>
  <tableStyleInfo name="TableStyleLight10"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6E0C0AC0-A7B8-4098-AB9E-6C3A821B273B}" name="Tabla69" displayName="Tabla69" ref="A5:H228" totalsRowShown="0" headerRowDxfId="587" dataDxfId="586" headerRowCellStyle="Normal 2" dataCellStyle="Normal 2">
  <autoFilter ref="A5:H228" xr:uid="{6E0C0AC0-A7B8-4098-AB9E-6C3A821B273B}"/>
  <tableColumns count="8">
    <tableColumn id="1" xr3:uid="{B1C89B4B-3794-41F8-ADA1-49BA0F9D111D}" name="Region / Country" dataDxfId="585" dataCellStyle="Normal 2"/>
    <tableColumn id="2" xr3:uid="{9CF8988E-559C-45EE-9CA4-6EC8AC977E64}" name="2019"/>
    <tableColumn id="3" xr3:uid="{E10A1580-099A-4FAA-B9F6-55B5E540FB40}" name="2020" dataDxfId="584" dataCellStyle="Normal 2"/>
    <tableColumn id="4" xr3:uid="{2F1B705E-7C78-468A-BC2B-2D40732E55DB}" name="2021" dataDxfId="583" dataCellStyle="Normal 2"/>
    <tableColumn id="5" xr3:uid="{10166AB0-CA05-4300-8928-4E33281F79BF}" name="2022" dataDxfId="582" dataCellStyle="Normal 2"/>
    <tableColumn id="6" xr3:uid="{848157DE-F253-436A-A9A3-1BA78B128BD5}" name="2023" dataDxfId="581" dataCellStyle="Normal 2"/>
    <tableColumn id="7" xr3:uid="{7D3B2472-7D59-4F52-A8CB-C0D04DE6EDE4}" name="Average" dataDxfId="580" dataCellStyle="Normal 2"/>
    <tableColumn id="8" xr3:uid="{06C714F6-5DCB-451F-8F27-C06295B101EC}" name="%" dataDxfId="579" dataCellStyle="Normal 2"/>
  </tableColumns>
  <tableStyleInfo name="TableStyleLight10"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5AE2CAAE-02FE-45B5-A2E0-E2608B3F134D}" name="Tabla70" displayName="Tabla70" ref="A5:H228" totalsRowShown="0" headerRowDxfId="578" dataDxfId="577" tableBorderDxfId="576" headerRowCellStyle="Normal 2" dataCellStyle="Normal 2">
  <autoFilter ref="A5:H228" xr:uid="{5AE2CAAE-02FE-45B5-A2E0-E2608B3F134D}"/>
  <tableColumns count="8">
    <tableColumn id="1" xr3:uid="{E837B002-6F54-478B-A6A1-E0F52EB76B9C}" name="Region / Country" dataDxfId="575" dataCellStyle="Normal 2"/>
    <tableColumn id="2" xr3:uid="{C84A66CB-7E69-45C4-8258-6CDFCDF627BF}" name="2019" dataDxfId="574" dataCellStyle="Normal 2"/>
    <tableColumn id="3" xr3:uid="{1D15D7F1-52F9-48DE-96A4-46633A51B235}" name="2020" dataDxfId="573" dataCellStyle="Normal 2"/>
    <tableColumn id="4" xr3:uid="{E6CCF7E7-0D06-4F03-8A45-8FE34CA89A71}" name="2021" dataDxfId="572" dataCellStyle="Normal 2"/>
    <tableColumn id="5" xr3:uid="{173C47CD-6F2F-4728-8C64-123979B5F8A0}" name="2022" dataDxfId="571" dataCellStyle="Normal 2"/>
    <tableColumn id="6" xr3:uid="{33041F83-DE85-4969-87DC-172ADF6C23DF}" name="2023" dataDxfId="570" dataCellStyle="Normal 2"/>
    <tableColumn id="7" xr3:uid="{C407374A-D04A-45C1-A64F-BF87F45F9C33}" name="Average" dataDxfId="569" dataCellStyle="Normal 2">
      <calculatedColumnFormula>AVERAGE(B6:F6)</calculatedColumnFormula>
    </tableColumn>
    <tableColumn id="8" xr3:uid="{3D2368C8-2398-4A4D-A32F-10F12892DAA6}" name="%" dataDxfId="568" dataCellStyle="Normal 2">
      <calculatedColumnFormula>G6/$G$228*100</calculatedColumnFormula>
    </tableColumn>
  </tableColumns>
  <tableStyleInfo name="TableStyleLight10"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A0A63DFF-17DE-D94D-A68F-D562BB8AF961}" name="Table442" displayName="Table442" ref="A8:E119" totalsRowShown="0" headerRowDxfId="567" dataDxfId="566">
  <autoFilter ref="A8:E119" xr:uid="{4E9DF872-F57D-D649-ACF1-6FC4FBCEE2D3}"/>
  <sortState xmlns:xlrd2="http://schemas.microsoft.com/office/spreadsheetml/2017/richdata2" ref="A9:E119">
    <sortCondition ref="A8:A119"/>
  </sortState>
  <tableColumns count="5">
    <tableColumn id="1" xr3:uid="{2309C1C8-C133-EB46-A5C6-6D5CCE4E698F}" name="Year" dataDxfId="565"/>
    <tableColumn id="2" xr3:uid="{85B25850-576B-5A4E-8226-23E12F296206}" name="European part" dataDxfId="564"/>
    <tableColumn id="3" xr3:uid="{7FFF67D5-9BF2-8740-85F8-6E35374A4269}" name="Global South part" dataDxfId="563"/>
    <tableColumn id="6" xr3:uid="{FBAC202A-522E-C945-958E-F43B425EAFE2}" name="Region" dataDxfId="562"/>
    <tableColumn id="4" xr3:uid="{20571FE7-8D57-1A4D-A90E-FA511ED3C68A}" name="Topic" dataDxfId="561"/>
  </tableColumns>
  <tableStyleInfo name="TableStyleLight1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E770E356-8489-CC43-8ACC-8BBDF35D1F49}" name="Table5232943" displayName="Table5232943" ref="I16:P23" totalsRowShown="0" headerRowDxfId="560" dataDxfId="559">
  <autoFilter ref="I16:P23" xr:uid="{F7EE9922-2B3E-FE41-BF32-B68900F67E1D}"/>
  <tableColumns count="8">
    <tableColumn id="1" xr3:uid="{423D8AEC-CECC-354D-8EE9-6D1751F55220}" name="Time period" dataDxfId="558"/>
    <tableColumn id="2" xr3:uid="{BD85780A-996E-824D-A91C-951BF9E545A7}" name="Total Agreements" dataDxfId="557"/>
    <tableColumn id="3" xr3:uid="{17A4B14C-DA13-4741-AB3D-507B59CB0876}" name="LATAM" dataDxfId="556"/>
    <tableColumn id="4" xr3:uid="{8F715572-8C69-0146-9184-41810DC5F3D7}" name="APAC" dataDxfId="555"/>
    <tableColumn id="5" xr3:uid="{9A89059D-4990-BD4F-A0D5-848B9F6B6225}" name="MENA" dataDxfId="554"/>
    <tableColumn id="6" xr3:uid="{6C476AEF-E977-B94E-A4CC-1AD88C7B995D}" name="Africa Sub" dataDxfId="553"/>
    <tableColumn id="7" xr3:uid="{18387B66-57E5-9F43-B7F8-DDF5EB7B6335}" name="Europe" dataDxfId="552"/>
    <tableColumn id="8" xr3:uid="{78557972-043D-D443-8094-93246F27C16F}" name="Central Asia" dataDxfId="551"/>
  </tableColumns>
  <tableStyleInfo name="TableStyleLight10"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96CB5213-39F5-BD41-97BC-0AAD677B2337}" name="Table523294344" displayName="Table523294344" ref="I6:P13" totalsRowShown="0" headerRowDxfId="550" dataDxfId="549">
  <autoFilter ref="I6:P13" xr:uid="{BFF3509B-D864-A643-B8B7-E7025DBDC062}"/>
  <tableColumns count="8">
    <tableColumn id="1" xr3:uid="{5F86DE40-1F6F-3840-8914-2DA6E629F4B7}" name="Time period" dataDxfId="548"/>
    <tableColumn id="2" xr3:uid="{62397C8A-DDF6-AA47-898A-3893C2511011}" name="Total Agreements" dataDxfId="547"/>
    <tableColumn id="3" xr3:uid="{A286602B-0DF6-2245-BD3F-64D4CB5CCFE0}" name="AMLAT" dataDxfId="546"/>
    <tableColumn id="4" xr3:uid="{673EE777-4781-BE43-A9D1-7FFAE4DFD263}" name="APAC" dataDxfId="545"/>
    <tableColumn id="5" xr3:uid="{48586A7A-4E98-2948-8DD6-6D51E7663A39}" name="OMNA" dataDxfId="544"/>
    <tableColumn id="6" xr3:uid="{F4506C4E-81DA-F740-9D6B-AAEA5FBBDFE3}" name="ASS" dataDxfId="543"/>
    <tableColumn id="7" xr3:uid="{23A3546F-3F27-6948-917E-8E8CAD5A57AA}" name="Europa" dataDxfId="542"/>
    <tableColumn id="8" xr3:uid="{1B2ABF30-DD15-2648-81A6-BC1F4CB0556D}" name="ASCE" dataDxfId="541"/>
  </tableColumns>
  <tableStyleInfo name="TableStyleLight10"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FA7B5661-D6D5-4AC6-B401-E8B0FBC17555}" name="Tabla71" displayName="Tabla71" ref="A5:H225" totalsRowShown="0" headerRowDxfId="540" dataDxfId="539" headerRowCellStyle="Normal 2" dataCellStyle="Normal 2">
  <autoFilter ref="A5:H225" xr:uid="{FA7B5661-D6D5-4AC6-B401-E8B0FBC17555}"/>
  <tableColumns count="8">
    <tableColumn id="1" xr3:uid="{AB0C2629-E5CB-4A23-9AA9-BB022E4C1AEB}" name="Region / Country" dataDxfId="538" dataCellStyle="Normal 2"/>
    <tableColumn id="2" xr3:uid="{F7994781-7869-40BC-94D8-BA2AD01EF5D2}" name="2020" dataDxfId="537" dataCellStyle="Normal 2"/>
    <tableColumn id="3" xr3:uid="{0136401B-58C5-48FA-ADF6-3E705F0E8207}" name="2021" dataDxfId="536" dataCellStyle="Normal 2"/>
    <tableColumn id="4" xr3:uid="{03FF2973-0889-41F4-B70E-EEFDEA10F2F1}" name="2022" dataDxfId="535" dataCellStyle="Normal 2"/>
    <tableColumn id="5" xr3:uid="{AE53F0F0-FE9B-40E1-AC3E-C61CFA224328}" name="2023" dataDxfId="534" dataCellStyle="Normal 2"/>
    <tableColumn id="6" xr3:uid="{A43DB871-0802-4DFD-95DC-656D61F520AB}" name="2024" dataDxfId="533" dataCellStyle="Normal 2"/>
    <tableColumn id="7" xr3:uid="{F5B04FC7-E8C6-42A8-9125-2105321DF0B3}" name="Average" dataDxfId="532" dataCellStyle="Normal 2">
      <calculatedColumnFormula>AVERAGE(B6:F6)</calculatedColumnFormula>
    </tableColumn>
    <tableColumn id="8" xr3:uid="{48DE6A98-2538-471C-8EFE-AF3763CF883E}" name="%" dataDxfId="531" dataCellStyle="Normal 2">
      <calculatedColumnFormula>G6/$G$8*100</calculatedColumnFormula>
    </tableColumn>
  </tableColumns>
  <tableStyleInfo name="TableStyleLight10"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868389E2-2A48-40DC-AD76-A3813B5B8254}" name="Tabla72" displayName="Tabla72" ref="A5:I223" totalsRowShown="0" headerRowDxfId="530" dataDxfId="529" headerRowCellStyle="Normal 2" dataCellStyle="Normal 2">
  <autoFilter ref="A5:I223" xr:uid="{868389E2-2A48-40DC-AD76-A3813B5B8254}"/>
  <tableColumns count="9">
    <tableColumn id="1" xr3:uid="{CCC929ED-91B7-4518-84D0-07FAB2EA3D02}" name="Region / Country" dataDxfId="528" dataCellStyle="Normal 2"/>
    <tableColumn id="2" xr3:uid="{CD4700F4-0A0C-45D2-8BD4-9D8710AD167A}" name="2019" dataDxfId="527" dataCellStyle="Normal 2"/>
    <tableColumn id="3" xr3:uid="{904D7858-6F90-42D3-987D-D6F38D07D400}" name="2020" dataDxfId="526" dataCellStyle="Normal 2"/>
    <tableColumn id="4" xr3:uid="{B769BF91-4F3C-46A5-B133-33D0F74D6887}" name="2021" dataDxfId="525" dataCellStyle="Normal 2"/>
    <tableColumn id="5" xr3:uid="{4372AA0E-CB93-4466-9136-EC6C6023B987}" name="2022" dataDxfId="524" dataCellStyle="Normal 2"/>
    <tableColumn id="6" xr3:uid="{A67759FA-2232-4BC6-BD5F-723EF9DD60BC}" name="2023" dataDxfId="523" dataCellStyle="Normal 2"/>
    <tableColumn id="7" xr3:uid="{16BF8DB9-2815-43AB-82CD-E908A69E6DC1}" name="2024" dataDxfId="522" dataCellStyle="Normal 2"/>
    <tableColumn id="8" xr3:uid="{64A9FEBA-3128-4280-88AD-A28CDC6C00F9}" name="Average" dataDxfId="521" dataCellStyle="Normal 2">
      <calculatedColumnFormula>AVERAGE(B6:G6)</calculatedColumnFormula>
    </tableColumn>
    <tableColumn id="9" xr3:uid="{65B7E6D7-1E7D-49EF-82E0-821B330F248D}" name="%" dataDxfId="520" dataCellStyle="Normal 2">
      <calculatedColumnFormula>H6/$H$6*100</calculatedColumnFormula>
    </tableColumn>
  </tableColumns>
  <tableStyleInfo name="TableStyleLight10"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D621C24E-39C9-4B3F-9D83-C307A7FBEE47}" name="Tabla74" displayName="Tabla74" ref="A5:M226" totalsRowShown="0" headerRowDxfId="519" dataDxfId="518" tableBorderDxfId="517">
  <autoFilter ref="A5:M226" xr:uid="{D621C24E-39C9-4B3F-9D83-C307A7FBEE47}"/>
  <tableColumns count="13">
    <tableColumn id="1" xr3:uid="{AA1ECEA3-1CDF-4FC4-8625-48931DA4E179}" name="Region / Country" dataDxfId="516" dataCellStyle="Normal 2"/>
    <tableColumn id="2" xr3:uid="{345BF031-F8E7-44F7-9D32-D17A4BEA103E}" name="2019" dataDxfId="515"/>
    <tableColumn id="3" xr3:uid="{45486970-B4CB-4F54-A89E-F7C9DCC9CA7A}" name="Columna2" dataDxfId="514" dataCellStyle="Normal 2"/>
    <tableColumn id="4" xr3:uid="{84D04724-3EC7-4B59-BFF0-E37DC5931E36}" name="2020" dataDxfId="513" dataCellStyle="Normal 2"/>
    <tableColumn id="5" xr3:uid="{C26F22CC-1E7D-4A75-871D-0B5C80D88518}" name="Columna3" dataDxfId="512" dataCellStyle="Normal 2"/>
    <tableColumn id="6" xr3:uid="{4DFA8718-7076-4CE1-8653-AA1A125C7FC4}" name="2021" dataDxfId="511" dataCellStyle="Normal 2"/>
    <tableColumn id="7" xr3:uid="{87BFE4C2-2F7C-435F-BAA2-C5C4CD257288}" name="Columna4" dataDxfId="510" dataCellStyle="Normal 2"/>
    <tableColumn id="8" xr3:uid="{27D7AAEF-D0EE-486B-A76C-27E824FC74C9}" name="2022" dataDxfId="509" dataCellStyle="Normal 2"/>
    <tableColumn id="9" xr3:uid="{EF90FF95-9F54-422E-BB61-A5C6244B29EB}" name="Columna5" dataDxfId="508" dataCellStyle="Normal 2"/>
    <tableColumn id="10" xr3:uid="{44E5D77D-95B6-47F9-8D48-58E9481185A2}" name="2023" dataDxfId="507"/>
    <tableColumn id="11" xr3:uid="{A6EECF39-1362-4011-98D5-48CDA5848566}" name="Columna6" dataDxfId="506" dataCellStyle="Normal 2"/>
    <tableColumn id="12" xr3:uid="{642AE68B-0A14-49B0-A0A2-C56248CB112E}" name="Average" dataDxfId="505" dataCellStyle="Normal 2">
      <calculatedColumnFormula>AVERAGE(B6:J6)</calculatedColumnFormula>
    </tableColumn>
    <tableColumn id="13" xr3:uid="{178CC09F-07D6-4D86-AFB9-12CF031FA103}" name="%" dataDxfId="504" dataCellStyle="Normal 2">
      <calculatedColumnFormula>L6/$L$227*100</calculatedColumnFormula>
    </tableColumn>
  </tableColumns>
  <tableStyleInfo name="TableStyleLight10"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581DFFAD-4E6D-461B-9011-CFF310D9C07E}" name="Tabla75" displayName="Tabla75" ref="A5:M226" totalsRowShown="0" headerRowDxfId="503" dataDxfId="502" tableBorderDxfId="501" headerRowCellStyle="Normal 2" dataCellStyle="Normal 2">
  <autoFilter ref="A5:M226" xr:uid="{581DFFAD-4E6D-461B-9011-CFF310D9C07E}"/>
  <tableColumns count="13">
    <tableColumn id="1" xr3:uid="{6D5CD277-D69F-4A46-98CD-9FB09CF58629}" name="Region / Country" dataDxfId="500" dataCellStyle="Normal 2"/>
    <tableColumn id="2" xr3:uid="{2AEBB4F2-6548-4C29-A49F-34AB5DFC01D9}" name="2019" dataDxfId="499" dataCellStyle="Normal 2"/>
    <tableColumn id="3" xr3:uid="{F611197A-E32E-4FD1-8D6D-DA95BA6DA9B7}" name="Columna2" dataDxfId="498" dataCellStyle="Normal 2"/>
    <tableColumn id="4" xr3:uid="{BDFC67FC-22CB-46BE-886B-763926F61724}" name="2020" dataDxfId="497" dataCellStyle="Normal 2"/>
    <tableColumn id="5" xr3:uid="{F3F63B37-ED9A-4CBE-9E91-ECE3923F0E5B}" name="Columna3" dataDxfId="496" dataCellStyle="Normal 2"/>
    <tableColumn id="6" xr3:uid="{426107F7-FC23-4FDA-9440-3783DB715E75}" name="2021"/>
    <tableColumn id="7" xr3:uid="{8AE760C5-919A-4FE3-ABF4-A7CE73808AA9}" name="Columna4" dataDxfId="495" dataCellStyle="Normal 2"/>
    <tableColumn id="8" xr3:uid="{F3964020-4987-47B3-84AE-893FCF7660BF}" name="2022" dataDxfId="494" dataCellStyle="Normal 2"/>
    <tableColumn id="9" xr3:uid="{541ECA66-25D2-41D0-A775-F1021AB33E34}" name="Columna5" dataDxfId="493" dataCellStyle="Normal 2"/>
    <tableColumn id="10" xr3:uid="{0BCC0776-B6BF-4D33-A93D-66639C599221}" name="2023" dataDxfId="492" dataCellStyle="Normal 2"/>
    <tableColumn id="11" xr3:uid="{4A165CE0-03DC-47B1-A55F-6320949D3301}" name="Columna6" dataDxfId="491" dataCellStyle="Normal 2"/>
    <tableColumn id="12" xr3:uid="{53E71F66-6862-4BEC-8D6C-C4C35512D14F}" name="Average" dataDxfId="490" dataCellStyle="Normal 2">
      <calculatedColumnFormula>AVERAGE(B6:J6)</calculatedColumnFormula>
    </tableColumn>
    <tableColumn id="13" xr3:uid="{3F3CF414-0C11-4F65-AAB2-9EBF04C7708E}" name="%" dataDxfId="489" dataCellStyle="Normal 2">
      <calculatedColumnFormula>L6/$L$226*100</calculatedColumnFormula>
    </tableColumn>
  </tableColumns>
  <tableStyleInfo name="TableStyleLight10"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D7051F28-5B4A-41E7-BC5F-B4F4F0616FAD}" name="Tabla76" displayName="Tabla76" ref="A5:H217" totalsRowShown="0" headerRowDxfId="488" dataDxfId="487" tableBorderDxfId="486" headerRowCellStyle="Normal 2" dataCellStyle="Normal 2">
  <autoFilter ref="A5:H217" xr:uid="{D7051F28-5B4A-41E7-BC5F-B4F4F0616FAD}"/>
  <tableColumns count="8">
    <tableColumn id="1" xr3:uid="{F8DEBC3F-7BBD-416E-BA25-D691C7B5FF1E}" name="Region / Country" dataDxfId="485" dataCellStyle="Normal 2"/>
    <tableColumn id="2" xr3:uid="{2AE509EA-5CEF-40F8-89F5-A5F1912DECC0}" name="2019" dataDxfId="484" dataCellStyle="Normal 2"/>
    <tableColumn id="3" xr3:uid="{2D27518F-AB56-43ED-BB30-751A46399032}" name="2020" dataDxfId="483" dataCellStyle="Normal 2"/>
    <tableColumn id="4" xr3:uid="{933664F9-61DE-4400-AC96-6811E56BA7B2}" name="2021" dataDxfId="482" dataCellStyle="Normal 2"/>
    <tableColumn id="5" xr3:uid="{EDF96490-358B-4A62-9774-AD3C3D5009BE}" name="2022" dataDxfId="481" dataCellStyle="Normal 2"/>
    <tableColumn id="6" xr3:uid="{5CAC2BBB-ADC1-4F0A-977D-AE3537EABE37}" name="2023" dataDxfId="480" dataCellStyle="Normal 2"/>
    <tableColumn id="8" xr3:uid="{5D912DCD-B5E8-4FEA-90EA-8AE095D582A8}" name="Average" dataDxfId="479" dataCellStyle="Normal 2">
      <calculatedColumnFormula>AVERAGE(B6:F6)</calculatedColumnFormula>
    </tableColumn>
    <tableColumn id="9" xr3:uid="{4ACF39B5-D489-4AB2-A29E-D5E5F40FA5F3}" name="%" dataDxfId="478" dataCellStyle="Normal 2">
      <calculatedColumnFormula>G6/$G$6*100</calculatedColumnFormula>
    </tableColumn>
  </tableColumns>
  <tableStyleInfo name="TableStyleLight10"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BBE8760E-A659-4B9D-8A69-E4963E416056}" name="Tabla77" displayName="Tabla77" ref="A5:H209" totalsRowShown="0" headerRowDxfId="477" dataDxfId="476" tableBorderDxfId="475" headerRowCellStyle="Normal 2" dataCellStyle="Normal 2">
  <autoFilter ref="A5:H209" xr:uid="{BBE8760E-A659-4B9D-8A69-E4963E416056}"/>
  <tableColumns count="8">
    <tableColumn id="1" xr3:uid="{3FA55639-A3AF-4583-B68D-D0ABB2CE56BF}" name="Region / Country" dataDxfId="474" dataCellStyle="Normal 2"/>
    <tableColumn id="2" xr3:uid="{E1A70D4A-622A-4486-87C4-EB414DF3AB93}" name="2019" dataDxfId="473" dataCellStyle="Normal 2"/>
    <tableColumn id="3" xr3:uid="{80EF004B-2052-4297-8636-1F3679987912}" name="2020" dataDxfId="472" dataCellStyle="Normal 2"/>
    <tableColumn id="4" xr3:uid="{65DD31E5-C878-4755-8722-F0995CF1B662}" name="2021" dataDxfId="471" dataCellStyle="Normal 2"/>
    <tableColumn id="5" xr3:uid="{1F7A87E9-9DB5-48FF-BFC1-D1099A8694E0}" name="2022" dataDxfId="470" dataCellStyle="Normal 2"/>
    <tableColumn id="6" xr3:uid="{2F343377-2E60-439E-BCA6-3D0FA7F63F4E}" name="2023" dataDxfId="469" dataCellStyle="Normal 2"/>
    <tableColumn id="8" xr3:uid="{56905494-53D1-4C6C-B24A-F0DD58F769AB}" name="Average" dataDxfId="468" dataCellStyle="Normal 2">
      <calculatedColumnFormula>AVERAGE(B6:F6)</calculatedColumnFormula>
    </tableColumn>
    <tableColumn id="9" xr3:uid="{99F82484-4236-4C19-A73A-F70861EDA3E8}" name="%" dataDxfId="467" dataCellStyle="Normal 2">
      <calculatedColumnFormula>G6/$G$6*100</calculatedColumnFormula>
    </tableColumn>
  </tableColumns>
  <tableStyleInfo name="TableStyleLight10"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F15C2891-741F-4895-82FE-289834947DAD}" name="Tabla78" displayName="Tabla78" ref="A5:I209" totalsRowShown="0" headerRowDxfId="466" dataDxfId="465" tableBorderDxfId="464" headerRowCellStyle="Normal 2" dataCellStyle="Normal 2">
  <autoFilter ref="A5:I209" xr:uid="{F15C2891-741F-4895-82FE-289834947DAD}"/>
  <tableColumns count="9">
    <tableColumn id="1" xr3:uid="{321D716E-00FF-488A-BC71-BD3D08A21011}" name="Region / Country" dataDxfId="463" dataCellStyle="Normal 2"/>
    <tableColumn id="2" xr3:uid="{C0EBC95C-0796-4C54-B863-42CDA77793DD}" name="2019" dataDxfId="462" dataCellStyle="Normal 2"/>
    <tableColumn id="3" xr3:uid="{88D6D36D-E2BF-4F12-BA43-703F90F3C927}" name="2020" dataDxfId="461" dataCellStyle="Normal 2"/>
    <tableColumn id="4" xr3:uid="{B671C444-2B7A-4C9B-A90A-D21D1F5CBC24}" name="2021" dataDxfId="460" dataCellStyle="Normal 2"/>
    <tableColumn id="5" xr3:uid="{864C079D-76B5-4F4E-A906-7FC340F8CC18}" name="2022" dataDxfId="459" dataCellStyle="Normal 2"/>
    <tableColumn id="6" xr3:uid="{B97916F6-18EB-4D18-AEDF-0A7C1DDDCE94}" name="2023" dataDxfId="458" dataCellStyle="Normal 2"/>
    <tableColumn id="7" xr3:uid="{B49F3B81-4F25-4B50-A9DF-1BDCAB4A0EEB}" name="Columna2" dataDxfId="457" dataCellStyle="Normal 2"/>
    <tableColumn id="8" xr3:uid="{13B00BD4-40A5-4692-9C7B-029032EAD901}" name="Average" dataDxfId="456" dataCellStyle="Normal 2">
      <calculatedColumnFormula>AVERAGE(B6:G6)</calculatedColumnFormula>
    </tableColumn>
    <tableColumn id="9" xr3:uid="{EEE5C62E-1A10-497F-BFD5-F2BB5B77DB84}" name="%" dataDxfId="455" dataCellStyle="Normal 2">
      <calculatedColumnFormula>H6/$H$6*100</calculatedColumnFormula>
    </tableColumn>
  </tableColumns>
  <tableStyleInfo name="TableStyleLight10"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F58D954B-9D97-448A-AC78-24E0689B9816}" name="Tabla79" displayName="Tabla79" ref="A5:I221" totalsRowShown="0" headerRowDxfId="454" dataDxfId="453" tableBorderDxfId="452" headerRowCellStyle="Normal 2" dataCellStyle="Normal 2">
  <autoFilter ref="A5:I221" xr:uid="{F58D954B-9D97-448A-AC78-24E0689B9816}"/>
  <tableColumns count="9">
    <tableColumn id="1" xr3:uid="{4DFD0A4A-2D38-4EB6-8DD8-893A7DE5EBB8}" name="Region / Country" dataDxfId="451" dataCellStyle="Normal 2"/>
    <tableColumn id="2" xr3:uid="{76F41209-A437-4EB7-B555-8832A9B513F0}" name="2019" dataDxfId="450" dataCellStyle="Normal 2"/>
    <tableColumn id="3" xr3:uid="{8F879085-63D3-4A2A-BE38-EDEDDD17BD5E}" name="2020" dataDxfId="449" dataCellStyle="Normal 2"/>
    <tableColumn id="4" xr3:uid="{CD030B36-5BA4-4AE1-B7EF-2BFAEDCCAB00}" name="2021" dataDxfId="448" dataCellStyle="Normal 2"/>
    <tableColumn id="5" xr3:uid="{B03DA3A8-19C3-445F-8505-DCB05CEA010B}" name="2022" dataDxfId="447" dataCellStyle="Normal 2"/>
    <tableColumn id="6" xr3:uid="{19613912-073B-4B0E-B834-BA687491F88E}" name="2023" dataDxfId="446" dataCellStyle="Normal 2"/>
    <tableColumn id="7" xr3:uid="{57901A35-C166-4D1C-AB4A-CF7BBE374AEF}" name="Columna2" dataDxfId="445" dataCellStyle="Normal 2"/>
    <tableColumn id="8" xr3:uid="{86365EF4-06ED-4FD7-9135-F4C4EA459C5C}" name="Average" dataDxfId="444" dataCellStyle="Normal 2">
      <calculatedColumnFormula>AVERAGE(B6:F6)</calculatedColumnFormula>
    </tableColumn>
    <tableColumn id="9" xr3:uid="{FEC46191-8662-4622-8E76-7C062C089BCC}" name="%" dataDxfId="443" dataCellStyle="Normal 2">
      <calculatedColumnFormula>H6/$H$6*100</calculatedColumnFormula>
    </tableColumn>
  </tableColumns>
  <tableStyleInfo name="TableStyleLight10"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F0B05AA0-C76F-4E8A-AB18-6AE7611259A6}" name="Tabla80" displayName="Tabla80" ref="A5:H220" totalsRowShown="0" headerRowDxfId="442" dataDxfId="441" tableBorderDxfId="440" headerRowCellStyle="Normal 2" dataCellStyle="Normal 2">
  <autoFilter ref="A5:H220" xr:uid="{F0B05AA0-C76F-4E8A-AB18-6AE7611259A6}"/>
  <tableColumns count="8">
    <tableColumn id="1" xr3:uid="{3AAC5D54-9EB3-43F9-A28B-3BE979B1BC37}" name="Region / Country" dataDxfId="439" dataCellStyle="Normal 2"/>
    <tableColumn id="2" xr3:uid="{01A87767-1EC9-42EF-A41F-FD4C9C0F9891}" name="2019" dataDxfId="438" dataCellStyle="Normal 2"/>
    <tableColumn id="3" xr3:uid="{86A03ACD-C1E1-4CBD-AA59-2036B843F3F7}" name="2020" dataDxfId="437" dataCellStyle="Normal 2"/>
    <tableColumn id="4" xr3:uid="{0D61B43A-6B18-4B3A-BDCE-B2E0540D6FE3}" name="2021" dataDxfId="436" dataCellStyle="Normal 2"/>
    <tableColumn id="5" xr3:uid="{B174BEFC-4E95-4D2C-BEB1-16CD33FC4AE2}" name="2022" dataDxfId="435" dataCellStyle="Normal 2"/>
    <tableColumn id="6" xr3:uid="{47BF6437-051C-43C2-9A9E-942F594168D2}" name="2023" dataDxfId="434" dataCellStyle="Normal 2"/>
    <tableColumn id="7" xr3:uid="{9A612705-DC66-41C8-AB0E-6C5C8C7C6059}" name="Average" dataDxfId="433" dataCellStyle="Normal 2">
      <calculatedColumnFormula>AVERAGE(B6:F6)</calculatedColumnFormula>
    </tableColumn>
    <tableColumn id="8" xr3:uid="{2C41E1DD-887D-4A56-94DA-62E3B1FB849C}" name="%" dataDxfId="432" dataCellStyle="Normal 2">
      <calculatedColumnFormula>G6/$G$6*100</calculatedColumnFormula>
    </tableColumn>
  </tableColumns>
  <tableStyleInfo name="TableStyleLight10"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E58150F1-998C-4695-9937-FD5FEE400811}" name="Tabla81" displayName="Tabla81" ref="A5:H221" totalsRowShown="0" headerRowDxfId="431" dataDxfId="430" tableBorderDxfId="429" headerRowCellStyle="Normal 2" dataCellStyle="Normal 2">
  <autoFilter ref="A5:H221" xr:uid="{E58150F1-998C-4695-9937-FD5FEE400811}"/>
  <tableColumns count="8">
    <tableColumn id="1" xr3:uid="{2A2DE272-23D4-411F-A826-C8593CACFD04}" name="Region / Country" dataDxfId="428" dataCellStyle="Normal 2"/>
    <tableColumn id="2" xr3:uid="{B61317BE-458E-4205-BE38-D4ACD035BE2C}" name="2019" dataDxfId="427" dataCellStyle="Normal 2"/>
    <tableColumn id="3" xr3:uid="{99C5FAD7-1C8C-48E9-ACF3-3DCDEE0A3069}" name="2020" dataDxfId="426" dataCellStyle="Normal 2"/>
    <tableColumn id="4" xr3:uid="{E10DB689-102F-402B-BA5A-18332FAFBF56}" name="2021" dataDxfId="425" dataCellStyle="Normal 2"/>
    <tableColumn id="5" xr3:uid="{868E6E57-5E32-4EF4-BD6F-06D745EC5365}" name="2022" dataDxfId="424" dataCellStyle="Normal 2"/>
    <tableColumn id="6" xr3:uid="{6B94D4F3-7EAB-426E-ACFF-18587A9DC6BE}" name="2023" dataDxfId="423" dataCellStyle="Normal 2"/>
    <tableColumn id="7" xr3:uid="{585FC996-7F6C-4EE2-B7D9-E1066AEB031E}" name="Average" dataDxfId="422" dataCellStyle="Normal 2">
      <calculatedColumnFormula>AVERAGE(B6:F6)</calculatedColumnFormula>
    </tableColumn>
    <tableColumn id="8" xr3:uid="{1087CEE0-1624-4CE7-9CCF-62633C95EBD0}" name="%" dataDxfId="421" dataCellStyle="Normal 2">
      <calculatedColumnFormula>G6/$G$6*100</calculatedColumnFormula>
    </tableColumn>
  </tableColumns>
  <tableStyleInfo name="TableStyleLight10"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81B72983-2BCB-43AD-9015-7A455BB19B1A}" name="Tabla82" displayName="Tabla82" ref="A5:I221" totalsRowShown="0" headerRowDxfId="420" dataDxfId="419" tableBorderDxfId="418" headerRowCellStyle="Normal 2" dataCellStyle="Normal 2">
  <autoFilter ref="A5:I221" xr:uid="{81B72983-2BCB-43AD-9015-7A455BB19B1A}"/>
  <tableColumns count="9">
    <tableColumn id="1" xr3:uid="{21448BBE-FF2F-496B-AED3-D210DFD6A642}" name="Region / Country" dataDxfId="417" dataCellStyle="Normal 2"/>
    <tableColumn id="2" xr3:uid="{A3064698-CFBC-4007-BF84-317810961A93}" name="2019" dataDxfId="416" dataCellStyle="Normal 2"/>
    <tableColumn id="3" xr3:uid="{3E54EF52-82EB-4286-9123-072FD01BF5D7}" name="2020" dataDxfId="415" dataCellStyle="Normal 2"/>
    <tableColumn id="4" xr3:uid="{0CD0810F-2C62-4B39-97B4-A2554F260F0A}" name="2021" dataDxfId="414" dataCellStyle="Normal 2"/>
    <tableColumn id="5" xr3:uid="{0E1292AF-E9D1-4D9A-B81D-E75AB6E82424}" name="2022" dataDxfId="413" dataCellStyle="Normal 2"/>
    <tableColumn id="6" xr3:uid="{485A1F14-F267-4687-A996-081B4AE943A3}" name="2023" dataDxfId="412" dataCellStyle="Normal 2"/>
    <tableColumn id="7" xr3:uid="{90CBD04B-104C-4314-971C-6B742DE5F219}" name="Columna2" dataDxfId="411" dataCellStyle="Normal 2"/>
    <tableColumn id="8" xr3:uid="{B0644088-80F2-470B-A089-83FBD1B15E6D}" name="Average" dataDxfId="410" dataCellStyle="Normal 2">
      <calculatedColumnFormula>AVERAGE(B5:F5)</calculatedColumnFormula>
    </tableColumn>
    <tableColumn id="9" xr3:uid="{9ECB2207-86F0-47F0-A5F9-249557F69F8D}" name="%" dataDxfId="409" dataCellStyle="Normal 2">
      <calculatedColumnFormula>H6/$H$6*100</calculatedColumnFormula>
    </tableColumn>
  </tableColumns>
  <tableStyleInfo name="TableStyleLight10"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F6F94547-2B22-4B7A-972B-005F0C398043}" name="Tabla83" displayName="Tabla83" ref="A5:H222" totalsRowShown="0" headerRowDxfId="408" tableBorderDxfId="407" headerRowCellStyle="Normal 2">
  <autoFilter ref="A5:H222" xr:uid="{F6F94547-2B22-4B7A-972B-005F0C398043}"/>
  <tableColumns count="8">
    <tableColumn id="1" xr3:uid="{ECCFE5A8-DD90-4DF7-A343-8358A28A7C5F}" name="Region / Country" dataDxfId="406" dataCellStyle="Normal 2"/>
    <tableColumn id="2" xr3:uid="{24495653-451D-45B8-9594-38E1ADC12581}" name="2019" dataDxfId="405" dataCellStyle="Normal 2"/>
    <tableColumn id="3" xr3:uid="{D7E18131-D9F3-4ED0-917F-6713545F90C5}" name="2020" dataDxfId="404" dataCellStyle="Normal 2"/>
    <tableColumn id="4" xr3:uid="{05EB95DD-2616-462F-B006-8E2213F8522B}" name="2021"/>
    <tableColumn id="5" xr3:uid="{6F60E535-FF1B-4C20-AE23-4371D55EADE1}" name="2022"/>
    <tableColumn id="6" xr3:uid="{2520D775-CF2E-43ED-AFE8-FE35498BB418}" name="2023"/>
    <tableColumn id="7" xr3:uid="{E7A5F4E7-1F9A-4178-A5AC-2000B71C1E34}" name="Average" dataDxfId="403" dataCellStyle="Normal 2">
      <calculatedColumnFormula>AVERAGE(B6:F6)</calculatedColumnFormula>
    </tableColumn>
    <tableColumn id="8" xr3:uid="{ED934E21-ACD5-41F7-95E7-AAA6A6C85FC4}" name="%" dataDxfId="402" dataCellStyle="Normal 2">
      <calculatedColumnFormula>G6/$G$6*100</calculatedColumnFormula>
    </tableColumn>
  </tableColumns>
  <tableStyleInfo name="TableStyleLight10"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986EBC-AADC-F84F-875D-471FE150EB35}" name="Table1" displayName="Table1" ref="A10:G297" totalsRowShown="0" headerRowDxfId="401" dataDxfId="400">
  <autoFilter ref="A10:G297" xr:uid="{5A986EBC-AADC-F84F-875D-471FE150EB35}"/>
  <tableColumns count="7">
    <tableColumn id="6" xr3:uid="{66B7A505-48A4-9A45-B55A-B1E94CE884F5}" name="Year" dataDxfId="399"/>
    <tableColumn id="1" xr3:uid="{E236ECC4-6910-DA4D-92FD-1BB6AC18A7F3}" name="Date" dataDxfId="398"/>
    <tableColumn id="2" xr3:uid="{3649252A-C9EE-984F-9CF1-8784DC2FBAEE}" name="Sending country" dataDxfId="397"/>
    <tableColumn id="3" xr3:uid="{9A81845E-21F1-7F4B-8733-3EA411F0B9A1}" name="Receiving country" dataDxfId="396"/>
    <tableColumn id="7" xr3:uid="{12ECA9E5-1260-DF4C-9B14-C3FDF984E1C5}" name="Region " dataDxfId="395"/>
    <tableColumn id="5" xr3:uid="{8839325D-2724-E64F-AC93-7921071A3C42}" name="Level" dataDxfId="394"/>
    <tableColumn id="4" xr3:uid="{39E59331-BD2A-B845-B574-4A553C9BDB42}" name="Description" dataDxfId="393"/>
  </tableColumns>
  <tableStyleInfo name="TableStyleLight10"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0C905A8-AD4C-BC45-A7B7-E85D5216485B}" name="Table5" displayName="Table5" ref="A6:F10" totalsRowShown="0" headerRowDxfId="392" dataDxfId="391">
  <autoFilter ref="A6:F10" xr:uid="{A0C905A8-AD4C-BC45-A7B7-E85D5216485B}"/>
  <tableColumns count="6">
    <tableColumn id="1" xr3:uid="{AE075CB2-4D6A-A247-84D5-6635AFFC5E73}" name="Country" dataDxfId="390"/>
    <tableColumn id="2" xr3:uid="{E0582A6D-53B2-2B4E-8CE8-A63657776AEF}" name="Total visits" dataDxfId="389"/>
    <tableColumn id="3" xr3:uid="{3E7C6B7E-EA23-3042-B5CB-4C1B764C06EC}" name="LATAM" dataDxfId="388"/>
    <tableColumn id="4" xr3:uid="{B23FB1BD-C2D4-AC41-BE1A-164F1E27C2A9}" name="APAC" dataDxfId="387"/>
    <tableColumn id="5" xr3:uid="{D1194E08-5715-564A-9079-B2C4EA8DA1B0}" name="MENA" dataDxfId="386"/>
    <tableColumn id="6" xr3:uid="{063498D7-9E0F-AC4A-9E58-94212F365CD8}" name="SSA" dataDxfId="385"/>
  </tableColumns>
  <tableStyleInfo name="TableStyleLight10"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5109D42-AF04-A445-9525-75C5EE263B49}" name="Table59" displayName="Table59" ref="A13:F17" totalsRowShown="0" headerRowDxfId="384" dataDxfId="383">
  <autoFilter ref="A13:F17" xr:uid="{D5109D42-AF04-A445-9525-75C5EE263B49}"/>
  <tableColumns count="6">
    <tableColumn id="1" xr3:uid="{4DAE9FA5-25C7-4743-8C99-1A99BD1CCA36}" name="Country" dataDxfId="382"/>
    <tableColumn id="2" xr3:uid="{66AF4B8B-31D6-7744-9204-441890E3D3FE}" name="Total visits" dataDxfId="381"/>
    <tableColumn id="3" xr3:uid="{58054D2E-4B7A-4149-B029-9A3ECCA6D2A4}" name="LATAM" dataDxfId="380"/>
    <tableColumn id="4" xr3:uid="{6DCA8AD7-7D16-5848-BB99-84418691E932}" name="APAC" dataDxfId="379"/>
    <tableColumn id="5" xr3:uid="{A1598FCD-8F8F-EF4F-A4AC-16B6614725A6}" name="MENA" dataDxfId="378"/>
    <tableColumn id="6" xr3:uid="{3B2F0259-230F-A74B-87E1-8CFABE95F814}" name="SSA" dataDxfId="377"/>
  </tableColumns>
  <tableStyleInfo name="TableStyleLight10"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A255CA0-5B03-8743-BF87-3800E29D91E1}" name="Table512" displayName="Table512" ref="A20:F25" totalsRowShown="0" headerRowDxfId="376" dataDxfId="375">
  <autoFilter ref="A20:F25" xr:uid="{0A255CA0-5B03-8743-BF87-3800E29D91E1}"/>
  <tableColumns count="6">
    <tableColumn id="1" xr3:uid="{E75D4CF3-AC80-674B-A2F8-8004C3C8E7C6}" name="Country" dataDxfId="374"/>
    <tableColumn id="2" xr3:uid="{B9EF366B-E4BC-C94A-B57A-B5AEC7B2B01A}" name="Total visits" dataDxfId="373">
      <calculatedColumnFormula>SUM(B17:B20)</calculatedColumnFormula>
    </tableColumn>
    <tableColumn id="3" xr3:uid="{1354C83A-956F-F24C-BBAF-436275CCF9C7}" name="LATAM" dataDxfId="372"/>
    <tableColumn id="4" xr3:uid="{00644DB5-3731-B84A-8E0D-006FC42768F3}" name="APAC" dataDxfId="371"/>
    <tableColumn id="5" xr3:uid="{BE5BD055-6965-5341-AA3B-8E52354DBA76}" name="MENA" dataDxfId="370"/>
    <tableColumn id="6" xr3:uid="{127A5D9C-BAE4-214C-8DAB-51E0B3A2D155}" name="SSA" dataDxfId="369"/>
  </tableColumns>
  <tableStyleInfo name="TableStyleLight10"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1420B6F-D44E-6047-BEBF-675A5955496F}" name="Table51213" displayName="Table51213" ref="A28:E32" totalsRowShown="0" headerRowDxfId="368" dataDxfId="367">
  <autoFilter ref="A28:E32" xr:uid="{71420B6F-D44E-6047-BEBF-675A5955496F}"/>
  <tableColumns count="5">
    <tableColumn id="1" xr3:uid="{B304DD85-77AD-914A-800A-819AA4FD8739}" name="Country" dataDxfId="366"/>
    <tableColumn id="3" xr3:uid="{A41E34EB-0075-9348-8C7A-7FA9B556C786}" name="LATAM" dataDxfId="365">
      <calculatedColumnFormula>(C21/B21)</calculatedColumnFormula>
    </tableColumn>
    <tableColumn id="4" xr3:uid="{E19F67FE-530B-584A-8577-AF23EF43FB18}" name="APAC" dataDxfId="364">
      <calculatedColumnFormula>(D21/B21)</calculatedColumnFormula>
    </tableColumn>
    <tableColumn id="5" xr3:uid="{525DA18E-7F55-624A-A1C4-70462C4B072B}" name="MENA" dataDxfId="363">
      <calculatedColumnFormula>(E21/B21)</calculatedColumnFormula>
    </tableColumn>
    <tableColumn id="6" xr3:uid="{F014527B-3DC4-1F49-B849-E8F1F8C90C02}" name="SSA" dataDxfId="362">
      <calculatedColumnFormula>(F21/B21)</calculatedColumnFormula>
    </tableColumn>
  </tableColumns>
  <tableStyleInfo name="TableStyleLight10"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5F8B5D1-32FD-754C-9B5F-A048E3BD28B3}" name="Table514" displayName="Table514" ref="H6:M10" totalsRowShown="0" headerRowDxfId="361" dataDxfId="360">
  <autoFilter ref="H6:M10" xr:uid="{15F8B5D1-32FD-754C-9B5F-A048E3BD28B3}"/>
  <tableColumns count="6">
    <tableColumn id="1" xr3:uid="{9D3C3D40-C0DA-2E48-8C89-3CEC686650A9}" name="Country" dataDxfId="359"/>
    <tableColumn id="2" xr3:uid="{02173945-F756-E04B-88EF-9F9D4C1BE0A9}" name="Total visits" dataDxfId="358"/>
    <tableColumn id="3" xr3:uid="{6FE9F8AA-229C-3140-9519-2AA379CCC2B2}" name="LATAM" dataDxfId="357"/>
    <tableColumn id="4" xr3:uid="{393DBD37-EE5A-714A-ACAC-5031BDA53092}" name="APAC" dataDxfId="356"/>
    <tableColumn id="5" xr3:uid="{EA7580DE-3CAA-5548-A44B-3F8A82C5DB17}" name="MENA" dataDxfId="355"/>
    <tableColumn id="6" xr3:uid="{A1BD364F-DE23-A54D-9CFB-A199B5336A97}" name="SSA" dataDxfId="354"/>
  </tableColumns>
  <tableStyleInfo name="TableStyleLight10"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2F4F603-CC61-E742-9667-A9A614A3E10C}" name="Table5915" displayName="Table5915" ref="H13:M17" totalsRowShown="0" headerRowDxfId="353" dataDxfId="352">
  <autoFilter ref="H13:M17" xr:uid="{42F4F603-CC61-E742-9667-A9A614A3E10C}"/>
  <tableColumns count="6">
    <tableColumn id="1" xr3:uid="{DDCF8101-9774-FF43-9916-AC719E618E01}" name="Country" dataDxfId="351"/>
    <tableColumn id="2" xr3:uid="{EE84D321-C4F5-0E42-90C7-D80749871389}" name="Total visits" dataDxfId="350"/>
    <tableColumn id="3" xr3:uid="{A1C517FC-C854-5648-8F9E-73F618564482}" name="LATAM" dataDxfId="349"/>
    <tableColumn id="4" xr3:uid="{7B7E12A2-1F2C-6448-838E-5FD022D25D65}" name="APAC" dataDxfId="348"/>
    <tableColumn id="5" xr3:uid="{71E64951-3AE5-E742-9EED-FCEEF8AA6D50}" name="MENA" dataDxfId="347"/>
    <tableColumn id="6" xr3:uid="{B8922094-31C5-A84E-90C5-5ABA5FDEECF1}" name="SSA" dataDxfId="346"/>
  </tableColumns>
  <tableStyleInfo name="TableStyleLight10"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F96B4DA7-6252-9345-A1DF-955E405401F1}" name="Table51216" displayName="Table51216" ref="H20:M25" totalsRowShown="0" headerRowDxfId="345" dataDxfId="344">
  <autoFilter ref="H20:M25" xr:uid="{F96B4DA7-6252-9345-A1DF-955E405401F1}"/>
  <tableColumns count="6">
    <tableColumn id="1" xr3:uid="{DE171C18-1AB7-BA47-AE61-B393D4B990C3}" name="Country" dataDxfId="343"/>
    <tableColumn id="2" xr3:uid="{C1DD9044-F9A7-A24B-82E4-FC19E6FCE5E0}" name="Total visits" dataDxfId="342">
      <calculatedColumnFormula>SUM(I17:I20)</calculatedColumnFormula>
    </tableColumn>
    <tableColumn id="3" xr3:uid="{82E113CC-0EFA-1348-BB5F-DABFCBE6424C}" name="LATAM" dataDxfId="341">
      <calculatedColumnFormula>J7+J14</calculatedColumnFormula>
    </tableColumn>
    <tableColumn id="4" xr3:uid="{C5C95095-BDC5-E048-A460-E9BC81AA4160}" name="APAC" dataDxfId="340">
      <calculatedColumnFormula>K7+K14</calculatedColumnFormula>
    </tableColumn>
    <tableColumn id="5" xr3:uid="{3A7979A9-C848-7D49-9279-7CFA7EDC6E97}" name="MENA" dataDxfId="339">
      <calculatedColumnFormula>L7+L14</calculatedColumnFormula>
    </tableColumn>
    <tableColumn id="6" xr3:uid="{A490807D-A2C4-7849-8125-F3153FD5CCCF}" name="SSA" dataDxfId="338">
      <calculatedColumnFormula>M7+M14</calculatedColumnFormula>
    </tableColumn>
  </tableColumns>
  <tableStyleInfo name="TableStyleLight10"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617981BD-83CC-7141-A7A5-F77C0DB4D4CF}" name="Table5121317" displayName="Table5121317" ref="H28:L32" totalsRowShown="0" headerRowDxfId="337" dataDxfId="336">
  <autoFilter ref="H28:L32" xr:uid="{617981BD-83CC-7141-A7A5-F77C0DB4D4CF}"/>
  <tableColumns count="5">
    <tableColumn id="1" xr3:uid="{304A6B26-4D4D-C446-A766-8462CF5D6015}" name="Country" dataDxfId="335"/>
    <tableColumn id="3" xr3:uid="{C85117AB-0F05-A340-8FA8-902E834EB876}" name="Total visits" dataDxfId="334">
      <calculatedColumnFormula>(J21/I21)</calculatedColumnFormula>
    </tableColumn>
    <tableColumn id="4" xr3:uid="{9C0B4BD8-A2DD-8E48-AF6D-C7D517C90FEC}" name="LATAM" dataDxfId="333">
      <calculatedColumnFormula>(K21/I21)</calculatedColumnFormula>
    </tableColumn>
    <tableColumn id="5" xr3:uid="{B40442DE-0665-F44F-A17D-67B3CCCC6D5F}" name="APAC" dataDxfId="332">
      <calculatedColumnFormula>(L21/I21)</calculatedColumnFormula>
    </tableColumn>
    <tableColumn id="6" xr3:uid="{E574365F-B9E1-7544-92D1-288496005EBF}" name="MENA" dataDxfId="331">
      <calculatedColumnFormula>(M21/I21)</calculatedColumnFormula>
    </tableColumn>
  </tableColumns>
  <tableStyleInfo name="TableStyleLight10"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9FCED1EB-9854-184B-B7F9-2B045063B361}" name="Table44" displayName="Table44" ref="A48:F60" totalsRowShown="0" headerRowDxfId="330" dataDxfId="329">
  <autoFilter ref="A48:F60" xr:uid="{9FCED1EB-9854-184B-B7F9-2B045063B361}"/>
  <tableColumns count="6">
    <tableColumn id="1" xr3:uid="{BAE97B6A-D172-1A4F-98DD-2AEDD4B38FD1}" name="Year" dataDxfId="328"/>
    <tableColumn id="2" xr3:uid="{D0556BC3-E8B8-8D44-88BF-3CEA003C954C}" name="APAC" dataDxfId="327">
      <calculatedColumnFormula>SUM(B64+I64)</calculatedColumnFormula>
    </tableColumn>
    <tableColumn id="3" xr3:uid="{F0058DE6-F619-5C4D-A851-B1433D279378}" name="LATAM" dataDxfId="326">
      <calculatedColumnFormula>SUM(C64+J64)</calculatedColumnFormula>
    </tableColumn>
    <tableColumn id="4" xr3:uid="{5345AA64-FB5A-8340-BE41-3A4386460BA9}" name="MENA" dataDxfId="325">
      <calculatedColumnFormula>SUM(D64+K64)</calculatedColumnFormula>
    </tableColumn>
    <tableColumn id="5" xr3:uid="{3C4FEA2E-51DB-E94C-B240-694C573260E8}" name="SSA" dataDxfId="324">
      <calculatedColumnFormula>SUM(E64+L64)</calculatedColumnFormula>
    </tableColumn>
    <tableColumn id="6" xr3:uid="{D33888B7-8299-7D44-A3BC-0CF67DE848A2}" name="Total" dataDxfId="323">
      <calculatedColumnFormula>SUM(F64+M64)</calculatedColumnFormula>
    </tableColumn>
  </tableColumns>
  <tableStyleInfo name="TableStyleLight10"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CAD31F6-74C9-A448-9FF8-B7D482C92DC7}" name="Table4446" displayName="Table4446" ref="A63:F73" totalsRowShown="0" headerRowDxfId="322" dataDxfId="321">
  <autoFilter ref="A63:F73" xr:uid="{0CAD31F6-74C9-A448-9FF8-B7D482C92DC7}"/>
  <tableColumns count="6">
    <tableColumn id="1" xr3:uid="{200C1B02-71CD-1E4D-9E80-6DE6BC0714D3}" name="Year" dataDxfId="320"/>
    <tableColumn id="2" xr3:uid="{9C966ED5-BF55-F44A-8868-144C2A747C68}" name="APAC" dataDxfId="319"/>
    <tableColumn id="3" xr3:uid="{B476ACB2-086E-4C4C-9110-7063AB2D6AC5}" name="LATAM" dataDxfId="318"/>
    <tableColumn id="4" xr3:uid="{8E06FCF3-F28B-2049-AE83-E9F5C660F7C2}" name="MENA" dataDxfId="317"/>
    <tableColumn id="5" xr3:uid="{59E944B7-B5FF-094E-88BC-315EC843A370}" name="SSA" dataDxfId="316"/>
    <tableColumn id="6" xr3:uid="{0BF220FB-1206-894F-A746-5E4CA2899905}" name="Total" dataDxfId="315">
      <calculatedColumnFormula>SUM(Table4446[[#This Row],[APAC]:[SSA]])</calculatedColumnFormula>
    </tableColumn>
  </tableColumns>
  <tableStyleInfo name="TableStyleLight10"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AE50A6F3-6646-AF4D-BB70-1A86F3F7A339}" name="Table444647" displayName="Table444647" ref="H63:M73" totalsRowShown="0" headerRowDxfId="314" dataDxfId="313">
  <autoFilter ref="H63:M73" xr:uid="{AE50A6F3-6646-AF4D-BB70-1A86F3F7A339}"/>
  <tableColumns count="6">
    <tableColumn id="1" xr3:uid="{762135E9-5E71-664B-9A2F-581A023D7ACF}" name="Year" dataDxfId="312"/>
    <tableColumn id="2" xr3:uid="{BCAFCFB8-4DAC-564D-8E5B-11B7AB51B629}" name="APAC" dataDxfId="311"/>
    <tableColumn id="3" xr3:uid="{C4F1F5E2-4E6A-9943-A252-C3AB93D9D43C}" name="LATAM" dataDxfId="310"/>
    <tableColumn id="4" xr3:uid="{18DA69AD-7769-1940-923C-E4C4DFE1C6EE}" name="MENA" dataDxfId="309"/>
    <tableColumn id="5" xr3:uid="{A62A5E82-1978-4449-B0F6-6A385BAC4227}" name="SSA" dataDxfId="308"/>
    <tableColumn id="6" xr3:uid="{FB27A8D1-7D28-DA40-B2CA-03E4C4C8EF00}" name="Total" dataDxfId="307">
      <calculatedColumnFormula>SUM(Table444647[[#This Row],[APAC]:[SSA]])</calculatedColumnFormula>
    </tableColumn>
  </tableColumns>
  <tableStyleInfo name="TableStyleLight10"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58D60F81-BE79-6740-BAA8-893C84D21FC9}" name="Table4448" displayName="Table4448" ref="A91:F103" totalsRowShown="0" headerRowDxfId="306" dataDxfId="305">
  <autoFilter ref="A91:F103" xr:uid="{58D60F81-BE79-6740-BAA8-893C84D21FC9}"/>
  <tableColumns count="6">
    <tableColumn id="1" xr3:uid="{0DF5EA04-E1BC-0C4B-A128-1061A05BE806}" name="Year" dataDxfId="304"/>
    <tableColumn id="2" xr3:uid="{E9A5497E-EDE9-EC48-B734-BCD9E9B5F1C1}" name="APAC" dataDxfId="303">
      <calculatedColumnFormula>SUM(B115+I115)</calculatedColumnFormula>
    </tableColumn>
    <tableColumn id="3" xr3:uid="{C72F02BC-1714-524E-86A6-E11730A85C23}" name="LATAM" dataDxfId="302">
      <calculatedColumnFormula>SUM(C115+J115)</calculatedColumnFormula>
    </tableColumn>
    <tableColumn id="4" xr3:uid="{401A5D59-E47F-6F4E-95F4-1050999753A2}" name="MENA" dataDxfId="301">
      <calculatedColumnFormula>SUM(D115+K115)</calculatedColumnFormula>
    </tableColumn>
    <tableColumn id="5" xr3:uid="{A7A3D6D0-BF2E-914D-8884-7342C8F29E3F}" name="SSA" dataDxfId="300">
      <calculatedColumnFormula>SUM(E115+L115)</calculatedColumnFormula>
    </tableColumn>
    <tableColumn id="6" xr3:uid="{2F01D2FE-14D1-3747-8389-C14191BEE104}" name="Total" dataDxfId="299">
      <calculatedColumnFormula>SUM(F115+M115)</calculatedColumnFormula>
    </tableColumn>
  </tableColumns>
  <tableStyleInfo name="TableStyleLight10"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E906AB7A-EC43-314A-823A-3CE74DC91E8A}" name="Table444649" displayName="Table444649" ref="A114:F124" totalsRowShown="0" headerRowDxfId="298" dataDxfId="297">
  <autoFilter ref="A114:F124" xr:uid="{E906AB7A-EC43-314A-823A-3CE74DC91E8A}"/>
  <tableColumns count="6">
    <tableColumn id="1" xr3:uid="{EEAFF6C3-5A22-894E-B8C8-701B11041ED0}" name="Year" dataDxfId="296"/>
    <tableColumn id="2" xr3:uid="{7A45E55F-1B01-6D48-BDD1-3A4C5379FCB8}" name="APAC" dataDxfId="295"/>
    <tableColumn id="3" xr3:uid="{A2E8B3D4-DB4F-C344-A6C5-64557EBBA79C}" name="LATAM" dataDxfId="294"/>
    <tableColumn id="4" xr3:uid="{6BC63681-F223-F14B-A611-1A63996909AE}" name="MENA" dataDxfId="293"/>
    <tableColumn id="5" xr3:uid="{67821054-A895-8C4C-8E47-943326DD4BCE}" name="SSA" dataDxfId="292"/>
    <tableColumn id="6" xr3:uid="{A8BD56A8-3FC8-2147-95FF-E328C1001B17}" name="Total" dataDxfId="291">
      <calculatedColumnFormula>SUM(Table444649[[#This Row],[APAC]:[SSA]])</calculatedColumnFormula>
    </tableColumn>
  </tableColumns>
  <tableStyleInfo name="TableStyleLight10"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2DA0F0B9-D740-D143-AE67-0653ECD214F1}" name="Table44464750" displayName="Table44464750" ref="H114:M124" totalsRowShown="0" headerRowDxfId="290" dataDxfId="289">
  <autoFilter ref="H114:M124" xr:uid="{2DA0F0B9-D740-D143-AE67-0653ECD214F1}"/>
  <tableColumns count="6">
    <tableColumn id="1" xr3:uid="{BE77F5C3-00AC-7247-BCD6-4BD6E9A2FB02}" name="Year" dataDxfId="288"/>
    <tableColumn id="2" xr3:uid="{715A8F24-4F46-7E4F-B721-7680B34CED73}" name="APAC" dataDxfId="287"/>
    <tableColumn id="3" xr3:uid="{ECA63D80-7A97-4541-A604-7B862F73BB51}" name="LATAM" dataDxfId="286"/>
    <tableColumn id="4" xr3:uid="{B312E97D-FD17-804C-B098-6A925A978366}" name="MENA" dataDxfId="285"/>
    <tableColumn id="5" xr3:uid="{4B0A076A-538D-3848-B86D-0AD5549DD56C}" name="SSA" dataDxfId="284"/>
    <tableColumn id="6" xr3:uid="{C0A4FF08-8677-EB4B-884D-40DAED4098F6}" name="Total" dataDxfId="283">
      <calculatedColumnFormula>SUM(Table44464750[[#This Row],[APAC]:[SSA]])</calculatedColumnFormula>
    </tableColumn>
  </tableColumns>
  <tableStyleInfo name="TableStyleLight10"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B6C1603C-1616-9345-AD98-2E8B70A9F883}" name="Table444851" displayName="Table444851" ref="A135:F147" totalsRowShown="0" headerRowDxfId="282" dataDxfId="281">
  <autoFilter ref="A135:F147" xr:uid="{B6C1603C-1616-9345-AD98-2E8B70A9F883}"/>
  <tableColumns count="6">
    <tableColumn id="1" xr3:uid="{76AECC6F-19F3-AD4C-8EB0-206E1A2790F4}" name="Year" dataDxfId="280"/>
    <tableColumn id="2" xr3:uid="{1696A738-7A24-1948-A989-FB62CEABA9D7}" name="APAC" dataDxfId="279">
      <calculatedColumnFormula>SUM(B151+I151)</calculatedColumnFormula>
    </tableColumn>
    <tableColumn id="3" xr3:uid="{084FE5A7-5A1B-5442-9C8B-5EEF7E7FBA55}" name="LATAM" dataDxfId="278">
      <calculatedColumnFormula>SUM(C151+J151)</calculatedColumnFormula>
    </tableColumn>
    <tableColumn id="4" xr3:uid="{60DB45BE-D78F-F747-A886-F169C873BEB7}" name="MENA" dataDxfId="277">
      <calculatedColumnFormula>SUM(D151+K151)</calculatedColumnFormula>
    </tableColumn>
    <tableColumn id="5" xr3:uid="{F93CD5EF-161B-7544-A4EF-C39E94362105}" name="SSA" dataDxfId="276">
      <calculatedColumnFormula>SUM(E151+L151)</calculatedColumnFormula>
    </tableColumn>
    <tableColumn id="6" xr3:uid="{77B5BD2B-4A82-6B4B-90CB-AC2C43C9CF03}" name="Total" dataDxfId="275">
      <calculatedColumnFormula>SUM(F151+M151)</calculatedColumnFormula>
    </tableColumn>
  </tableColumns>
  <tableStyleInfo name="TableStyleLight10"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25FBED90-E2FF-3B45-8D1D-162168AC204E}" name="Table44464952" displayName="Table44464952" ref="A150:F160" totalsRowShown="0" headerRowDxfId="274" dataDxfId="273">
  <autoFilter ref="A150:F160" xr:uid="{25FBED90-E2FF-3B45-8D1D-162168AC204E}"/>
  <tableColumns count="6">
    <tableColumn id="1" xr3:uid="{4147A1C3-6E5D-A24D-BC54-1113ACFB1EBF}" name="Year" dataDxfId="272"/>
    <tableColumn id="2" xr3:uid="{618E3315-00D9-AA43-940C-B2BC50FAEC00}" name="APAC" dataDxfId="271"/>
    <tableColumn id="3" xr3:uid="{1AD6396E-9E18-FB41-876D-00C0946F22F4}" name="LATAM" dataDxfId="270"/>
    <tableColumn id="4" xr3:uid="{83A41EAE-87CB-6748-8742-E9A74BC94E12}" name="MENA" dataDxfId="269"/>
    <tableColumn id="5" xr3:uid="{5A70E3DB-907A-F34D-8642-AC181BFA4D08}" name="SSA" dataDxfId="268"/>
    <tableColumn id="6" xr3:uid="{862855B0-DB12-9547-A6BD-FF4620A9EC11}" name="Total" dataDxfId="267">
      <calculatedColumnFormula>SUM(Table44464952[[#This Row],[APAC]:[SSA]])</calculatedColumnFormula>
    </tableColumn>
  </tableColumns>
  <tableStyleInfo name="TableStyleLight10"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B6DA8238-2A37-9249-A78F-F9B6BFE43218}" name="Table4446475053" displayName="Table4446475053" ref="H150:M160" totalsRowShown="0" headerRowDxfId="266" dataDxfId="265">
  <autoFilter ref="H150:M160" xr:uid="{B6DA8238-2A37-9249-A78F-F9B6BFE43218}"/>
  <tableColumns count="6">
    <tableColumn id="1" xr3:uid="{85443659-DE08-9A4E-A599-638D36E535AA}" name="Year" dataDxfId="264"/>
    <tableColumn id="2" xr3:uid="{378BEF0F-F126-C54B-A5D6-490FF8DC5CAB}" name="APAC" dataDxfId="263"/>
    <tableColumn id="3" xr3:uid="{0E95FF65-008A-EA44-83A2-43711708E846}" name="LATAM" dataDxfId="262"/>
    <tableColumn id="4" xr3:uid="{5CDA073F-7028-414B-9EFB-CF3A93E56A8B}" name="MENA" dataDxfId="261"/>
    <tableColumn id="5" xr3:uid="{46D2A688-7D20-B64B-AB09-F6B19BECB83F}" name="SSA" dataDxfId="260"/>
    <tableColumn id="6" xr3:uid="{6E995581-1D3B-2844-8004-F4CC49B6F5AF}" name="Total" dataDxfId="259">
      <calculatedColumnFormula>SUM(Table4446475053[[#This Row],[APAC]:[SSA]])</calculatedColumnFormula>
    </tableColumn>
  </tableColumns>
  <tableStyleInfo name="TableStyleLight10"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88B91BFA-CE3A-9244-9C2C-C08D6F518231}" name="Table44485154" displayName="Table44485154" ref="A179:F191" totalsRowShown="0" headerRowDxfId="258" dataDxfId="257">
  <autoFilter ref="A179:F191" xr:uid="{88B91BFA-CE3A-9244-9C2C-C08D6F518231}"/>
  <tableColumns count="6">
    <tableColumn id="1" xr3:uid="{93ACFCC7-8E4C-374B-8D3A-256A99A105CC}" name="Year" dataDxfId="256"/>
    <tableColumn id="2" xr3:uid="{EA5DF18D-DCA8-DF46-81A8-8C199D0CC332}" name="APAC" dataDxfId="255">
      <calculatedColumnFormula>B202+I202</calculatedColumnFormula>
    </tableColumn>
    <tableColumn id="3" xr3:uid="{0C2E9F53-1636-0348-89DB-968CC4635712}" name="LATAM" dataDxfId="254">
      <calculatedColumnFormula>C202+J202</calculatedColumnFormula>
    </tableColumn>
    <tableColumn id="4" xr3:uid="{310D1480-530D-C741-9BEA-A6C19076E13C}" name="MENA" dataDxfId="253">
      <calculatedColumnFormula>D202+K202</calculatedColumnFormula>
    </tableColumn>
    <tableColumn id="5" xr3:uid="{4C3757C4-632E-B64A-8F2C-0AE6556AB59D}" name="SSA" dataDxfId="252">
      <calculatedColumnFormula>SUM(E202+L202)</calculatedColumnFormula>
    </tableColumn>
    <tableColumn id="6" xr3:uid="{225DA2CB-9343-6842-9D2E-B262D35785DB}" name="Total" dataDxfId="251">
      <calculatedColumnFormula>SUM(F202+M202)</calculatedColumnFormula>
    </tableColumn>
  </tableColumns>
  <tableStyleInfo name="TableStyleLight10"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87DED6A0-6EF9-4B4D-8CAB-E15BF63D49AA}" name="Table4446495255" displayName="Table4446495255" ref="A201:F211" totalsRowShown="0" headerRowDxfId="250" dataDxfId="249">
  <autoFilter ref="A201:F211" xr:uid="{87DED6A0-6EF9-4B4D-8CAB-E15BF63D49AA}"/>
  <tableColumns count="6">
    <tableColumn id="1" xr3:uid="{E5FADCEF-0A51-4B48-886E-BBC47F9E0223}" name="Year" dataDxfId="248"/>
    <tableColumn id="2" xr3:uid="{943B0053-162E-BB4F-9AC3-24B016A3C1A2}" name="APAC" dataDxfId="247"/>
    <tableColumn id="3" xr3:uid="{792D5F45-97EE-D641-89AE-BCA5E9503048}" name="LATAM" dataDxfId="246"/>
    <tableColumn id="4" xr3:uid="{2D3F7830-FE50-F54B-B887-98FE4B0932F3}" name="MENA" dataDxfId="245"/>
    <tableColumn id="5" xr3:uid="{5777ECE0-CE24-4147-B308-EDB3391B6FD4}" name="SSA" dataDxfId="244"/>
    <tableColumn id="6" xr3:uid="{BCFD75CD-A76C-1B4F-B431-E986401DB92B}" name="Total" dataDxfId="243">
      <calculatedColumnFormula>SUM(Table4446495255[[#This Row],[APAC]:[SSA]])</calculatedColumnFormula>
    </tableColumn>
  </tableColumns>
  <tableStyleInfo name="TableStyleLight10"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122FA774-7300-A54F-A78E-89A239276404}" name="Table444647505356" displayName="Table444647505356" ref="H201:M211" totalsRowShown="0" headerRowDxfId="242" dataDxfId="241">
  <autoFilter ref="H201:M211" xr:uid="{122FA774-7300-A54F-A78E-89A239276404}"/>
  <tableColumns count="6">
    <tableColumn id="1" xr3:uid="{99B1D85F-899F-AA4C-A9A4-739126C8D32A}" name="Year" dataDxfId="240"/>
    <tableColumn id="2" xr3:uid="{A281271D-463F-7D42-B63A-08F0C85FF139}" name="APAC" dataDxfId="239"/>
    <tableColumn id="3" xr3:uid="{3E0CFB07-21EE-F240-9605-6E9798A57E13}" name="LATAM" dataDxfId="238"/>
    <tableColumn id="4" xr3:uid="{96F677FE-0820-D84A-82E6-40D9A38B921C}" name="MENA" dataDxfId="237"/>
    <tableColumn id="5" xr3:uid="{CA052871-0A5C-6C46-A158-F1308D48A4FB}" name="SSA" dataDxfId="236"/>
    <tableColumn id="6" xr3:uid="{45A85389-EEC9-D24C-AA6F-F686B9A5BCFA}" name="Total" dataDxfId="235">
      <calculatedColumnFormula>SUM(Table444647505356[[#This Row],[APAC]:[SSA]])</calculatedColumnFormula>
    </tableColumn>
  </tableColumns>
  <tableStyleInfo name="TableStyleLight10"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7ED3E60C-E713-D14B-80F2-35934C0D4AC5}" name="Table56" displayName="Table56" ref="A222:E232" totalsRowShown="0" headerRowDxfId="234" dataDxfId="233">
  <autoFilter ref="A222:E232" xr:uid="{7ED3E60C-E713-D14B-80F2-35934C0D4AC5}"/>
  <tableColumns count="5">
    <tableColumn id="1" xr3:uid="{EEEA4A77-D02E-F94E-8883-C3A260D65553}" name="Year" dataDxfId="232"/>
    <tableColumn id="2" xr3:uid="{26295740-DE73-924E-B2DB-4B45EAD1D97F}" name="Spain" dataDxfId="231"/>
    <tableColumn id="3" xr3:uid="{D7F65FE1-983A-2449-AF99-C9A57F8035BC}" name="Italy" dataDxfId="230"/>
    <tableColumn id="4" xr3:uid="{E04323B8-71EE-C74C-9B89-E59FF5F5CF65}" name="Poland" dataDxfId="229"/>
    <tableColumn id="5" xr3:uid="{8105D940-27F1-FF49-8335-BF5EF94318C2}" name="EU" dataDxfId="228"/>
  </tableColumns>
  <tableStyleInfo name="TableStyleLight14"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3B241D3-EBAE-E042-8F59-34696EDAED2A}" name="Table18" displayName="Table18" ref="A84:E106" totalsRowShown="0" headerRowDxfId="227" dataDxfId="226">
  <autoFilter ref="A84:E106" xr:uid="{63B241D3-EBAE-E042-8F59-34696EDAED2A}"/>
  <tableColumns count="5">
    <tableColumn id="1" xr3:uid="{5320F806-DE6C-CE4D-A764-FEA77FBF43A3}" name="UNGA resolution" dataDxfId="225"/>
    <tableColumn id="2" xr3:uid="{0C607491-2A94-4A42-8CB8-3387363A794A}" name="% Coincidence _x000a_(PL/IT/ES)" dataDxfId="224"/>
    <tableColumn id="5" xr3:uid="{E984AAE7-C29F-074B-9445-90CC9E9408E4}" name="Probability of _x000a_coincidence  PL/IT/ES" dataDxfId="223"/>
    <tableColumn id="3" xr3:uid="{B470DB8A-EC51-D44C-B5FF-C6A1F6D62AF4}" name="%  of coincidence (Global South)" dataDxfId="222"/>
    <tableColumn id="4" xr3:uid="{12C3D44B-DF63-0843-83D5-172EB3D231ED}" name="Probability of coincidence Global South" dataDxfId="221"/>
  </tableColumns>
  <tableStyleInfo name="TableStyleLight10"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64BA3411-9CAA-8B49-B111-DE37C45C63D3}" name="Table20" displayName="Table20" ref="H84:L105" totalsRowShown="0" headerRowDxfId="220" dataDxfId="219">
  <autoFilter ref="H84:L105" xr:uid="{64BA3411-9CAA-8B49-B111-DE37C45C63D3}"/>
  <tableColumns count="5">
    <tableColumn id="1" xr3:uid="{449CFAF0-16F9-2F4A-8792-266E380DB673}" name="Resolution" dataDxfId="218"/>
    <tableColumn id="5" xr3:uid="{9EB53480-4B4F-8B40-9519-251026A0EF76}" name="Total" dataDxfId="217"/>
    <tableColumn id="2" xr3:uid="{0A183772-F8FB-894F-B378-C7A806693494}" name="In favour" dataDxfId="216"/>
    <tableColumn id="3" xr3:uid="{23BD030E-1E64-0C43-9EE0-D5071ACB651B}" name="Abstentions" dataDxfId="215"/>
    <tableColumn id="4" xr3:uid="{3C63950F-B953-B744-A72D-FEF7D354082F}" name="Against" dataDxfId="214"/>
  </tableColumns>
  <tableStyleInfo name="TableStyleLight10"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C5928B8D-8D84-3F41-925F-3353E9DFCDE0}" name="Table17" displayName="Table17" ref="A110:N132" totalsRowShown="0" headerRowDxfId="213" dataDxfId="212">
  <autoFilter ref="A110:N132" xr:uid="{C5928B8D-8D84-3F41-925F-3353E9DFCDE0}"/>
  <tableColumns count="14">
    <tableColumn id="1" xr3:uid="{6F3F7BEC-790F-BC44-AD26-769DEE02E115}" name="UNGA resolution" dataDxfId="211"/>
    <tableColumn id="14" xr3:uid="{CAC4E290-D749-FD43-8903-F891D57BD563}" name="Germany" dataDxfId="210"/>
    <tableColumn id="13" xr3:uid="{B25C0772-DE37-0C41-8100-9DADBB61E921}" name="France" dataDxfId="209"/>
    <tableColumn id="12" xr3:uid="{5678973E-273C-9542-A610-B2E769D6CFD2}" name="Poland" dataDxfId="208"/>
    <tableColumn id="11" xr3:uid="{28435C9C-F5C1-5E44-BD3C-D3D1C07828E8}" name="Italy" dataDxfId="207"/>
    <tableColumn id="2" xr3:uid="{75A97464-5782-5243-A4C7-DA7D98907C76}" name="Argentina" dataDxfId="206"/>
    <tableColumn id="3" xr3:uid="{07B85C2D-07FD-344C-910A-3411D563A961}" name="Brazil" dataDxfId="205"/>
    <tableColumn id="4" xr3:uid="{C1493C86-D72B-7E4F-AE4A-48D1B6A37D4B}" name="Saudi Arabia" dataDxfId="204"/>
    <tableColumn id="5" xr3:uid="{3FCB4982-5C55-3242-BCEE-A8816F8D68F9}" name="Mexico" dataDxfId="203"/>
    <tableColumn id="6" xr3:uid="{3F14A993-3D87-4741-8D55-483A7E14E485}" name="Indonesia" dataDxfId="202"/>
    <tableColumn id="7" xr3:uid="{C023BD53-A81D-2441-A034-7A8E2BC75383}" name="Türkiye" dataDxfId="201"/>
    <tableColumn id="8" xr3:uid="{9776D5BD-B261-CF40-B039-752CB58DB689}" name="South Africa" dataDxfId="200"/>
    <tableColumn id="9" xr3:uid="{71E8C66E-1468-D345-82BC-EEF6E1B498E6}" name="India" dataDxfId="199"/>
    <tableColumn id="10" xr3:uid="{14C32297-1340-4F44-B36B-AE3219584E33}" name="Korea" dataDxfId="198"/>
  </tableColumns>
  <tableStyleInfo name="TableStyleLight10"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7484974B-EAEE-D74C-BBF4-88807C160CFA}" name="Table38" displayName="Table38" ref="O84:S105" totalsRowShown="0" headerRowDxfId="197" dataDxfId="196">
  <autoFilter ref="O84:S105" xr:uid="{7484974B-EAEE-D74C-BBF4-88807C160CFA}"/>
  <tableColumns count="5">
    <tableColumn id="1" xr3:uid="{15D317CC-539D-664C-BE85-535C4BC5BCB8}" name="Resolution" dataDxfId="195"/>
    <tableColumn id="2" xr3:uid="{4CE23F17-E1B3-5745-A4FA-E724B50F269B}" name="Total" dataDxfId="194"/>
    <tableColumn id="3" xr3:uid="{F6146704-7105-BA4A-99E3-F19732C23B7D}" name="In favour" dataDxfId="193"/>
    <tableColumn id="4" xr3:uid="{5D4F836F-3F20-4C43-9D7D-9EF4A0C417E0}" name="Abstentions" dataDxfId="192"/>
    <tableColumn id="5" xr3:uid="{C0F75978-5496-FE41-95F5-911F4B193105}" name="Against" dataDxfId="191"/>
  </tableColumns>
  <tableStyleInfo name="TableStyleMedium2"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8C60C888-AF3A-2B48-A8CE-46773C5CFAD2}" name="Table267" displayName="Table267" ref="A33:O56" totalsRowShown="0" headerRowDxfId="190" dataDxfId="189">
  <autoFilter ref="A33:O56" xr:uid="{8C60C888-AF3A-2B48-A8CE-46773C5CFAD2}"/>
  <tableColumns count="15">
    <tableColumn id="1" xr3:uid="{B3189887-35D0-3F45-BE83-55A576A72F5A}" name="UNGA resolution" dataDxfId="188"/>
    <tableColumn id="2" xr3:uid="{4D89F703-34DA-EA4B-9D34-991C5E891186}" name="Italy" dataDxfId="187"/>
    <tableColumn id="3" xr3:uid="{7F7092A4-CFEA-4948-A152-0376687BCCA4}" name="Spain" dataDxfId="186"/>
    <tableColumn id="15" xr3:uid="{77C96CD6-D7E5-0147-9E05-E80DA5D1E0C6}" name="Germany" dataDxfId="185"/>
    <tableColumn id="6" xr3:uid="{7836873E-B98D-5242-8F22-0309941C38DA}" name="France" dataDxfId="184"/>
    <tableColumn id="4" xr3:uid="{ABAFAD13-CEFE-AF45-BD86-8CFDF1B4C1B7}" name="Poland" dataDxfId="183"/>
    <tableColumn id="5" xr3:uid="{46E46AB2-F3E7-0548-9AB1-FD2820428353}" name="Argentina" dataDxfId="182"/>
    <tableColumn id="7" xr3:uid="{37B40C20-6D3E-BC4C-8ED9-115DBA0F7E22}" name="Brazil" dataDxfId="181"/>
    <tableColumn id="8" xr3:uid="{1A988A9E-8E9A-4B42-92B4-681DA7A7885B}" name="Saudi Arabia" dataDxfId="180"/>
    <tableColumn id="9" xr3:uid="{82F43B83-F15F-7349-8E6D-F40BA17C8CE8}" name="Mexico" dataDxfId="179"/>
    <tableColumn id="10" xr3:uid="{5A1BFA30-E126-E045-89DC-CB22E361C779}" name="Indonesia" dataDxfId="178"/>
    <tableColumn id="11" xr3:uid="{A63D20D9-CDB6-8A4A-A351-48111131A3AF}" name="Türkiye" dataDxfId="177"/>
    <tableColumn id="12" xr3:uid="{C562AAA3-2F45-324F-A39C-0F7569982B5D}" name="South Africa" dataDxfId="176"/>
    <tableColumn id="13" xr3:uid="{92D75619-39F7-F54B-A25E-CF3A02F0A2BB}" name="India" dataDxfId="175"/>
    <tableColumn id="14" xr3:uid="{95FD983E-25DD-6A41-979E-75D142AD6D16}" name="Korea" dataDxfId="174"/>
  </tableColumns>
  <tableStyleInfo name="TableStyleLight10"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B43455E-B99B-E14E-8870-E64895F649BB}" name="Table35" displayName="Table35" ref="A35:D46" totalsRowShown="0" headerRowDxfId="173" dataDxfId="172">
  <autoFilter ref="A35:D46" xr:uid="{0B43455E-B99B-E14E-8870-E64895F649BB}"/>
  <tableColumns count="4">
    <tableColumn id="1" xr3:uid="{8B8E8198-2A0D-DB4F-A44C-C4FE2F2E2762}" name="UNGA resolution" dataDxfId="171"/>
    <tableColumn id="2" xr3:uid="{E46CCFC4-06BA-644C-8B6A-CF538F7A0C4F}" name="% Coincidence _x000a_(PL/IT/ES)" dataDxfId="170"/>
    <tableColumn id="4" xr3:uid="{9A2E1603-3F4E-3440-884F-D374C762F5AB}" name="%  of coincidence (Global South)" dataDxfId="169"/>
    <tableColumn id="3" xr3:uid="{A8907F06-BB0C-6E46-9A95-58D374F274A0}" name="Probability of coincidence Global South" dataDxfId="168"/>
  </tableColumns>
  <tableStyleInfo name="TableStyleLight10"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137CEAB4-3B92-A54F-9CC0-6208EA869C42}" name="Table39" displayName="Table39" ref="H35:L45" totalsRowShown="0" headerRowDxfId="167" dataDxfId="165" headerRowBorderDxfId="166" tableBorderDxfId="164">
  <autoFilter ref="H35:L45" xr:uid="{137CEAB4-3B92-A54F-9CC0-6208EA869C42}"/>
  <tableColumns count="5">
    <tableColumn id="1" xr3:uid="{D5C73116-33C1-D246-BCC5-0892C483C7E8}" name="UNGA resolution" dataDxfId="163"/>
    <tableColumn id="2" xr3:uid="{5E66F761-A1AA-D04D-9289-39B1AE249E8F}" name="Total" dataDxfId="162"/>
    <tableColumn id="3" xr3:uid="{3CE1781A-90FC-DD44-BB0F-5FCD102B5425}" name="In favour" dataDxfId="161"/>
    <tableColumn id="4" xr3:uid="{976FF55D-9996-9C40-B082-674BFEDFD10C}" name="Abstention" dataDxfId="160"/>
    <tableColumn id="5" xr3:uid="{7CBA2B49-CB16-5D4A-A882-68D479209FF8}" name="Against" dataDxfId="159"/>
  </tableColumns>
  <tableStyleInfo name="TableStyleLight10"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2BB35D00-5754-9E4C-9638-6D11F6330F08}" name="Table341" displayName="Table341" ref="A56:J67" totalsRowShown="0" headerRowDxfId="158" dataDxfId="157">
  <autoFilter ref="A56:J67" xr:uid="{2BB35D00-5754-9E4C-9638-6D11F6330F08}"/>
  <tableColumns count="10">
    <tableColumn id="1" xr3:uid="{2895FB23-791C-B04C-8185-92AF6C273EE9}" name="UNGA resolution" dataDxfId="156"/>
    <tableColumn id="5" xr3:uid="{8246D68D-7D93-9B4C-BD4D-15620A013CE5}" name="Argentina" dataDxfId="155"/>
    <tableColumn id="7" xr3:uid="{762599D5-3682-6646-8560-1609A99BCEDE}" name="Brazil" dataDxfId="154"/>
    <tableColumn id="8" xr3:uid="{C3760374-08DB-EC48-B745-1304DBA9CC00}" name="Saudi Arabia" dataDxfId="153"/>
    <tableColumn id="9" xr3:uid="{EF75740E-9818-2048-95F4-ED15B15F4B69}" name="Mexico" dataDxfId="152"/>
    <tableColumn id="10" xr3:uid="{210BAD44-AFB8-2945-9AD4-90639AA35DF2}" name="Indonesia" dataDxfId="151"/>
    <tableColumn id="11" xr3:uid="{3D9D65AB-F816-3F48-AE89-CC7705F1012F}" name="Türkiye" dataDxfId="150"/>
    <tableColumn id="12" xr3:uid="{5211702F-1E8A-4E4D-A494-2A34A2733B0C}" name="South Africa" dataDxfId="149"/>
    <tableColumn id="13" xr3:uid="{6DB26281-6CAF-424D-A504-2BA8C7960AAC}" name="India" dataDxfId="148"/>
    <tableColumn id="14" xr3:uid="{1944D40F-8130-7849-952F-641CAF7AD0D6}" name="Korea" dataDxfId="147"/>
  </tableColumns>
  <tableStyleInfo name="TableStyleLight10"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196A81CA-4714-B54C-9994-4C5174621A9C}" name="Table368" displayName="Table368" ref="A19:M29" totalsRowShown="0" headerRowDxfId="146" dataDxfId="145">
  <autoFilter ref="A19:M29" xr:uid="{196A81CA-4714-B54C-9994-4C5174621A9C}"/>
  <tableColumns count="13">
    <tableColumn id="1" xr3:uid="{8A22B6FE-9532-F449-9698-1C44D532BFD7}" name="UNGA resolution" dataDxfId="144"/>
    <tableColumn id="2" xr3:uid="{4B8A8C34-3EC4-1341-B63E-891FE2ACDB8B}" name="Italy" dataDxfId="143"/>
    <tableColumn id="3" xr3:uid="{A5723F80-8C53-5449-B748-D54D3E77DE31}" name="Spain" dataDxfId="142"/>
    <tableColumn id="4" xr3:uid="{4496749B-38AC-3E4A-A52B-3DC411DC04F8}" name="Poland" dataDxfId="141"/>
    <tableColumn id="5" xr3:uid="{430494AF-F52B-5045-A061-9536034C6874}" name="Argentina" dataDxfId="140"/>
    <tableColumn id="7" xr3:uid="{82C27FAD-6487-064E-8424-999115A59D53}" name="Brazil" dataDxfId="139"/>
    <tableColumn id="8" xr3:uid="{08E1DFAA-8C11-6240-968A-56D3ABA26578}" name="Saudi Arabia" dataDxfId="138"/>
    <tableColumn id="9" xr3:uid="{A1066483-777C-B648-B0F0-CC5C0719167E}" name="Mexico" dataDxfId="137"/>
    <tableColumn id="10" xr3:uid="{18C310DB-C893-804B-BA26-646CD4C29DD2}" name="Indonesia" dataDxfId="136"/>
    <tableColumn id="11" xr3:uid="{00454003-4C51-8C45-8DD8-9305CC083A54}" name="Türkiye" dataDxfId="135"/>
    <tableColumn id="12" xr3:uid="{1411D096-E5B6-464E-996E-AC2A2C465FA3}" name="South Africa" dataDxfId="134"/>
    <tableColumn id="13" xr3:uid="{89313308-8992-D645-B0EE-C60C2A88E3C4}" name="India" dataDxfId="133"/>
    <tableColumn id="14" xr3:uid="{2A529D9E-8FBE-244C-B345-63BFB8563B60}" name="Korea" dataDxfId="132"/>
  </tableColumns>
  <tableStyleInfo name="TableStyleLight10"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D9FA509-457D-D247-BD02-1D2EF192B3BF}" name="Table4" displayName="Table4" ref="A9:G131" totalsRowShown="0" headerRowDxfId="131" dataDxfId="130">
  <autoFilter ref="A9:G131" xr:uid="{4D9FA509-457D-D247-BD02-1D2EF192B3BF}"/>
  <tableColumns count="7">
    <tableColumn id="7" xr3:uid="{1730ED8B-419A-204B-86DA-ED08E0273C8F}" name="Decade" dataDxfId="129"/>
    <tableColumn id="1" xr3:uid="{DA6D88AA-7AAA-9642-A97B-654CFF332482}" name="Year" dataDxfId="128"/>
    <tableColumn id="2" xr3:uid="{CD856614-244B-FA42-AEFD-E0BC881A9DDD}" name="European part" dataDxfId="127"/>
    <tableColumn id="3" xr3:uid="{E0D285DA-87EE-CD49-AC05-364E4C2567A5}" name="Global South part" dataDxfId="126"/>
    <tableColumn id="6" xr3:uid="{CC99E916-4A40-FD48-B122-9A46A5FFF4F8}" name="Region" dataDxfId="125"/>
    <tableColumn id="4" xr3:uid="{1013C8F7-6999-324F-BF25-426F1C964D2E}" name="Topic" dataDxfId="124"/>
    <tableColumn id="5" xr3:uid="{768D729A-44A6-4548-82BD-EFDCF4850824}" name="Description of the agreement " dataDxfId="123" dataCellStyle="Normal 2"/>
  </tableColumns>
  <tableStyleInfo name="TableStyleLight10"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35A21500-3A2B-E84A-9611-075FEF82B507}" name="Table523" displayName="Table523" ref="A88:F92" totalsRowShown="0" headerRowDxfId="122" dataDxfId="121">
  <autoFilter ref="A88:F92" xr:uid="{35A21500-3A2B-E84A-9611-075FEF82B507}"/>
  <tableColumns count="6">
    <tableColumn id="1" xr3:uid="{9C525C52-84D3-C24C-9BE9-B212758C5C47}" name="Country" dataDxfId="120"/>
    <tableColumn id="2" xr3:uid="{84124343-1C90-6C4D-AD03-F270BB688FC4}" name="Total Agreements" dataDxfId="119"/>
    <tableColumn id="3" xr3:uid="{2152DFEA-5F45-9C44-BC8B-027550667BA4}" name="LATAM" dataDxfId="118"/>
    <tableColumn id="4" xr3:uid="{7E9A0639-2A39-7645-A150-8C60086D7EC3}" name="APAC" dataDxfId="117"/>
    <tableColumn id="5" xr3:uid="{B7AE6A28-52CA-0E4A-B835-8398BB4D299D}" name="MENA" dataDxfId="116"/>
    <tableColumn id="6" xr3:uid="{84F073DC-D8EF-4740-BEC7-1DC0725E859F}" name="SSA" dataDxfId="115"/>
  </tableColumns>
  <tableStyleInfo name="TableStyleLight10"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1D6586A3-3E54-1647-BF98-25BF3A8F60D9}" name="Table5924" displayName="Table5924" ref="A95:F99" totalsRowShown="0" headerRowDxfId="114" dataDxfId="113">
  <autoFilter ref="A95:F99" xr:uid="{1D6586A3-3E54-1647-BF98-25BF3A8F60D9}"/>
  <tableColumns count="6">
    <tableColumn id="1" xr3:uid="{C49DEF1C-127A-A04E-B197-92419A4BD4D3}" name="Country" dataDxfId="112"/>
    <tableColumn id="2" xr3:uid="{7A0973EB-31C3-8E4B-ACA9-018F9B4ACADF}" name="Total Agreements" dataDxfId="111"/>
    <tableColumn id="3" xr3:uid="{9184ADC7-B638-F546-84D5-590E816E0B87}" name="LATAM" dataDxfId="110"/>
    <tableColumn id="4" xr3:uid="{DC8E89C0-9A56-4E41-BB45-85B0E9ED0646}" name="APAC" dataDxfId="109"/>
    <tableColumn id="5" xr3:uid="{5C884CBD-85C4-5E4E-B05F-9F712C56749E}" name="MENA" dataDxfId="108"/>
    <tableColumn id="6" xr3:uid="{8D703349-BB5D-9E43-B4EB-B06C208368A1}" name="SSA" dataDxfId="107"/>
  </tableColumns>
  <tableStyleInfo name="TableStyleLight10"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948C157A-C55F-6B4C-B62A-AB5C2CC7C555}" name="Table51225" displayName="Table51225" ref="A102:F107" totalsRowShown="0" headerRowDxfId="106" dataDxfId="105">
  <autoFilter ref="A102:F107" xr:uid="{948C157A-C55F-6B4C-B62A-AB5C2CC7C555}"/>
  <tableColumns count="6">
    <tableColumn id="1" xr3:uid="{2787706B-6964-8249-A0D0-43B9ABFB3AB3}" name="Country" dataDxfId="104"/>
    <tableColumn id="2" xr3:uid="{41FF95DC-EB1C-1344-A4E8-F449D315420E}" name="Total Agreements" dataDxfId="103"/>
    <tableColumn id="3" xr3:uid="{0E7F71E4-C010-0349-9CF2-A510992642BA}" name="LATAM" dataDxfId="102"/>
    <tableColumn id="4" xr3:uid="{27A7A00B-15C8-3F48-8A8B-EA55F09826C4}" name="APAC" dataDxfId="101"/>
    <tableColumn id="5" xr3:uid="{B9CCB54A-8F89-A24B-AD23-A8EAD580F852}" name="MENA" dataDxfId="100"/>
    <tableColumn id="6" xr3:uid="{9BA88934-C232-BB46-BDD9-55DB2DD689B9}" name="SSA" dataDxfId="99"/>
  </tableColumns>
  <tableStyleInfo name="TableStyleLight10"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40294FE2-0306-2D44-9D25-46FD98F11A60}" name="Table52326" displayName="Table52326" ref="H88:M92" totalsRowShown="0" headerRowDxfId="98" dataDxfId="97">
  <autoFilter ref="H88:M92" xr:uid="{40294FE2-0306-2D44-9D25-46FD98F11A60}"/>
  <tableColumns count="6">
    <tableColumn id="1" xr3:uid="{C6E40C71-D32A-3E41-B030-9C733730845A}" name="Country" dataDxfId="96"/>
    <tableColumn id="2" xr3:uid="{B169E56E-016E-9942-9B42-FD86049E3016}" name="Agreements" dataDxfId="95"/>
    <tableColumn id="3" xr3:uid="{C5DC3ADD-DB5E-F646-9C70-9F6E13FA2CD8}" name="LATAM" dataDxfId="94"/>
    <tableColumn id="4" xr3:uid="{A893C708-4017-C742-A7CE-5E2E17C89BBD}" name="APAC" dataDxfId="93"/>
    <tableColumn id="5" xr3:uid="{AA0381C7-8830-5D47-A298-2EB3471B5A8B}" name="MENA" dataDxfId="92"/>
    <tableColumn id="6" xr3:uid="{77C6C0AC-0B5E-6A44-93EA-BD15599B2B01}" name="SSA" dataDxfId="91"/>
  </tableColumns>
  <tableStyleInfo name="TableStyleLight10"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1039261D-AEAD-824A-B85C-BC0EEAA1DB0A}" name="Table592427" displayName="Table592427" ref="H95:M99" totalsRowShown="0" headerRowDxfId="90" dataDxfId="89">
  <autoFilter ref="H95:M99" xr:uid="{1039261D-AEAD-824A-B85C-BC0EEAA1DB0A}"/>
  <tableColumns count="6">
    <tableColumn id="1" xr3:uid="{AA32E07B-35D5-7343-B87C-8B87F648B1B5}" name="Country" dataDxfId="88"/>
    <tableColumn id="2" xr3:uid="{C3C03C59-529A-3748-94D4-7E6A2DF35296}" name="Agreements" dataDxfId="87"/>
    <tableColumn id="3" xr3:uid="{AE1711AA-B5CA-164B-9BB6-353E0812CB69}" name="LATAM" dataDxfId="86"/>
    <tableColumn id="4" xr3:uid="{DBBFC6AC-92CA-8C47-BFE6-A57CAD52EC6D}" name="APAC" dataDxfId="85"/>
    <tableColumn id="5" xr3:uid="{BA4DD7F9-5A6B-2A42-A38B-A586DF87B23B}" name="MENA" dataDxfId="84"/>
    <tableColumn id="6" xr3:uid="{8B359969-38A0-E348-939A-694B809D7D2A}" name="SSA" dataDxfId="83"/>
  </tableColumns>
  <tableStyleInfo name="TableStyleLight10"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1A8E462C-1386-C847-8CEB-8189B10075D0}" name="Table5122528" displayName="Table5122528" ref="H102:M107" totalsRowShown="0" headerRowDxfId="82" dataDxfId="81">
  <autoFilter ref="H102:M107" xr:uid="{1A8E462C-1386-C847-8CEB-8189B10075D0}"/>
  <tableColumns count="6">
    <tableColumn id="1" xr3:uid="{D2864A64-D84B-EB40-87F5-7FE980EBFF5E}" name="Country" dataDxfId="80"/>
    <tableColumn id="2" xr3:uid="{D6EA88A4-AC9F-4944-B1FE-2BAD3AA47070}" name="Agreements" dataDxfId="79"/>
    <tableColumn id="3" xr3:uid="{5E4CD176-DAC8-5B4F-BCFF-CE6CADC677F2}" name="LATAM" dataDxfId="78"/>
    <tableColumn id="4" xr3:uid="{E8372540-5E44-D44A-AA22-026F54904097}" name="APAC" dataDxfId="77"/>
    <tableColumn id="5" xr3:uid="{97994A3C-227C-734A-A1DC-1E834423D772}" name="MENA" dataDxfId="76"/>
    <tableColumn id="6" xr3:uid="{093CD169-8359-1D45-84D8-6361570153B1}" name="SSA" dataDxfId="75"/>
  </tableColumns>
  <tableStyleInfo name="TableStyleLight10"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69E0FC0C-C673-DE4A-B9DE-BD541B573DE0}" name="Table52329" displayName="Table52329" ref="A4:F9" totalsRowShown="0" headerRowDxfId="74" dataDxfId="73">
  <autoFilter ref="A4:F9" xr:uid="{69E0FC0C-C673-DE4A-B9DE-BD541B573DE0}"/>
  <tableColumns count="6">
    <tableColumn id="1" xr3:uid="{B3505858-7239-4641-AE5A-81BA18B2AEE4}" name="Country" dataDxfId="72"/>
    <tableColumn id="2" xr3:uid="{E4A73379-5985-B540-80A1-8892E27A01CE}" name="Total Agreements" dataDxfId="71"/>
    <tableColumn id="3" xr3:uid="{EB254E3E-8668-064A-8C17-4DCFD3BDDAE2}" name="LATAM" dataDxfId="70"/>
    <tableColumn id="4" xr3:uid="{83BE0AC3-EDA5-334E-B411-638898ADE098}" name="APAC" dataDxfId="69"/>
    <tableColumn id="5" xr3:uid="{35236A0E-5905-0F4F-9B4D-D6803534A488}" name="MENA" dataDxfId="68"/>
    <tableColumn id="6" xr3:uid="{51FCA881-6F9A-C245-851A-EF1FA8229825}" name="SSA" dataDxfId="67"/>
  </tableColumns>
  <tableStyleInfo name="TableStyleLight10"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75025D5E-A812-A34E-98CD-8558891F7D6E}" name="Table5232930" displayName="Table5232930" ref="A12:F17" totalsRowShown="0" headerRowDxfId="66" dataDxfId="65">
  <autoFilter ref="A12:F17" xr:uid="{75025D5E-A812-A34E-98CD-8558891F7D6E}"/>
  <tableColumns count="6">
    <tableColumn id="1" xr3:uid="{D0B50351-5967-8949-B73F-DA958EF742BB}" name="Country" dataDxfId="64"/>
    <tableColumn id="2" xr3:uid="{4EDDF297-554D-4241-AFEF-6C0D38A2AE0F}" name="Total Agreements" dataDxfId="63">
      <calculatedColumnFormula>SUM(Table5232930[[#This Row],[LATAM]:[SSA]])</calculatedColumnFormula>
    </tableColumn>
    <tableColumn id="3" xr3:uid="{EAF8488E-3363-6246-9AC2-BE91602C416A}" name="LATAM" dataDxfId="62"/>
    <tableColumn id="4" xr3:uid="{DA5DF24E-5172-5B44-B3D0-985D618AA4A3}" name="APAC" dataDxfId="61"/>
    <tableColumn id="5" xr3:uid="{FB554C6E-D598-3643-A471-27D87D299F22}" name="MENA" dataDxfId="60"/>
    <tableColumn id="6" xr3:uid="{45885041-4042-C34B-80C3-04E9C283B5E7}" name="SSA" dataDxfId="59"/>
  </tableColumns>
  <tableStyleInfo name="TableStyleLight10"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41D83BA0-76A6-1F4F-9586-AC661D0E68A7}" name="Table523293031" displayName="Table523293031" ref="A21:E25" totalsRowShown="0" headerRowDxfId="58" dataDxfId="57">
  <autoFilter ref="A21:E25" xr:uid="{41D83BA0-76A6-1F4F-9586-AC661D0E68A7}"/>
  <tableColumns count="5">
    <tableColumn id="1" xr3:uid="{48E8BB6E-D7E9-964B-9AEA-14527633FC2C}" name="Country" dataDxfId="56"/>
    <tableColumn id="3" xr3:uid="{FA3CC1B3-EE36-B74F-B00C-088CAA5BDCB3}" name="LATAM" dataDxfId="55"/>
    <tableColumn id="4" xr3:uid="{34E67717-84A2-3649-A6A6-0B030ECA024F}" name="APAC" dataDxfId="54"/>
    <tableColumn id="5" xr3:uid="{F078E954-01B6-0C4B-AD7A-823394A810B0}" name="MENA" dataDxfId="53"/>
    <tableColumn id="6" xr3:uid="{F9BF62B1-5CB4-9744-91F2-932D4288B6BF}" name="SSA" dataDxfId="52"/>
  </tableColumns>
  <tableStyleInfo name="TableStyleLight10"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ED052461-138E-624F-A8B1-3E162F67118C}" name="Table52329303132" displayName="Table52329303132" ref="A38:E42" totalsRowShown="0" headerRowDxfId="51" dataDxfId="50">
  <autoFilter ref="A38:E42" xr:uid="{ED052461-138E-624F-A8B1-3E162F67118C}"/>
  <tableColumns count="5">
    <tableColumn id="1" xr3:uid="{0CF9E816-B3D4-6C4E-82D5-66F8A5033807}" name="Country" dataDxfId="49"/>
    <tableColumn id="3" xr3:uid="{AE79D1E9-E495-124E-A364-E96D8ADA1489}" name="LATAM" dataDxfId="48"/>
    <tableColumn id="4" xr3:uid="{AF40C339-02EB-5C40-B63C-9193823393C5}" name="APAC" dataDxfId="47"/>
    <tableColumn id="5" xr3:uid="{5C9E0B4F-B271-6741-88DF-F632637EF160}" name="MENA" dataDxfId="46"/>
    <tableColumn id="6" xr3:uid="{D94EE7B8-F1A1-4B49-A2F3-46797AA8A1AD}" name="SSA" dataDxfId="45"/>
  </tableColumns>
  <tableStyleInfo name="TableStyleLight10"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2CA90C60-BF02-2E46-9D07-771D32E034AE}" name="Table5232930313233" displayName="Table5232930313233" ref="A54:E58" totalsRowShown="0" headerRowDxfId="44" dataDxfId="43">
  <autoFilter ref="A54:E58" xr:uid="{2CA90C60-BF02-2E46-9D07-771D32E034AE}"/>
  <tableColumns count="5">
    <tableColumn id="1" xr3:uid="{C718EB1C-E241-6642-AF59-26538A7D48D9}" name="Country" dataDxfId="42"/>
    <tableColumn id="3" xr3:uid="{0163BF2F-3ADB-D14D-81C0-040C90FC486C}" name="LATAM" dataDxfId="41"/>
    <tableColumn id="4" xr3:uid="{FBBF7B19-984C-EF4A-AAD0-52205949FB6A}" name="APAC" dataDxfId="40"/>
    <tableColumn id="5" xr3:uid="{74B138E2-6283-1B43-BB3F-48E0D4CC841B}" name="MENA" dataDxfId="39"/>
    <tableColumn id="6" xr3:uid="{978B0688-CE69-534B-BFB5-0CFE9E26E17A}" name="SSA" dataDxfId="38"/>
  </tableColumns>
  <tableStyleInfo name="TableStyleLight10"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8BEFE3C8-5E3F-7342-80F1-26DE1B3E3EA7}" name="Table523293031323334" displayName="Table523293031323334" ref="A61:E65" totalsRowShown="0" headerRowDxfId="37" dataDxfId="36">
  <autoFilter ref="A61:E65" xr:uid="{8BEFE3C8-5E3F-7342-80F1-26DE1B3E3EA7}"/>
  <tableColumns count="5">
    <tableColumn id="1" xr3:uid="{A1819337-9174-D645-B54A-DA4B43CBAE86}" name="Country" dataDxfId="35"/>
    <tableColumn id="3" xr3:uid="{3E65E7B6-F5E5-F049-B645-A50370910134}" name="LATAM" dataDxfId="34"/>
    <tableColumn id="4" xr3:uid="{6263BC33-2F79-4149-A778-22F345818667}" name="APAC" dataDxfId="33"/>
    <tableColumn id="5" xr3:uid="{1BDB89E9-5C4F-E944-B142-4D8CB03266E5}" name="MENA" dataDxfId="32"/>
    <tableColumn id="6" xr3:uid="{BC50D8A0-941B-6745-BF68-86D34005BF22}" name="SSA" dataDxfId="31"/>
  </tableColumns>
  <tableStyleInfo name="TableStyleLight10"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9C5E465E-1FB8-D446-869D-76365CE137FB}" name="Table523293031323335" displayName="Table523293031323335" ref="A68:E72" totalsRowShown="0" headerRowDxfId="30" dataDxfId="29">
  <autoFilter ref="A68:E72" xr:uid="{9C5E465E-1FB8-D446-869D-76365CE137FB}"/>
  <tableColumns count="5">
    <tableColumn id="1" xr3:uid="{DCCFED9C-5DE0-B949-9A0D-0065523F44BF}" name="Country" dataDxfId="28"/>
    <tableColumn id="3" xr3:uid="{9DD26E60-2A2E-CC4F-B9E6-8AC2C03F1E20}" name="LATAM" dataDxfId="27">
      <calculatedColumnFormula>(C5+C13)/(B5+B13)</calculatedColumnFormula>
    </tableColumn>
    <tableColumn id="4" xr3:uid="{29F15529-FC33-BB4F-92E7-2FD36936C0F3}" name="APAC" dataDxfId="26">
      <calculatedColumnFormula>(D5+D13)/(B5+B13)</calculatedColumnFormula>
    </tableColumn>
    <tableColumn id="5" xr3:uid="{BDABF27E-9894-4D4E-A37E-C8782A27B04C}" name="MENA" dataDxfId="25">
      <calculatedColumnFormula>(E5+E13)/(B5+B13)</calculatedColumnFormula>
    </tableColumn>
    <tableColumn id="6" xr3:uid="{3E42D47D-95F0-D14D-9C39-BC82FC6B53FA}" name="SSA" dataDxfId="24">
      <calculatedColumnFormula>(F5+F13)/(B5+B13)</calculatedColumnFormula>
    </tableColumn>
  </tableColumns>
  <tableStyleInfo name="TableStyleLight10"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7480EA24-0225-7D4B-98BD-1FF0574B871C}" name="Table5122537" displayName="Table5122537" ref="A111:E116" totalsRowShown="0" headerRowDxfId="23" dataDxfId="22">
  <autoFilter ref="A111:E116" xr:uid="{7480EA24-0225-7D4B-98BD-1FF0574B871C}"/>
  <tableColumns count="5">
    <tableColumn id="1" xr3:uid="{41F4C9FB-1116-B74F-B4BA-6DBC84386C87}" name="Country" dataDxfId="21"/>
    <tableColumn id="3" xr3:uid="{4A5B10AF-CE2E-B646-9BA6-EC1568D58B33}" name="LATAM" dataDxfId="20"/>
    <tableColumn id="4" xr3:uid="{2A3679B9-2057-F14C-90E7-4F32F434910D}" name="APAC" dataDxfId="19"/>
    <tableColumn id="5" xr3:uid="{B2F9E09E-AFEA-F24A-B3DF-2E0E69346FAB}" name="MENA" dataDxfId="18"/>
    <tableColumn id="6" xr3:uid="{103D900B-DC20-354C-B8B6-9459881A0683}" name="SSA" dataDxfId="17"/>
  </tableColumns>
  <tableStyleInfo name="TableStyleLight10"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1427FC86-9035-1A48-931D-DDB938A2C5FF}" name="Table512253738" displayName="Table512253738" ref="H111:L115" totalsRowShown="0" headerRowDxfId="16" dataDxfId="15">
  <autoFilter ref="H111:L115" xr:uid="{1427FC86-9035-1A48-931D-DDB938A2C5FF}"/>
  <tableColumns count="5">
    <tableColumn id="1" xr3:uid="{97203CCE-FA17-E94F-94B7-A316ECA39C84}" name="Country" dataDxfId="14"/>
    <tableColumn id="3" xr3:uid="{C9C3668A-383F-A140-BEDB-D13A05287354}" name="LATAM" dataDxfId="13"/>
    <tableColumn id="4" xr3:uid="{EE622CF6-5AA0-974A-A41D-2319D3D7AA4B}" name="APAC" dataDxfId="12"/>
    <tableColumn id="5" xr3:uid="{BA70CB0F-BB12-7340-8FC5-94C9BCE43201}" name="MENA" dataDxfId="11"/>
    <tableColumn id="6" xr3:uid="{ACCA4285-19BF-A843-BC44-4847B01DFB24}" name="SSA" dataDxfId="10"/>
  </tableColumns>
  <tableStyleInfo name="TableStyleLight10"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3BBA0FB2-1073-5C4F-96DB-0BA728520BAA}" name="Table42" displayName="Table42" ref="A120:C126" totalsRowShown="0" headerRowDxfId="9" dataDxfId="7" headerRowBorderDxfId="8" tableBorderDxfId="6">
  <autoFilter ref="A120:C126" xr:uid="{3BBA0FB2-1073-5C4F-96DB-0BA728520BAA}"/>
  <tableColumns count="3">
    <tableColumn id="1" xr3:uid="{3017D787-2A02-0849-82DC-B23A4C6A4406}" name="Decade" dataDxfId="5"/>
    <tableColumn id="2" xr3:uid="{6F38759F-4F85-CA4F-B0B3-BDD2C2175B9D}" name="Sci &amp; Tech agreements" dataDxfId="4"/>
    <tableColumn id="3" xr3:uid="{B97444BE-07FF-8743-935E-064C265C44CC}" name="Sec &amp; Def agreements" dataDxfId="3"/>
  </tableColumns>
  <tableStyleInfo name="TableStyleLight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2.xml"/><Relationship Id="rId1" Type="http://schemas.openxmlformats.org/officeDocument/2006/relationships/printerSettings" Target="../printerSettings/printerSettings10.bin"/><Relationship Id="rId4"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vmlDrawing" Target="../drawings/vmlDrawing15.vml"/><Relationship Id="rId1" Type="http://schemas.openxmlformats.org/officeDocument/2006/relationships/printerSettings" Target="../printerSettings/printerSettings15.bin"/><Relationship Id="rId4" Type="http://schemas.openxmlformats.org/officeDocument/2006/relationships/table" Target="../tables/table15.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vmlDrawing" Target="../drawings/vmlDrawing18.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vmlDrawing" Target="../drawings/vmlDrawing19.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3.xml"/><Relationship Id="rId1" Type="http://schemas.openxmlformats.org/officeDocument/2006/relationships/printerSettings" Target="../printerSettings/printerSettings20.bin"/><Relationship Id="rId6" Type="http://schemas.openxmlformats.org/officeDocument/2006/relationships/table" Target="../tables/table22.xml"/><Relationship Id="rId5" Type="http://schemas.openxmlformats.org/officeDocument/2006/relationships/table" Target="../tables/table21.xml"/><Relationship Id="rId4" Type="http://schemas.openxmlformats.org/officeDocument/2006/relationships/table" Target="../tables/table20.xml"/></Relationships>
</file>

<file path=xl/worksheets/_rels/sheet21.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vmlDrawing" Target="../drawings/vmlDrawing21.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vmlDrawing" Target="../drawings/vmlDrawing22.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vmlDrawing" Target="../drawings/vmlDrawing23.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vmlDrawing" Target="../drawings/vmlDrawing24.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vmlDrawing" Target="../drawings/vmlDrawing25.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vmlDrawing" Target="../drawings/vmlDrawing26.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vmlDrawing" Target="../drawings/vmlDrawing27.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30.xml"/><Relationship Id="rId2" Type="http://schemas.openxmlformats.org/officeDocument/2006/relationships/vmlDrawing" Target="../drawings/vmlDrawing28.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table" Target="../tables/table31.xml"/><Relationship Id="rId2" Type="http://schemas.openxmlformats.org/officeDocument/2006/relationships/vmlDrawing" Target="../drawings/vmlDrawing29.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table" Target="../tables/table32.xml"/><Relationship Id="rId2" Type="http://schemas.openxmlformats.org/officeDocument/2006/relationships/vmlDrawing" Target="../drawings/vmlDrawing30.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vmlDrawing" Target="../drawings/vmlDrawing31.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table" Target="../tables/table34.xml"/><Relationship Id="rId2" Type="http://schemas.openxmlformats.org/officeDocument/2006/relationships/vmlDrawing" Target="../drawings/vmlDrawing32.v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vmlDrawing" Target="../drawings/vmlDrawing33.v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table" Target="../tables/table35.xml"/><Relationship Id="rId2" Type="http://schemas.openxmlformats.org/officeDocument/2006/relationships/vmlDrawing" Target="../drawings/vmlDrawing34.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8" Type="http://schemas.openxmlformats.org/officeDocument/2006/relationships/table" Target="../tables/table40.xml"/><Relationship Id="rId13" Type="http://schemas.openxmlformats.org/officeDocument/2006/relationships/table" Target="../tables/table45.xml"/><Relationship Id="rId18" Type="http://schemas.openxmlformats.org/officeDocument/2006/relationships/table" Target="../tables/table50.xml"/><Relationship Id="rId3" Type="http://schemas.openxmlformats.org/officeDocument/2006/relationships/vmlDrawing" Target="../drawings/vmlDrawing35.vml"/><Relationship Id="rId21" Type="http://schemas.openxmlformats.org/officeDocument/2006/relationships/table" Target="../tables/table53.xml"/><Relationship Id="rId7" Type="http://schemas.openxmlformats.org/officeDocument/2006/relationships/table" Target="../tables/table39.xml"/><Relationship Id="rId12" Type="http://schemas.openxmlformats.org/officeDocument/2006/relationships/table" Target="../tables/table44.xml"/><Relationship Id="rId17" Type="http://schemas.openxmlformats.org/officeDocument/2006/relationships/table" Target="../tables/table49.xml"/><Relationship Id="rId2" Type="http://schemas.openxmlformats.org/officeDocument/2006/relationships/drawing" Target="../drawings/drawing4.xml"/><Relationship Id="rId16" Type="http://schemas.openxmlformats.org/officeDocument/2006/relationships/table" Target="../tables/table48.xml"/><Relationship Id="rId20" Type="http://schemas.openxmlformats.org/officeDocument/2006/relationships/table" Target="../tables/table52.xml"/><Relationship Id="rId1" Type="http://schemas.openxmlformats.org/officeDocument/2006/relationships/printerSettings" Target="../printerSettings/printerSettings35.bin"/><Relationship Id="rId6" Type="http://schemas.openxmlformats.org/officeDocument/2006/relationships/table" Target="../tables/table38.xml"/><Relationship Id="rId11" Type="http://schemas.openxmlformats.org/officeDocument/2006/relationships/table" Target="../tables/table43.xml"/><Relationship Id="rId24" Type="http://schemas.openxmlformats.org/officeDocument/2006/relationships/table" Target="../tables/table56.xml"/><Relationship Id="rId5" Type="http://schemas.openxmlformats.org/officeDocument/2006/relationships/table" Target="../tables/table37.xml"/><Relationship Id="rId15" Type="http://schemas.openxmlformats.org/officeDocument/2006/relationships/table" Target="../tables/table47.xml"/><Relationship Id="rId23" Type="http://schemas.openxmlformats.org/officeDocument/2006/relationships/table" Target="../tables/table55.xml"/><Relationship Id="rId10" Type="http://schemas.openxmlformats.org/officeDocument/2006/relationships/table" Target="../tables/table42.xml"/><Relationship Id="rId19" Type="http://schemas.openxmlformats.org/officeDocument/2006/relationships/table" Target="../tables/table51.xml"/><Relationship Id="rId4" Type="http://schemas.openxmlformats.org/officeDocument/2006/relationships/table" Target="../tables/table36.xml"/><Relationship Id="rId9" Type="http://schemas.openxmlformats.org/officeDocument/2006/relationships/table" Target="../tables/table41.xml"/><Relationship Id="rId14" Type="http://schemas.openxmlformats.org/officeDocument/2006/relationships/table" Target="../tables/table46.xml"/><Relationship Id="rId22" Type="http://schemas.openxmlformats.org/officeDocument/2006/relationships/table" Target="../tables/table54.xml"/></Relationships>
</file>

<file path=xl/worksheets/_rels/sheet36.xml.rels><?xml version="1.0" encoding="UTF-8" standalone="yes"?>
<Relationships xmlns="http://schemas.openxmlformats.org/package/2006/relationships"><Relationship Id="rId8" Type="http://schemas.openxmlformats.org/officeDocument/2006/relationships/table" Target="../tables/table61.xml"/><Relationship Id="rId3" Type="http://schemas.openxmlformats.org/officeDocument/2006/relationships/vmlDrawing" Target="../drawings/vmlDrawing36.vml"/><Relationship Id="rId7" Type="http://schemas.openxmlformats.org/officeDocument/2006/relationships/table" Target="../tables/table60.xml"/><Relationship Id="rId2" Type="http://schemas.openxmlformats.org/officeDocument/2006/relationships/drawing" Target="../drawings/drawing5.xml"/><Relationship Id="rId1" Type="http://schemas.openxmlformats.org/officeDocument/2006/relationships/printerSettings" Target="../printerSettings/printerSettings36.bin"/><Relationship Id="rId6" Type="http://schemas.openxmlformats.org/officeDocument/2006/relationships/table" Target="../tables/table59.xml"/><Relationship Id="rId5" Type="http://schemas.openxmlformats.org/officeDocument/2006/relationships/table" Target="../tables/table58.xml"/><Relationship Id="rId4" Type="http://schemas.openxmlformats.org/officeDocument/2006/relationships/table" Target="../tables/table57.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7.vml"/><Relationship Id="rId7" Type="http://schemas.openxmlformats.org/officeDocument/2006/relationships/table" Target="../tables/table65.xml"/><Relationship Id="rId2" Type="http://schemas.openxmlformats.org/officeDocument/2006/relationships/drawing" Target="../drawings/drawing6.xml"/><Relationship Id="rId1" Type="http://schemas.openxmlformats.org/officeDocument/2006/relationships/printerSettings" Target="../printerSettings/printerSettings37.bin"/><Relationship Id="rId6" Type="http://schemas.openxmlformats.org/officeDocument/2006/relationships/table" Target="../tables/table64.xml"/><Relationship Id="rId5" Type="http://schemas.openxmlformats.org/officeDocument/2006/relationships/table" Target="../tables/table63.xml"/><Relationship Id="rId4" Type="http://schemas.openxmlformats.org/officeDocument/2006/relationships/table" Target="../tables/table62.xml"/></Relationships>
</file>

<file path=xl/worksheets/_rels/sheet38.xml.rels><?xml version="1.0" encoding="UTF-8" standalone="yes"?>
<Relationships xmlns="http://schemas.openxmlformats.org/package/2006/relationships"><Relationship Id="rId3" Type="http://schemas.openxmlformats.org/officeDocument/2006/relationships/table" Target="../tables/table66.xml"/><Relationship Id="rId2" Type="http://schemas.openxmlformats.org/officeDocument/2006/relationships/vmlDrawing" Target="../drawings/vmlDrawing38.v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8" Type="http://schemas.openxmlformats.org/officeDocument/2006/relationships/table" Target="../tables/table71.xml"/><Relationship Id="rId13" Type="http://schemas.openxmlformats.org/officeDocument/2006/relationships/table" Target="../tables/table76.xml"/><Relationship Id="rId18" Type="http://schemas.openxmlformats.org/officeDocument/2006/relationships/table" Target="../tables/table81.xml"/><Relationship Id="rId3" Type="http://schemas.openxmlformats.org/officeDocument/2006/relationships/vmlDrawing" Target="../drawings/vmlDrawing39.vml"/><Relationship Id="rId7" Type="http://schemas.openxmlformats.org/officeDocument/2006/relationships/table" Target="../tables/table70.xml"/><Relationship Id="rId12" Type="http://schemas.openxmlformats.org/officeDocument/2006/relationships/table" Target="../tables/table75.xml"/><Relationship Id="rId17" Type="http://schemas.openxmlformats.org/officeDocument/2006/relationships/table" Target="../tables/table80.xml"/><Relationship Id="rId2" Type="http://schemas.openxmlformats.org/officeDocument/2006/relationships/drawing" Target="../drawings/drawing7.xml"/><Relationship Id="rId16" Type="http://schemas.openxmlformats.org/officeDocument/2006/relationships/table" Target="../tables/table79.xml"/><Relationship Id="rId1" Type="http://schemas.openxmlformats.org/officeDocument/2006/relationships/printerSettings" Target="../printerSettings/printerSettings39.bin"/><Relationship Id="rId6" Type="http://schemas.openxmlformats.org/officeDocument/2006/relationships/table" Target="../tables/table69.xml"/><Relationship Id="rId11" Type="http://schemas.openxmlformats.org/officeDocument/2006/relationships/table" Target="../tables/table74.xml"/><Relationship Id="rId5" Type="http://schemas.openxmlformats.org/officeDocument/2006/relationships/table" Target="../tables/table68.xml"/><Relationship Id="rId15" Type="http://schemas.openxmlformats.org/officeDocument/2006/relationships/table" Target="../tables/table78.xml"/><Relationship Id="rId10" Type="http://schemas.openxmlformats.org/officeDocument/2006/relationships/table" Target="../tables/table73.xml"/><Relationship Id="rId19" Type="http://schemas.openxmlformats.org/officeDocument/2006/relationships/table" Target="../tables/table82.xml"/><Relationship Id="rId4" Type="http://schemas.openxmlformats.org/officeDocument/2006/relationships/table" Target="../tables/table67.xml"/><Relationship Id="rId9" Type="http://schemas.openxmlformats.org/officeDocument/2006/relationships/table" Target="../tables/table72.xml"/><Relationship Id="rId14" Type="http://schemas.openxmlformats.org/officeDocument/2006/relationships/table" Target="../tables/table7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C0211-7154-0B4F-96B8-101510C23633}">
  <sheetPr codeName="Hoja1"/>
  <dimension ref="A2:B2"/>
  <sheetViews>
    <sheetView tabSelected="1" view="pageLayout" topLeftCell="AC64" zoomScale="25" zoomScaleNormal="60" zoomScalePageLayoutView="25" workbookViewId="0">
      <selection activeCell="A158" sqref="A158"/>
    </sheetView>
  </sheetViews>
  <sheetFormatPr baseColWidth="10" defaultRowHeight="15.75" x14ac:dyDescent="0.25"/>
  <sheetData>
    <row r="2" spans="1:2" ht="66" x14ac:dyDescent="1.05">
      <c r="A2" s="2" t="s">
        <v>749</v>
      </c>
      <c r="B2" s="1"/>
    </row>
  </sheetData>
  <pageMargins left="0.11811023622047245" right="0.11811023622047245" top="0.62992125984251968" bottom="0.35433070866141736" header="0.19685039370078741" footer="0.19685039370078741"/>
  <pageSetup paperSize="9" scale="20" orientation="landscape" r:id="rId1"/>
  <headerFooter>
    <oddHeader>&amp;L&amp;G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5BAE8-A01C-2242-B3B5-8C2E8862C27E}">
  <sheetPr codeName="Hoja2">
    <tabColor theme="4"/>
  </sheetPr>
  <dimension ref="A1:G183"/>
  <sheetViews>
    <sheetView view="pageLayout" zoomScaleNormal="130" workbookViewId="0">
      <selection activeCell="B169" sqref="B169"/>
    </sheetView>
  </sheetViews>
  <sheetFormatPr baseColWidth="10" defaultColWidth="8.875" defaultRowHeight="16.5" x14ac:dyDescent="0.3"/>
  <cols>
    <col min="1" max="1" width="23.25" style="5" customWidth="1"/>
    <col min="2" max="2" width="8.875" style="5"/>
    <col min="3" max="6" width="11.5" style="5" bestFit="1" customWidth="1"/>
    <col min="7" max="7" width="15.375" style="5" bestFit="1" customWidth="1"/>
    <col min="8" max="16384" width="8.875" style="5"/>
  </cols>
  <sheetData>
    <row r="1" spans="1:7" ht="20.25" x14ac:dyDescent="0.35">
      <c r="A1" s="3" t="s">
        <v>1537</v>
      </c>
      <c r="B1" s="12"/>
    </row>
    <row r="2" spans="1:7" ht="17.25" x14ac:dyDescent="0.3">
      <c r="A2" s="18" t="s">
        <v>1573</v>
      </c>
      <c r="B2" s="12"/>
    </row>
    <row r="3" spans="1:7" ht="17.25" x14ac:dyDescent="0.3">
      <c r="A3" s="18" t="s">
        <v>1188</v>
      </c>
      <c r="B3" s="12"/>
    </row>
    <row r="4" spans="1:7" x14ac:dyDescent="0.3">
      <c r="A4" s="8"/>
      <c r="B4" s="12"/>
    </row>
    <row r="5" spans="1:7" x14ac:dyDescent="0.3">
      <c r="A5" s="13" t="s">
        <v>1</v>
      </c>
      <c r="B5" s="14" t="s">
        <v>1616</v>
      </c>
      <c r="C5" s="19" t="s">
        <v>12</v>
      </c>
      <c r="D5" s="19" t="s">
        <v>17</v>
      </c>
      <c r="E5" s="19" t="s">
        <v>13</v>
      </c>
      <c r="F5" s="19" t="s">
        <v>14</v>
      </c>
      <c r="G5" s="19" t="s">
        <v>15</v>
      </c>
    </row>
    <row r="6" spans="1:7" x14ac:dyDescent="0.3">
      <c r="A6" s="13" t="s">
        <v>198</v>
      </c>
      <c r="B6" s="14" t="s">
        <v>623</v>
      </c>
      <c r="C6" s="13">
        <v>37856121</v>
      </c>
      <c r="D6" s="13">
        <v>39068979</v>
      </c>
      <c r="E6" s="13">
        <v>40000412</v>
      </c>
      <c r="F6" s="13">
        <v>40578842</v>
      </c>
      <c r="G6" s="13">
        <v>41454761</v>
      </c>
    </row>
    <row r="7" spans="1:7" x14ac:dyDescent="0.3">
      <c r="A7" s="13" t="s">
        <v>201</v>
      </c>
      <c r="B7" s="14" t="s">
        <v>622</v>
      </c>
      <c r="C7" s="13">
        <v>2854191</v>
      </c>
      <c r="D7" s="13">
        <v>2837849</v>
      </c>
      <c r="E7" s="13">
        <v>2811666</v>
      </c>
      <c r="F7" s="13">
        <v>2777689</v>
      </c>
      <c r="G7" s="13">
        <v>2745972</v>
      </c>
    </row>
    <row r="8" spans="1:7" x14ac:dyDescent="0.3">
      <c r="A8" s="13" t="s">
        <v>203</v>
      </c>
      <c r="B8" s="14" t="s">
        <v>621</v>
      </c>
      <c r="C8" s="13">
        <v>43294546</v>
      </c>
      <c r="D8" s="13">
        <v>44042091</v>
      </c>
      <c r="E8" s="13">
        <v>44761099</v>
      </c>
      <c r="F8" s="13">
        <v>45477389</v>
      </c>
      <c r="G8" s="13">
        <v>46164219</v>
      </c>
    </row>
    <row r="9" spans="1:7" x14ac:dyDescent="0.3">
      <c r="A9" s="13" t="s">
        <v>620</v>
      </c>
      <c r="B9" s="14" t="s">
        <v>619</v>
      </c>
      <c r="C9" s="13">
        <v>50209</v>
      </c>
      <c r="D9" s="13">
        <v>49761</v>
      </c>
      <c r="E9" s="13">
        <v>49225</v>
      </c>
      <c r="F9" s="13">
        <v>48342</v>
      </c>
      <c r="G9" s="13">
        <v>47521</v>
      </c>
    </row>
    <row r="10" spans="1:7" x14ac:dyDescent="0.3">
      <c r="A10" s="13" t="s">
        <v>207</v>
      </c>
      <c r="B10" s="14" t="s">
        <v>618</v>
      </c>
      <c r="C10" s="13">
        <v>32375632</v>
      </c>
      <c r="D10" s="13">
        <v>33451132</v>
      </c>
      <c r="E10" s="13">
        <v>34532429</v>
      </c>
      <c r="F10" s="13">
        <v>35635029</v>
      </c>
      <c r="G10" s="13">
        <v>36749906</v>
      </c>
    </row>
    <row r="11" spans="1:7" x14ac:dyDescent="0.3">
      <c r="A11" s="13" t="s">
        <v>208</v>
      </c>
      <c r="B11" s="14" t="s">
        <v>617</v>
      </c>
      <c r="C11" s="13">
        <v>91364</v>
      </c>
      <c r="D11" s="13">
        <v>91846</v>
      </c>
      <c r="E11" s="13">
        <v>92349</v>
      </c>
      <c r="F11" s="13">
        <v>92840</v>
      </c>
      <c r="G11" s="13">
        <v>93316</v>
      </c>
    </row>
    <row r="12" spans="1:7" x14ac:dyDescent="0.3">
      <c r="A12" s="13" t="s">
        <v>5</v>
      </c>
      <c r="B12" s="14" t="s">
        <v>616</v>
      </c>
      <c r="C12" s="13">
        <v>44973465</v>
      </c>
      <c r="D12" s="13">
        <v>45191965</v>
      </c>
      <c r="E12" s="13">
        <v>45312281</v>
      </c>
      <c r="F12" s="13">
        <v>45407904</v>
      </c>
      <c r="G12" s="13">
        <v>45538401</v>
      </c>
    </row>
    <row r="13" spans="1:7" x14ac:dyDescent="0.3">
      <c r="A13" s="13" t="s">
        <v>210</v>
      </c>
      <c r="B13" s="14" t="s">
        <v>615</v>
      </c>
      <c r="C13" s="13">
        <v>2962500</v>
      </c>
      <c r="D13" s="13">
        <v>2961500</v>
      </c>
      <c r="E13" s="13">
        <v>2962300</v>
      </c>
      <c r="F13" s="13">
        <v>2969200</v>
      </c>
      <c r="G13" s="13">
        <v>2990900</v>
      </c>
    </row>
    <row r="14" spans="1:7" x14ac:dyDescent="0.3">
      <c r="A14" s="13" t="s">
        <v>614</v>
      </c>
      <c r="B14" s="14" t="s">
        <v>613</v>
      </c>
      <c r="C14" s="13">
        <v>109203</v>
      </c>
      <c r="D14" s="13">
        <v>108587</v>
      </c>
      <c r="E14" s="13">
        <v>107700</v>
      </c>
      <c r="F14" s="13">
        <v>107310</v>
      </c>
      <c r="G14" s="13">
        <v>107359</v>
      </c>
    </row>
    <row r="15" spans="1:7" x14ac:dyDescent="0.3">
      <c r="A15" s="13" t="s">
        <v>213</v>
      </c>
      <c r="B15" s="14" t="s">
        <v>612</v>
      </c>
      <c r="C15" s="13">
        <v>10024283</v>
      </c>
      <c r="D15" s="13">
        <v>10093121</v>
      </c>
      <c r="E15" s="13">
        <v>10137750</v>
      </c>
      <c r="F15" s="13">
        <v>10141756</v>
      </c>
      <c r="G15" s="13">
        <v>10153958</v>
      </c>
    </row>
    <row r="16" spans="1:7" x14ac:dyDescent="0.3">
      <c r="A16" s="13" t="s">
        <v>611</v>
      </c>
      <c r="B16" s="14" t="s">
        <v>610</v>
      </c>
      <c r="C16" s="13">
        <v>394675</v>
      </c>
      <c r="D16" s="13">
        <v>395863</v>
      </c>
      <c r="E16" s="13">
        <v>396373</v>
      </c>
      <c r="F16" s="13">
        <v>397538</v>
      </c>
      <c r="G16" s="13">
        <v>399440</v>
      </c>
    </row>
    <row r="17" spans="1:7" x14ac:dyDescent="0.3">
      <c r="A17" s="13" t="s">
        <v>215</v>
      </c>
      <c r="B17" s="14" t="s">
        <v>609</v>
      </c>
      <c r="C17" s="13">
        <v>1483756</v>
      </c>
      <c r="D17" s="13">
        <v>1472204</v>
      </c>
      <c r="E17" s="13">
        <v>1504365</v>
      </c>
      <c r="F17" s="13">
        <v>1524693</v>
      </c>
      <c r="G17" s="13">
        <v>1577059</v>
      </c>
    </row>
    <row r="18" spans="1:7" x14ac:dyDescent="0.3">
      <c r="A18" s="13" t="s">
        <v>217</v>
      </c>
      <c r="B18" s="14" t="s">
        <v>608</v>
      </c>
      <c r="C18" s="13">
        <v>164913055</v>
      </c>
      <c r="D18" s="13">
        <v>166298024</v>
      </c>
      <c r="E18" s="13">
        <v>167658854</v>
      </c>
      <c r="F18" s="13">
        <v>169384897</v>
      </c>
      <c r="G18" s="13">
        <v>171466990</v>
      </c>
    </row>
    <row r="19" spans="1:7" x14ac:dyDescent="0.3">
      <c r="A19" s="13" t="s">
        <v>218</v>
      </c>
      <c r="B19" s="14" t="s">
        <v>607</v>
      </c>
      <c r="C19" s="13">
        <v>281207</v>
      </c>
      <c r="D19" s="13">
        <v>281698</v>
      </c>
      <c r="E19" s="13">
        <v>282147</v>
      </c>
      <c r="F19" s="13">
        <v>282318</v>
      </c>
      <c r="G19" s="13">
        <v>282336</v>
      </c>
    </row>
    <row r="20" spans="1:7" x14ac:dyDescent="0.3">
      <c r="A20" s="13" t="s">
        <v>219</v>
      </c>
      <c r="B20" s="14" t="s">
        <v>606</v>
      </c>
      <c r="C20" s="13">
        <v>9419758</v>
      </c>
      <c r="D20" s="13">
        <v>9379952</v>
      </c>
      <c r="E20" s="13">
        <v>9302585</v>
      </c>
      <c r="F20" s="13">
        <v>9228071</v>
      </c>
      <c r="G20" s="13">
        <v>9178298</v>
      </c>
    </row>
    <row r="21" spans="1:7" x14ac:dyDescent="0.3">
      <c r="A21" s="13" t="s">
        <v>221</v>
      </c>
      <c r="B21" s="14" t="s">
        <v>605</v>
      </c>
      <c r="C21" s="13">
        <v>385829</v>
      </c>
      <c r="D21" s="13">
        <v>390812</v>
      </c>
      <c r="E21" s="13">
        <v>395346</v>
      </c>
      <c r="F21" s="13">
        <v>402733</v>
      </c>
      <c r="G21" s="13">
        <v>411106</v>
      </c>
    </row>
    <row r="22" spans="1:7" x14ac:dyDescent="0.3">
      <c r="A22" s="13" t="s">
        <v>222</v>
      </c>
      <c r="B22" s="14" t="s">
        <v>604</v>
      </c>
      <c r="C22" s="13">
        <v>12726755</v>
      </c>
      <c r="D22" s="13">
        <v>13070169</v>
      </c>
      <c r="E22" s="13">
        <v>13413417</v>
      </c>
      <c r="F22" s="13">
        <v>13759501</v>
      </c>
      <c r="G22" s="13">
        <v>14111034</v>
      </c>
    </row>
    <row r="23" spans="1:7" x14ac:dyDescent="0.3">
      <c r="A23" s="13" t="s">
        <v>603</v>
      </c>
      <c r="B23" s="14" t="s">
        <v>602</v>
      </c>
      <c r="C23" s="13">
        <v>64107</v>
      </c>
      <c r="D23" s="13">
        <v>64382</v>
      </c>
      <c r="E23" s="13">
        <v>64648</v>
      </c>
      <c r="F23" s="13">
        <v>64749</v>
      </c>
      <c r="G23" s="13">
        <v>64698</v>
      </c>
    </row>
    <row r="24" spans="1:7" x14ac:dyDescent="0.3">
      <c r="A24" s="13" t="s">
        <v>223</v>
      </c>
      <c r="B24" s="14" t="s">
        <v>601</v>
      </c>
      <c r="C24" s="13">
        <v>764824</v>
      </c>
      <c r="D24" s="13">
        <v>770006</v>
      </c>
      <c r="E24" s="13">
        <v>775442</v>
      </c>
      <c r="F24" s="13">
        <v>780914</v>
      </c>
      <c r="G24" s="13">
        <v>786385</v>
      </c>
    </row>
    <row r="25" spans="1:7" x14ac:dyDescent="0.3">
      <c r="A25" s="13" t="s">
        <v>224</v>
      </c>
      <c r="B25" s="14" t="s">
        <v>600</v>
      </c>
      <c r="C25" s="13">
        <v>11671386</v>
      </c>
      <c r="D25" s="13">
        <v>11816299</v>
      </c>
      <c r="E25" s="13">
        <v>11937360</v>
      </c>
      <c r="F25" s="13">
        <v>12077154</v>
      </c>
      <c r="G25" s="13">
        <v>12244159</v>
      </c>
    </row>
    <row r="26" spans="1:7" x14ac:dyDescent="0.3">
      <c r="A26" s="13" t="s">
        <v>225</v>
      </c>
      <c r="B26" s="14" t="s">
        <v>599</v>
      </c>
      <c r="C26" s="13">
        <v>3345533</v>
      </c>
      <c r="D26" s="13">
        <v>3299349</v>
      </c>
      <c r="E26" s="13">
        <v>3244907</v>
      </c>
      <c r="F26" s="13">
        <v>3204802</v>
      </c>
      <c r="G26" s="13">
        <v>3185073</v>
      </c>
    </row>
    <row r="27" spans="1:7" x14ac:dyDescent="0.3">
      <c r="A27" s="13" t="s">
        <v>226</v>
      </c>
      <c r="B27" s="14" t="s">
        <v>598</v>
      </c>
      <c r="C27" s="13">
        <v>2332083</v>
      </c>
      <c r="D27" s="13">
        <v>2365894</v>
      </c>
      <c r="E27" s="13">
        <v>2401441</v>
      </c>
      <c r="F27" s="13">
        <v>2439892</v>
      </c>
      <c r="G27" s="13">
        <v>2480244</v>
      </c>
    </row>
    <row r="28" spans="1:7" x14ac:dyDescent="0.3">
      <c r="A28" s="13" t="s">
        <v>30</v>
      </c>
      <c r="B28" s="14" t="s">
        <v>597</v>
      </c>
      <c r="C28" s="13">
        <v>207455459</v>
      </c>
      <c r="D28" s="13">
        <v>208660842</v>
      </c>
      <c r="E28" s="13">
        <v>209550294</v>
      </c>
      <c r="F28" s="13">
        <v>210306415</v>
      </c>
      <c r="G28" s="13">
        <v>211140729</v>
      </c>
    </row>
    <row r="29" spans="1:7" x14ac:dyDescent="0.3">
      <c r="A29" s="13" t="s">
        <v>596</v>
      </c>
      <c r="B29" s="14" t="s">
        <v>595</v>
      </c>
      <c r="C29" s="13">
        <v>36395</v>
      </c>
      <c r="D29" s="13">
        <v>37135</v>
      </c>
      <c r="E29" s="13">
        <v>37809</v>
      </c>
      <c r="F29" s="13">
        <v>38319</v>
      </c>
      <c r="G29" s="13">
        <v>38985</v>
      </c>
    </row>
    <row r="30" spans="1:7" x14ac:dyDescent="0.3">
      <c r="A30" s="13" t="s">
        <v>594</v>
      </c>
      <c r="B30" s="14" t="s">
        <v>593</v>
      </c>
      <c r="C30" s="13">
        <v>442680</v>
      </c>
      <c r="D30" s="13">
        <v>447404</v>
      </c>
      <c r="E30" s="13">
        <v>451721</v>
      </c>
      <c r="F30" s="13">
        <v>455370</v>
      </c>
      <c r="G30" s="13">
        <v>458949</v>
      </c>
    </row>
    <row r="31" spans="1:7" x14ac:dyDescent="0.3">
      <c r="A31" s="13" t="s">
        <v>229</v>
      </c>
      <c r="B31" s="14" t="s">
        <v>592</v>
      </c>
      <c r="C31" s="13">
        <v>20961952</v>
      </c>
      <c r="D31" s="13">
        <v>21478690</v>
      </c>
      <c r="E31" s="13">
        <v>21995243</v>
      </c>
      <c r="F31" s="13">
        <v>22509038</v>
      </c>
      <c r="G31" s="13">
        <v>23025776</v>
      </c>
    </row>
    <row r="32" spans="1:7" x14ac:dyDescent="0.3">
      <c r="A32" s="13" t="s">
        <v>230</v>
      </c>
      <c r="B32" s="14" t="s">
        <v>591</v>
      </c>
      <c r="C32" s="13">
        <v>12255336</v>
      </c>
      <c r="D32" s="13">
        <v>12617036</v>
      </c>
      <c r="E32" s="13">
        <v>12965481</v>
      </c>
      <c r="F32" s="13">
        <v>13321097</v>
      </c>
      <c r="G32" s="13">
        <v>13689450</v>
      </c>
    </row>
    <row r="33" spans="1:7" x14ac:dyDescent="0.3">
      <c r="A33" s="13" t="s">
        <v>231</v>
      </c>
      <c r="B33" s="14" t="s">
        <v>590</v>
      </c>
      <c r="C33" s="13">
        <v>514104</v>
      </c>
      <c r="D33" s="13">
        <v>514679</v>
      </c>
      <c r="E33" s="13">
        <v>516649</v>
      </c>
      <c r="F33" s="13">
        <v>519741</v>
      </c>
      <c r="G33" s="13">
        <v>522331</v>
      </c>
    </row>
    <row r="34" spans="1:7" x14ac:dyDescent="0.3">
      <c r="A34" s="13" t="s">
        <v>232</v>
      </c>
      <c r="B34" s="14" t="s">
        <v>589</v>
      </c>
      <c r="C34" s="13">
        <v>16481304</v>
      </c>
      <c r="D34" s="13">
        <v>16725474</v>
      </c>
      <c r="E34" s="13">
        <v>16974305</v>
      </c>
      <c r="F34" s="13">
        <v>17201724</v>
      </c>
      <c r="G34" s="13">
        <v>17423880</v>
      </c>
    </row>
    <row r="35" spans="1:7" x14ac:dyDescent="0.3">
      <c r="A35" s="13" t="s">
        <v>233</v>
      </c>
      <c r="B35" s="14" t="s">
        <v>588</v>
      </c>
      <c r="C35" s="13">
        <v>25506095</v>
      </c>
      <c r="D35" s="13">
        <v>26210558</v>
      </c>
      <c r="E35" s="13">
        <v>26915758</v>
      </c>
      <c r="F35" s="13">
        <v>27632771</v>
      </c>
      <c r="G35" s="13">
        <v>28372687</v>
      </c>
    </row>
    <row r="36" spans="1:7" x14ac:dyDescent="0.3">
      <c r="A36" s="13" t="s">
        <v>587</v>
      </c>
      <c r="B36" s="14" t="s">
        <v>586</v>
      </c>
      <c r="C36" s="13">
        <v>67327</v>
      </c>
      <c r="D36" s="13">
        <v>68684</v>
      </c>
      <c r="E36" s="13">
        <v>70108</v>
      </c>
      <c r="F36" s="13">
        <v>71591</v>
      </c>
      <c r="G36" s="13">
        <v>73038</v>
      </c>
    </row>
    <row r="37" spans="1:7" x14ac:dyDescent="0.3">
      <c r="A37" s="13" t="s">
        <v>235</v>
      </c>
      <c r="B37" s="14" t="s">
        <v>585</v>
      </c>
      <c r="C37" s="13">
        <v>4944703</v>
      </c>
      <c r="D37" s="13">
        <v>5026628</v>
      </c>
      <c r="E37" s="13">
        <v>5112100</v>
      </c>
      <c r="F37" s="13">
        <v>5098039</v>
      </c>
      <c r="G37" s="13">
        <v>5152421</v>
      </c>
    </row>
    <row r="38" spans="1:7" x14ac:dyDescent="0.3">
      <c r="A38" s="13" t="s">
        <v>236</v>
      </c>
      <c r="B38" s="14" t="s">
        <v>584</v>
      </c>
      <c r="C38" s="13">
        <v>16685223</v>
      </c>
      <c r="D38" s="13">
        <v>17224679</v>
      </c>
      <c r="E38" s="13">
        <v>17828273</v>
      </c>
      <c r="F38" s="13">
        <v>18455316</v>
      </c>
      <c r="G38" s="13">
        <v>19319064</v>
      </c>
    </row>
    <row r="39" spans="1:7" x14ac:dyDescent="0.3">
      <c r="A39" s="13" t="s">
        <v>237</v>
      </c>
      <c r="B39" s="14" t="s">
        <v>583</v>
      </c>
      <c r="C39" s="13">
        <v>19197744</v>
      </c>
      <c r="D39" s="13">
        <v>19370624</v>
      </c>
      <c r="E39" s="13">
        <v>19456334</v>
      </c>
      <c r="F39" s="13">
        <v>19553036</v>
      </c>
      <c r="G39" s="13">
        <v>19658835</v>
      </c>
    </row>
    <row r="40" spans="1:7" x14ac:dyDescent="0.3">
      <c r="A40" s="13" t="s">
        <v>18</v>
      </c>
      <c r="B40" s="14" t="s">
        <v>582</v>
      </c>
      <c r="C40" s="13">
        <v>1407745000</v>
      </c>
      <c r="D40" s="13">
        <v>1411100000</v>
      </c>
      <c r="E40" s="13">
        <v>1412360000</v>
      </c>
      <c r="F40" s="13">
        <v>1412175000</v>
      </c>
      <c r="G40" s="13">
        <v>1410710000</v>
      </c>
    </row>
    <row r="41" spans="1:7" x14ac:dyDescent="0.3">
      <c r="A41" s="13" t="s">
        <v>238</v>
      </c>
      <c r="B41" s="14" t="s">
        <v>581</v>
      </c>
      <c r="C41" s="13">
        <v>49907985</v>
      </c>
      <c r="D41" s="13">
        <v>50629997</v>
      </c>
      <c r="E41" s="13">
        <v>51188173</v>
      </c>
      <c r="F41" s="13">
        <v>51737944</v>
      </c>
      <c r="G41" s="13">
        <v>52321152</v>
      </c>
    </row>
    <row r="42" spans="1:7" x14ac:dyDescent="0.3">
      <c r="A42" s="13" t="s">
        <v>239</v>
      </c>
      <c r="B42" s="14" t="s">
        <v>580</v>
      </c>
      <c r="C42" s="13">
        <v>786578</v>
      </c>
      <c r="D42" s="13">
        <v>802163</v>
      </c>
      <c r="E42" s="13">
        <v>818174</v>
      </c>
      <c r="F42" s="13">
        <v>834188</v>
      </c>
      <c r="G42" s="13">
        <v>850387</v>
      </c>
    </row>
    <row r="43" spans="1:7" x14ac:dyDescent="0.3">
      <c r="A43" s="13" t="s">
        <v>579</v>
      </c>
      <c r="B43" s="14" t="s">
        <v>578</v>
      </c>
      <c r="C43" s="13">
        <v>92947442</v>
      </c>
      <c r="D43" s="13">
        <v>95989998</v>
      </c>
      <c r="E43" s="13">
        <v>99148932</v>
      </c>
      <c r="F43" s="13">
        <v>102396968</v>
      </c>
      <c r="G43" s="13">
        <v>105789731</v>
      </c>
    </row>
    <row r="44" spans="1:7" x14ac:dyDescent="0.3">
      <c r="A44" s="13" t="s">
        <v>577</v>
      </c>
      <c r="B44" s="14" t="s">
        <v>576</v>
      </c>
      <c r="C44" s="13">
        <v>5616661</v>
      </c>
      <c r="D44" s="13">
        <v>5752791</v>
      </c>
      <c r="E44" s="13">
        <v>5892183</v>
      </c>
      <c r="F44" s="13">
        <v>6035104</v>
      </c>
      <c r="G44" s="13">
        <v>6182885</v>
      </c>
    </row>
    <row r="45" spans="1:7" x14ac:dyDescent="0.3">
      <c r="A45" s="13" t="s">
        <v>242</v>
      </c>
      <c r="B45" s="14" t="s">
        <v>575</v>
      </c>
      <c r="C45" s="13">
        <v>4999553</v>
      </c>
      <c r="D45" s="13">
        <v>5034320</v>
      </c>
      <c r="E45" s="13">
        <v>5059988</v>
      </c>
      <c r="F45" s="13">
        <v>5081765</v>
      </c>
      <c r="G45" s="13">
        <v>5105525</v>
      </c>
    </row>
    <row r="46" spans="1:7" x14ac:dyDescent="0.3">
      <c r="A46" s="13" t="s">
        <v>243</v>
      </c>
      <c r="B46" s="14" t="s">
        <v>574</v>
      </c>
      <c r="C46" s="13">
        <v>28193009</v>
      </c>
      <c r="D46" s="13">
        <v>28915449</v>
      </c>
      <c r="E46" s="13">
        <v>29639736</v>
      </c>
      <c r="F46" s="13">
        <v>30395002</v>
      </c>
      <c r="G46" s="13">
        <v>31165654</v>
      </c>
    </row>
    <row r="47" spans="1:7" x14ac:dyDescent="0.3">
      <c r="A47" s="13" t="s">
        <v>245</v>
      </c>
      <c r="B47" s="14" t="s">
        <v>573</v>
      </c>
      <c r="C47" s="13">
        <v>11202846</v>
      </c>
      <c r="D47" s="13">
        <v>11176354</v>
      </c>
      <c r="E47" s="13">
        <v>11122168</v>
      </c>
      <c r="F47" s="13">
        <v>11059820</v>
      </c>
      <c r="G47" s="13">
        <v>11019931</v>
      </c>
    </row>
    <row r="48" spans="1:7" x14ac:dyDescent="0.3">
      <c r="A48" s="13" t="s">
        <v>572</v>
      </c>
      <c r="B48" s="14" t="s">
        <v>571</v>
      </c>
      <c r="C48" s="13">
        <v>157441</v>
      </c>
      <c r="D48" s="13">
        <v>154947</v>
      </c>
      <c r="E48" s="13">
        <v>152369</v>
      </c>
      <c r="F48" s="13">
        <v>149996</v>
      </c>
      <c r="G48" s="13">
        <v>147862</v>
      </c>
    </row>
    <row r="49" spans="1:7" x14ac:dyDescent="0.3">
      <c r="A49" s="13" t="s">
        <v>249</v>
      </c>
      <c r="B49" s="14" t="s">
        <v>570</v>
      </c>
      <c r="C49" s="13">
        <v>1088709</v>
      </c>
      <c r="D49" s="13">
        <v>1105188</v>
      </c>
      <c r="E49" s="13">
        <v>1121248</v>
      </c>
      <c r="F49" s="13">
        <v>1137096</v>
      </c>
      <c r="G49" s="13">
        <v>1152944</v>
      </c>
    </row>
    <row r="50" spans="1:7" x14ac:dyDescent="0.3">
      <c r="A50" s="13" t="s">
        <v>250</v>
      </c>
      <c r="B50" s="14" t="s">
        <v>569</v>
      </c>
      <c r="C50" s="13">
        <v>67880</v>
      </c>
      <c r="D50" s="13">
        <v>67573</v>
      </c>
      <c r="E50" s="13">
        <v>67202</v>
      </c>
      <c r="F50" s="13">
        <v>66826</v>
      </c>
      <c r="G50" s="13">
        <v>66510</v>
      </c>
    </row>
    <row r="51" spans="1:7" x14ac:dyDescent="0.3">
      <c r="A51" s="13" t="s">
        <v>251</v>
      </c>
      <c r="B51" s="14" t="s">
        <v>568</v>
      </c>
      <c r="C51" s="13">
        <v>10894043</v>
      </c>
      <c r="D51" s="13">
        <v>11008300</v>
      </c>
      <c r="E51" s="13">
        <v>11123476</v>
      </c>
      <c r="F51" s="13">
        <v>11230734</v>
      </c>
      <c r="G51" s="13">
        <v>11331265</v>
      </c>
    </row>
    <row r="52" spans="1:7" x14ac:dyDescent="0.3">
      <c r="A52" s="13" t="s">
        <v>252</v>
      </c>
      <c r="B52" s="14" t="s">
        <v>567</v>
      </c>
      <c r="C52" s="13">
        <v>17340021</v>
      </c>
      <c r="D52" s="13">
        <v>17546065</v>
      </c>
      <c r="E52" s="13">
        <v>17682454</v>
      </c>
      <c r="F52" s="13">
        <v>17823897</v>
      </c>
      <c r="G52" s="13">
        <v>17980083</v>
      </c>
    </row>
    <row r="53" spans="1:7" x14ac:dyDescent="0.3">
      <c r="A53" s="13" t="s">
        <v>566</v>
      </c>
      <c r="B53" s="14" t="s">
        <v>565</v>
      </c>
      <c r="C53" s="13">
        <v>107553158</v>
      </c>
      <c r="D53" s="13">
        <v>109315124</v>
      </c>
      <c r="E53" s="13">
        <v>110957008</v>
      </c>
      <c r="F53" s="13">
        <v>112618250</v>
      </c>
      <c r="G53" s="13">
        <v>114535772</v>
      </c>
    </row>
    <row r="54" spans="1:7" x14ac:dyDescent="0.3">
      <c r="A54" s="13" t="s">
        <v>254</v>
      </c>
      <c r="B54" s="14" t="s">
        <v>564</v>
      </c>
      <c r="C54" s="13">
        <v>6222318</v>
      </c>
      <c r="D54" s="13">
        <v>6234673</v>
      </c>
      <c r="E54" s="13">
        <v>6255782</v>
      </c>
      <c r="F54" s="13">
        <v>6280319</v>
      </c>
      <c r="G54" s="13">
        <v>6309624</v>
      </c>
    </row>
    <row r="55" spans="1:7" x14ac:dyDescent="0.3">
      <c r="A55" s="13" t="s">
        <v>255</v>
      </c>
      <c r="B55" s="14" t="s">
        <v>563</v>
      </c>
      <c r="C55" s="13">
        <v>1670177</v>
      </c>
      <c r="D55" s="13">
        <v>1716468</v>
      </c>
      <c r="E55" s="13">
        <v>1758786</v>
      </c>
      <c r="F55" s="13">
        <v>1803545</v>
      </c>
      <c r="G55" s="13">
        <v>1847549</v>
      </c>
    </row>
    <row r="56" spans="1:7" x14ac:dyDescent="0.3">
      <c r="A56" s="13" t="s">
        <v>256</v>
      </c>
      <c r="B56" s="14" t="s">
        <v>562</v>
      </c>
      <c r="C56" s="13">
        <v>3240194</v>
      </c>
      <c r="D56" s="13">
        <v>3291271</v>
      </c>
      <c r="E56" s="13">
        <v>3350183</v>
      </c>
      <c r="F56" s="13">
        <v>3409447</v>
      </c>
      <c r="G56" s="13">
        <v>3470390</v>
      </c>
    </row>
    <row r="57" spans="1:7" x14ac:dyDescent="0.3">
      <c r="A57" s="13" t="s">
        <v>258</v>
      </c>
      <c r="B57" s="14" t="s">
        <v>561</v>
      </c>
      <c r="C57" s="13">
        <v>1179874</v>
      </c>
      <c r="D57" s="13">
        <v>1192729</v>
      </c>
      <c r="E57" s="13">
        <v>1206593</v>
      </c>
      <c r="F57" s="13">
        <v>1218917</v>
      </c>
      <c r="G57" s="13">
        <v>1230506</v>
      </c>
    </row>
    <row r="58" spans="1:7" x14ac:dyDescent="0.3">
      <c r="A58" s="13" t="s">
        <v>259</v>
      </c>
      <c r="B58" s="14" t="s">
        <v>560</v>
      </c>
      <c r="C58" s="13">
        <v>115737383</v>
      </c>
      <c r="D58" s="13">
        <v>118917671</v>
      </c>
      <c r="E58" s="13">
        <v>122138588</v>
      </c>
      <c r="F58" s="13">
        <v>125384287</v>
      </c>
      <c r="G58" s="13">
        <v>128691692</v>
      </c>
    </row>
    <row r="59" spans="1:7" x14ac:dyDescent="0.3">
      <c r="A59" s="13" t="s">
        <v>260</v>
      </c>
      <c r="B59" s="14" t="s">
        <v>559</v>
      </c>
      <c r="C59" s="13">
        <v>914899</v>
      </c>
      <c r="D59" s="13">
        <v>914963</v>
      </c>
      <c r="E59" s="13">
        <v>916711</v>
      </c>
      <c r="F59" s="13">
        <v>919422</v>
      </c>
      <c r="G59" s="13">
        <v>924145</v>
      </c>
    </row>
    <row r="60" spans="1:7" x14ac:dyDescent="0.3">
      <c r="A60" s="13" t="s">
        <v>558</v>
      </c>
      <c r="B60" s="14" t="s">
        <v>557</v>
      </c>
      <c r="C60" s="13">
        <v>279034</v>
      </c>
      <c r="D60" s="13">
        <v>279209</v>
      </c>
      <c r="E60" s="13">
        <v>279792</v>
      </c>
      <c r="F60" s="13">
        <v>280378</v>
      </c>
      <c r="G60" s="13">
        <v>281118</v>
      </c>
    </row>
    <row r="61" spans="1:7" x14ac:dyDescent="0.3">
      <c r="A61" s="13" t="s">
        <v>263</v>
      </c>
      <c r="B61" s="14" t="s">
        <v>556</v>
      </c>
      <c r="C61" s="13">
        <v>2267706</v>
      </c>
      <c r="D61" s="13">
        <v>2322539</v>
      </c>
      <c r="E61" s="13">
        <v>2376722</v>
      </c>
      <c r="F61" s="13">
        <v>2430747</v>
      </c>
      <c r="G61" s="13">
        <v>2484789</v>
      </c>
    </row>
    <row r="62" spans="1:7" x14ac:dyDescent="0.3">
      <c r="A62" s="13" t="s">
        <v>555</v>
      </c>
      <c r="B62" s="14" t="s">
        <v>554</v>
      </c>
      <c r="C62" s="13">
        <v>2456844</v>
      </c>
      <c r="D62" s="13">
        <v>2515733</v>
      </c>
      <c r="E62" s="13">
        <v>2576010</v>
      </c>
      <c r="F62" s="13">
        <v>2636470</v>
      </c>
      <c r="G62" s="13">
        <v>2697845</v>
      </c>
    </row>
    <row r="63" spans="1:7" x14ac:dyDescent="0.3">
      <c r="A63" s="13" t="s">
        <v>264</v>
      </c>
      <c r="B63" s="14" t="s">
        <v>553</v>
      </c>
      <c r="C63" s="13">
        <v>3720161</v>
      </c>
      <c r="D63" s="13">
        <v>3722716</v>
      </c>
      <c r="E63" s="13">
        <v>3708610</v>
      </c>
      <c r="F63" s="13">
        <v>3712502</v>
      </c>
      <c r="G63" s="13">
        <v>3715483</v>
      </c>
    </row>
    <row r="64" spans="1:7" x14ac:dyDescent="0.3">
      <c r="A64" s="13" t="s">
        <v>266</v>
      </c>
      <c r="B64" s="14" t="s">
        <v>552</v>
      </c>
      <c r="C64" s="13">
        <v>31258945</v>
      </c>
      <c r="D64" s="13">
        <v>31887809</v>
      </c>
      <c r="E64" s="13">
        <v>32518665</v>
      </c>
      <c r="F64" s="13">
        <v>33149152</v>
      </c>
      <c r="G64" s="13">
        <v>33787914</v>
      </c>
    </row>
    <row r="65" spans="1:7" x14ac:dyDescent="0.3">
      <c r="A65" s="13" t="s">
        <v>268</v>
      </c>
      <c r="B65" s="14" t="s">
        <v>551</v>
      </c>
      <c r="C65" s="13">
        <v>115981</v>
      </c>
      <c r="D65" s="13">
        <v>116341</v>
      </c>
      <c r="E65" s="13">
        <v>116688</v>
      </c>
      <c r="F65" s="13">
        <v>116913</v>
      </c>
      <c r="G65" s="13">
        <v>117081</v>
      </c>
    </row>
    <row r="66" spans="1:7" x14ac:dyDescent="0.3">
      <c r="A66" s="13" t="s">
        <v>550</v>
      </c>
      <c r="B66" s="14" t="s">
        <v>549</v>
      </c>
      <c r="C66" s="13">
        <v>161808</v>
      </c>
      <c r="D66" s="13">
        <v>162158</v>
      </c>
      <c r="E66" s="13">
        <v>163730</v>
      </c>
      <c r="F66" s="13">
        <v>165180</v>
      </c>
      <c r="G66" s="13">
        <v>166506</v>
      </c>
    </row>
    <row r="67" spans="1:7" x14ac:dyDescent="0.3">
      <c r="A67" s="13" t="s">
        <v>269</v>
      </c>
      <c r="B67" s="14" t="s">
        <v>548</v>
      </c>
      <c r="C67" s="13">
        <v>17103803</v>
      </c>
      <c r="D67" s="13">
        <v>17357325</v>
      </c>
      <c r="E67" s="13">
        <v>17598650</v>
      </c>
      <c r="F67" s="13">
        <v>17847877</v>
      </c>
      <c r="G67" s="13">
        <v>18124838</v>
      </c>
    </row>
    <row r="68" spans="1:7" x14ac:dyDescent="0.3">
      <c r="A68" s="13" t="s">
        <v>270</v>
      </c>
      <c r="B68" s="14" t="s">
        <v>547</v>
      </c>
      <c r="C68" s="13">
        <v>13034346</v>
      </c>
      <c r="D68" s="13">
        <v>13371183</v>
      </c>
      <c r="E68" s="13">
        <v>13710513</v>
      </c>
      <c r="F68" s="13">
        <v>14055137</v>
      </c>
      <c r="G68" s="13">
        <v>14405468</v>
      </c>
    </row>
    <row r="69" spans="1:7" x14ac:dyDescent="0.3">
      <c r="A69" s="13" t="s">
        <v>271</v>
      </c>
      <c r="B69" s="14" t="s">
        <v>546</v>
      </c>
      <c r="C69" s="13">
        <v>1967696</v>
      </c>
      <c r="D69" s="13">
        <v>2013255</v>
      </c>
      <c r="E69" s="13">
        <v>2058841</v>
      </c>
      <c r="F69" s="13">
        <v>2105529</v>
      </c>
      <c r="G69" s="13">
        <v>2153339</v>
      </c>
    </row>
    <row r="70" spans="1:7" x14ac:dyDescent="0.3">
      <c r="A70" s="13" t="s">
        <v>272</v>
      </c>
      <c r="B70" s="14" t="s">
        <v>545</v>
      </c>
      <c r="C70" s="13">
        <v>807665</v>
      </c>
      <c r="D70" s="13">
        <v>807481</v>
      </c>
      <c r="E70" s="13">
        <v>815482</v>
      </c>
      <c r="F70" s="13">
        <v>821637</v>
      </c>
      <c r="G70" s="13">
        <v>826353</v>
      </c>
    </row>
    <row r="71" spans="1:7" x14ac:dyDescent="0.3">
      <c r="A71" s="13" t="s">
        <v>273</v>
      </c>
      <c r="B71" s="14" t="s">
        <v>544</v>
      </c>
      <c r="C71" s="13">
        <v>11105163</v>
      </c>
      <c r="D71" s="13">
        <v>11243848</v>
      </c>
      <c r="E71" s="13">
        <v>11374586</v>
      </c>
      <c r="F71" s="13">
        <v>11503606</v>
      </c>
      <c r="G71" s="13">
        <v>11637398</v>
      </c>
    </row>
    <row r="72" spans="1:7" x14ac:dyDescent="0.3">
      <c r="A72" s="13" t="s">
        <v>274</v>
      </c>
      <c r="B72" s="14" t="s">
        <v>543</v>
      </c>
      <c r="C72" s="13">
        <v>9943633</v>
      </c>
      <c r="D72" s="13">
        <v>10119640</v>
      </c>
      <c r="E72" s="13">
        <v>10289877</v>
      </c>
      <c r="F72" s="13">
        <v>10463872</v>
      </c>
      <c r="G72" s="13">
        <v>10644851</v>
      </c>
    </row>
    <row r="73" spans="1:7" x14ac:dyDescent="0.3">
      <c r="A73" s="13" t="s">
        <v>542</v>
      </c>
      <c r="B73" s="14" t="s">
        <v>541</v>
      </c>
      <c r="C73" s="13">
        <v>7507900</v>
      </c>
      <c r="D73" s="13">
        <v>7481000</v>
      </c>
      <c r="E73" s="13">
        <v>7413100</v>
      </c>
      <c r="F73" s="13">
        <v>7346100</v>
      </c>
      <c r="G73" s="13">
        <v>7536100</v>
      </c>
    </row>
    <row r="74" spans="1:7" x14ac:dyDescent="0.3">
      <c r="A74" s="13" t="s">
        <v>28</v>
      </c>
      <c r="B74" s="14" t="s">
        <v>540</v>
      </c>
      <c r="C74" s="13">
        <v>1389030312</v>
      </c>
      <c r="D74" s="13">
        <v>1402617695</v>
      </c>
      <c r="E74" s="13">
        <v>1414203896</v>
      </c>
      <c r="F74" s="13">
        <v>1425423212</v>
      </c>
      <c r="G74" s="13">
        <v>1438069596</v>
      </c>
    </row>
    <row r="75" spans="1:7" x14ac:dyDescent="0.3">
      <c r="A75" s="13" t="s">
        <v>36</v>
      </c>
      <c r="B75" s="14" t="s">
        <v>539</v>
      </c>
      <c r="C75" s="13">
        <v>272489381</v>
      </c>
      <c r="D75" s="13">
        <v>274814866</v>
      </c>
      <c r="E75" s="13">
        <v>276758053</v>
      </c>
      <c r="F75" s="13">
        <v>278830529</v>
      </c>
      <c r="G75" s="13">
        <v>281190067</v>
      </c>
    </row>
    <row r="76" spans="1:7" x14ac:dyDescent="0.3">
      <c r="A76" s="13" t="s">
        <v>538</v>
      </c>
      <c r="B76" s="14" t="s">
        <v>537</v>
      </c>
      <c r="C76" s="13">
        <v>87051648</v>
      </c>
      <c r="D76" s="13">
        <v>87723443</v>
      </c>
      <c r="E76" s="13">
        <v>88455488</v>
      </c>
      <c r="F76" s="13">
        <v>89524246</v>
      </c>
      <c r="G76" s="13">
        <v>90608707</v>
      </c>
    </row>
    <row r="77" spans="1:7" x14ac:dyDescent="0.3">
      <c r="A77" s="13" t="s">
        <v>279</v>
      </c>
      <c r="B77" s="14" t="s">
        <v>536</v>
      </c>
      <c r="C77" s="13">
        <v>41192171</v>
      </c>
      <c r="D77" s="13">
        <v>42116605</v>
      </c>
      <c r="E77" s="13">
        <v>43071211</v>
      </c>
      <c r="F77" s="13">
        <v>44070551</v>
      </c>
      <c r="G77" s="13">
        <v>45074049</v>
      </c>
    </row>
    <row r="78" spans="1:7" x14ac:dyDescent="0.3">
      <c r="A78" s="13" t="s">
        <v>281</v>
      </c>
      <c r="B78" s="14" t="s">
        <v>535</v>
      </c>
      <c r="C78" s="13">
        <v>9054000</v>
      </c>
      <c r="D78" s="13">
        <v>9215100</v>
      </c>
      <c r="E78" s="13">
        <v>9371400</v>
      </c>
      <c r="F78" s="13">
        <v>9557500</v>
      </c>
      <c r="G78" s="13">
        <v>9756600</v>
      </c>
    </row>
    <row r="79" spans="1:7" x14ac:dyDescent="0.3">
      <c r="A79" s="13" t="s">
        <v>282</v>
      </c>
      <c r="B79" s="14" t="s">
        <v>534</v>
      </c>
      <c r="C79" s="13">
        <v>2823271</v>
      </c>
      <c r="D79" s="13">
        <v>2830739</v>
      </c>
      <c r="E79" s="13">
        <v>2837682</v>
      </c>
      <c r="F79" s="13">
        <v>2839144</v>
      </c>
      <c r="G79" s="13">
        <v>2839786</v>
      </c>
    </row>
    <row r="80" spans="1:7" x14ac:dyDescent="0.3">
      <c r="A80" s="13" t="s">
        <v>284</v>
      </c>
      <c r="B80" s="14" t="s">
        <v>533</v>
      </c>
      <c r="C80" s="13">
        <v>10671891</v>
      </c>
      <c r="D80" s="13">
        <v>10865228</v>
      </c>
      <c r="E80" s="13">
        <v>11066356</v>
      </c>
      <c r="F80" s="13">
        <v>11256263</v>
      </c>
      <c r="G80" s="13">
        <v>11439213</v>
      </c>
    </row>
    <row r="81" spans="1:7" x14ac:dyDescent="0.3">
      <c r="A81" s="13" t="s">
        <v>285</v>
      </c>
      <c r="B81" s="14" t="s">
        <v>532</v>
      </c>
      <c r="C81" s="13">
        <v>19209555</v>
      </c>
      <c r="D81" s="13">
        <v>19482117</v>
      </c>
      <c r="E81" s="13">
        <v>19743603</v>
      </c>
      <c r="F81" s="13">
        <v>20034609</v>
      </c>
      <c r="G81" s="13">
        <v>20330104</v>
      </c>
    </row>
    <row r="82" spans="1:7" x14ac:dyDescent="0.3">
      <c r="A82" s="13" t="s">
        <v>286</v>
      </c>
      <c r="B82" s="14" t="s">
        <v>531</v>
      </c>
      <c r="C82" s="13">
        <v>51202827</v>
      </c>
      <c r="D82" s="13">
        <v>52217334</v>
      </c>
      <c r="E82" s="13">
        <v>53219166</v>
      </c>
      <c r="F82" s="13">
        <v>54252461</v>
      </c>
      <c r="G82" s="13">
        <v>55339003</v>
      </c>
    </row>
    <row r="83" spans="1:7" x14ac:dyDescent="0.3">
      <c r="A83" s="13" t="s">
        <v>287</v>
      </c>
      <c r="B83" s="14" t="s">
        <v>530</v>
      </c>
      <c r="C83" s="13">
        <v>123921</v>
      </c>
      <c r="D83" s="13">
        <v>126099</v>
      </c>
      <c r="E83" s="13">
        <v>128377</v>
      </c>
      <c r="F83" s="13">
        <v>130469</v>
      </c>
      <c r="G83" s="13">
        <v>132530</v>
      </c>
    </row>
    <row r="84" spans="1:7" x14ac:dyDescent="0.3">
      <c r="A84" s="13" t="s">
        <v>529</v>
      </c>
      <c r="B84" s="14" t="s">
        <v>528</v>
      </c>
      <c r="C84" s="13">
        <v>26037632</v>
      </c>
      <c r="D84" s="13">
        <v>26136312</v>
      </c>
      <c r="E84" s="13">
        <v>26232534</v>
      </c>
      <c r="F84" s="13">
        <v>26328845</v>
      </c>
      <c r="G84" s="13">
        <v>26418204</v>
      </c>
    </row>
    <row r="85" spans="1:7" x14ac:dyDescent="0.3">
      <c r="A85" s="13" t="s">
        <v>527</v>
      </c>
      <c r="B85" s="14" t="s">
        <v>526</v>
      </c>
      <c r="C85" s="13">
        <v>51764822</v>
      </c>
      <c r="D85" s="13">
        <v>51836239</v>
      </c>
      <c r="E85" s="13">
        <v>51769539</v>
      </c>
      <c r="F85" s="13">
        <v>51672569</v>
      </c>
      <c r="G85" s="13">
        <v>51712619</v>
      </c>
    </row>
    <row r="86" spans="1:7" x14ac:dyDescent="0.3">
      <c r="A86" s="13" t="s">
        <v>288</v>
      </c>
      <c r="B86" s="14" t="s">
        <v>525</v>
      </c>
      <c r="C86" s="13">
        <v>1788891</v>
      </c>
      <c r="D86" s="13">
        <v>1790152</v>
      </c>
      <c r="E86" s="13">
        <v>1786080</v>
      </c>
      <c r="F86" s="13">
        <v>1768096</v>
      </c>
      <c r="G86" s="13">
        <v>1756366</v>
      </c>
    </row>
    <row r="87" spans="1:7" x14ac:dyDescent="0.3">
      <c r="A87" s="13" t="s">
        <v>289</v>
      </c>
      <c r="B87" s="14" t="s">
        <v>524</v>
      </c>
      <c r="C87" s="13">
        <v>4442316</v>
      </c>
      <c r="D87" s="13">
        <v>4400267</v>
      </c>
      <c r="E87" s="13">
        <v>4360865</v>
      </c>
      <c r="F87" s="13">
        <v>4589643</v>
      </c>
      <c r="G87" s="13">
        <v>4853420</v>
      </c>
    </row>
    <row r="88" spans="1:7" x14ac:dyDescent="0.3">
      <c r="A88" s="13" t="s">
        <v>523</v>
      </c>
      <c r="B88" s="14" t="s">
        <v>522</v>
      </c>
      <c r="C88" s="13">
        <v>6590211</v>
      </c>
      <c r="D88" s="13">
        <v>6726595.5</v>
      </c>
      <c r="E88" s="13">
        <v>6851224</v>
      </c>
      <c r="F88" s="13">
        <v>6975219.5</v>
      </c>
      <c r="G88" s="13">
        <v>7099750</v>
      </c>
    </row>
    <row r="89" spans="1:7" x14ac:dyDescent="0.3">
      <c r="A89" s="13" t="s">
        <v>521</v>
      </c>
      <c r="B89" s="14" t="s">
        <v>520</v>
      </c>
      <c r="C89" s="13">
        <v>7237636</v>
      </c>
      <c r="D89" s="13">
        <v>7346533</v>
      </c>
      <c r="E89" s="13">
        <v>7453194</v>
      </c>
      <c r="F89" s="13">
        <v>7559007</v>
      </c>
      <c r="G89" s="13">
        <v>7664993</v>
      </c>
    </row>
    <row r="90" spans="1:7" x14ac:dyDescent="0.3">
      <c r="A90" s="13" t="s">
        <v>293</v>
      </c>
      <c r="B90" s="14" t="s">
        <v>519</v>
      </c>
      <c r="C90" s="13">
        <v>5794594</v>
      </c>
      <c r="D90" s="13">
        <v>5702398</v>
      </c>
      <c r="E90" s="13">
        <v>5718122</v>
      </c>
      <c r="F90" s="13">
        <v>5744489</v>
      </c>
      <c r="G90" s="13">
        <v>5773493</v>
      </c>
    </row>
    <row r="91" spans="1:7" x14ac:dyDescent="0.3">
      <c r="A91" s="13" t="s">
        <v>294</v>
      </c>
      <c r="B91" s="14" t="s">
        <v>518</v>
      </c>
      <c r="C91" s="13">
        <v>2209405</v>
      </c>
      <c r="D91" s="13">
        <v>2235727</v>
      </c>
      <c r="E91" s="13">
        <v>2261542</v>
      </c>
      <c r="F91" s="13">
        <v>2286110</v>
      </c>
      <c r="G91" s="13">
        <v>2311472</v>
      </c>
    </row>
    <row r="92" spans="1:7" x14ac:dyDescent="0.3">
      <c r="A92" s="13" t="s">
        <v>295</v>
      </c>
      <c r="B92" s="14" t="s">
        <v>517</v>
      </c>
      <c r="C92" s="13">
        <v>5043721</v>
      </c>
      <c r="D92" s="13">
        <v>5149463</v>
      </c>
      <c r="E92" s="13">
        <v>5259323</v>
      </c>
      <c r="F92" s="13">
        <v>5373294</v>
      </c>
      <c r="G92" s="13">
        <v>5493031</v>
      </c>
    </row>
    <row r="93" spans="1:7" x14ac:dyDescent="0.3">
      <c r="A93" s="13" t="s">
        <v>296</v>
      </c>
      <c r="B93" s="14" t="s">
        <v>516</v>
      </c>
      <c r="C93" s="13">
        <v>6951033</v>
      </c>
      <c r="D93" s="13">
        <v>7045399</v>
      </c>
      <c r="E93" s="13">
        <v>7135175</v>
      </c>
      <c r="F93" s="13">
        <v>7223805</v>
      </c>
      <c r="G93" s="13">
        <v>7305659</v>
      </c>
    </row>
    <row r="94" spans="1:7" x14ac:dyDescent="0.3">
      <c r="A94" s="13" t="s">
        <v>515</v>
      </c>
      <c r="B94" s="14" t="s">
        <v>514</v>
      </c>
      <c r="C94" s="13">
        <v>672000</v>
      </c>
      <c r="D94" s="13">
        <v>685400</v>
      </c>
      <c r="E94" s="13">
        <v>682500</v>
      </c>
      <c r="F94" s="13">
        <v>677300</v>
      </c>
      <c r="G94" s="13">
        <v>678800</v>
      </c>
    </row>
    <row r="95" spans="1:7" x14ac:dyDescent="0.3">
      <c r="A95" s="13" t="s">
        <v>300</v>
      </c>
      <c r="B95" s="14" t="s">
        <v>513</v>
      </c>
      <c r="C95" s="13">
        <v>28219554</v>
      </c>
      <c r="D95" s="13">
        <v>28953556</v>
      </c>
      <c r="E95" s="13">
        <v>29691083</v>
      </c>
      <c r="F95" s="13">
        <v>30437261</v>
      </c>
      <c r="G95" s="13">
        <v>31195932</v>
      </c>
    </row>
    <row r="96" spans="1:7" x14ac:dyDescent="0.3">
      <c r="A96" s="13" t="s">
        <v>301</v>
      </c>
      <c r="B96" s="14" t="s">
        <v>512</v>
      </c>
      <c r="C96" s="13">
        <v>19025752</v>
      </c>
      <c r="D96" s="13">
        <v>19533888</v>
      </c>
      <c r="E96" s="13">
        <v>20047258</v>
      </c>
      <c r="F96" s="13">
        <v>20568728</v>
      </c>
      <c r="G96" s="13">
        <v>21104482</v>
      </c>
    </row>
    <row r="97" spans="1:7" x14ac:dyDescent="0.3">
      <c r="A97" s="13" t="s">
        <v>302</v>
      </c>
      <c r="B97" s="14" t="s">
        <v>511</v>
      </c>
      <c r="C97" s="13">
        <v>33440596</v>
      </c>
      <c r="D97" s="13">
        <v>33889558</v>
      </c>
      <c r="E97" s="13">
        <v>34282399</v>
      </c>
      <c r="F97" s="13">
        <v>34695493</v>
      </c>
      <c r="G97" s="13">
        <v>35126298</v>
      </c>
    </row>
    <row r="98" spans="1:7" x14ac:dyDescent="0.3">
      <c r="A98" s="13" t="s">
        <v>303</v>
      </c>
      <c r="B98" s="14" t="s">
        <v>510</v>
      </c>
      <c r="C98" s="13">
        <v>487731</v>
      </c>
      <c r="D98" s="13">
        <v>502118</v>
      </c>
      <c r="E98" s="13">
        <v>516154</v>
      </c>
      <c r="F98" s="13">
        <v>524106</v>
      </c>
      <c r="G98" s="13">
        <v>525994</v>
      </c>
    </row>
    <row r="99" spans="1:7" x14ac:dyDescent="0.3">
      <c r="A99" s="13" t="s">
        <v>304</v>
      </c>
      <c r="B99" s="14" t="s">
        <v>509</v>
      </c>
      <c r="C99" s="13">
        <v>21068405</v>
      </c>
      <c r="D99" s="13">
        <v>21713836</v>
      </c>
      <c r="E99" s="13">
        <v>22388630</v>
      </c>
      <c r="F99" s="13">
        <v>23072640</v>
      </c>
      <c r="G99" s="13">
        <v>23769127</v>
      </c>
    </row>
    <row r="100" spans="1:7" x14ac:dyDescent="0.3">
      <c r="A100" s="13" t="s">
        <v>306</v>
      </c>
      <c r="B100" s="14" t="s">
        <v>508</v>
      </c>
      <c r="C100" s="13">
        <v>44007</v>
      </c>
      <c r="D100" s="13">
        <v>42706</v>
      </c>
      <c r="E100" s="13">
        <v>41367</v>
      </c>
      <c r="F100" s="13">
        <v>40077</v>
      </c>
      <c r="G100" s="13">
        <v>38827</v>
      </c>
    </row>
    <row r="101" spans="1:7" x14ac:dyDescent="0.3">
      <c r="A101" s="13" t="s">
        <v>307</v>
      </c>
      <c r="B101" s="14" t="s">
        <v>507</v>
      </c>
      <c r="C101" s="13">
        <v>4467708</v>
      </c>
      <c r="D101" s="13">
        <v>4600131</v>
      </c>
      <c r="E101" s="13">
        <v>4734874</v>
      </c>
      <c r="F101" s="13">
        <v>4875637</v>
      </c>
      <c r="G101" s="13">
        <v>5022441</v>
      </c>
    </row>
    <row r="102" spans="1:7" x14ac:dyDescent="0.3">
      <c r="A102" s="13" t="s">
        <v>308</v>
      </c>
      <c r="B102" s="14" t="s">
        <v>506</v>
      </c>
      <c r="C102" s="13">
        <v>1265985</v>
      </c>
      <c r="D102" s="13">
        <v>1266014</v>
      </c>
      <c r="E102" s="13">
        <v>1266334</v>
      </c>
      <c r="F102" s="13">
        <v>1262523</v>
      </c>
      <c r="G102" s="13">
        <v>1261041</v>
      </c>
    </row>
    <row r="103" spans="1:7" x14ac:dyDescent="0.3">
      <c r="A103" s="13" t="s">
        <v>32</v>
      </c>
      <c r="B103" s="14" t="s">
        <v>505</v>
      </c>
      <c r="C103" s="13">
        <v>125762982</v>
      </c>
      <c r="D103" s="13">
        <v>126799054</v>
      </c>
      <c r="E103" s="13">
        <v>127648148</v>
      </c>
      <c r="F103" s="13">
        <v>128613117</v>
      </c>
      <c r="G103" s="13">
        <v>129739759</v>
      </c>
    </row>
    <row r="104" spans="1:7" x14ac:dyDescent="0.3">
      <c r="A104" s="13" t="s">
        <v>504</v>
      </c>
      <c r="B104" s="14" t="s">
        <v>503</v>
      </c>
      <c r="C104" s="13">
        <v>110282</v>
      </c>
      <c r="D104" s="13">
        <v>110916</v>
      </c>
      <c r="E104" s="13">
        <v>111624</v>
      </c>
      <c r="F104" s="13">
        <v>112114</v>
      </c>
      <c r="G104" s="13">
        <v>112630</v>
      </c>
    </row>
    <row r="105" spans="1:7" x14ac:dyDescent="0.3">
      <c r="A105" s="13" t="s">
        <v>310</v>
      </c>
      <c r="B105" s="14" t="s">
        <v>502</v>
      </c>
      <c r="C105" s="13">
        <v>2664224</v>
      </c>
      <c r="D105" s="13">
        <v>2635130</v>
      </c>
      <c r="E105" s="13">
        <v>2595809</v>
      </c>
      <c r="F105" s="13">
        <v>2528654</v>
      </c>
      <c r="G105" s="13">
        <v>2457783</v>
      </c>
    </row>
    <row r="106" spans="1:7" x14ac:dyDescent="0.3">
      <c r="A106" s="13" t="s">
        <v>312</v>
      </c>
      <c r="B106" s="14" t="s">
        <v>501</v>
      </c>
      <c r="C106" s="13">
        <v>3267673</v>
      </c>
      <c r="D106" s="13">
        <v>3327204</v>
      </c>
      <c r="E106" s="13">
        <v>3383741</v>
      </c>
      <c r="F106" s="13">
        <v>3433748</v>
      </c>
      <c r="G106" s="13">
        <v>3481145</v>
      </c>
    </row>
    <row r="107" spans="1:7" x14ac:dyDescent="0.3">
      <c r="A107" s="13" t="s">
        <v>313</v>
      </c>
      <c r="B107" s="14" t="s">
        <v>500</v>
      </c>
      <c r="C107" s="13">
        <v>622028</v>
      </c>
      <c r="D107" s="13">
        <v>621306</v>
      </c>
      <c r="E107" s="13">
        <v>619211</v>
      </c>
      <c r="F107" s="13">
        <v>617213</v>
      </c>
      <c r="G107" s="13">
        <v>616177</v>
      </c>
    </row>
    <row r="108" spans="1:7" x14ac:dyDescent="0.3">
      <c r="A108" s="13" t="s">
        <v>314</v>
      </c>
      <c r="B108" s="14" t="s">
        <v>499</v>
      </c>
      <c r="C108" s="13">
        <v>36210898</v>
      </c>
      <c r="D108" s="13">
        <v>36584208</v>
      </c>
      <c r="E108" s="13">
        <v>36954442</v>
      </c>
      <c r="F108" s="13">
        <v>37329064</v>
      </c>
      <c r="G108" s="13">
        <v>37712505</v>
      </c>
    </row>
    <row r="109" spans="1:7" x14ac:dyDescent="0.3">
      <c r="A109" s="13" t="s">
        <v>315</v>
      </c>
      <c r="B109" s="14" t="s">
        <v>498</v>
      </c>
      <c r="C109" s="13">
        <v>29884380</v>
      </c>
      <c r="D109" s="13">
        <v>30783688</v>
      </c>
      <c r="E109" s="13">
        <v>31707800</v>
      </c>
      <c r="F109" s="13">
        <v>32656246</v>
      </c>
      <c r="G109" s="13">
        <v>33635160</v>
      </c>
    </row>
    <row r="110" spans="1:7" x14ac:dyDescent="0.3">
      <c r="A110" s="13" t="s">
        <v>316</v>
      </c>
      <c r="B110" s="14" t="s">
        <v>497</v>
      </c>
      <c r="C110" s="13">
        <v>52640713</v>
      </c>
      <c r="D110" s="13">
        <v>53016522</v>
      </c>
      <c r="E110" s="13">
        <v>53387102</v>
      </c>
      <c r="F110" s="13">
        <v>53756787</v>
      </c>
      <c r="G110" s="13">
        <v>54133798</v>
      </c>
    </row>
    <row r="111" spans="1:7" x14ac:dyDescent="0.3">
      <c r="A111" s="13" t="s">
        <v>317</v>
      </c>
      <c r="B111" s="14" t="s">
        <v>496</v>
      </c>
      <c r="C111" s="13">
        <v>2650494</v>
      </c>
      <c r="D111" s="13">
        <v>2728762</v>
      </c>
      <c r="E111" s="13">
        <v>2810548</v>
      </c>
      <c r="F111" s="13">
        <v>2889662</v>
      </c>
      <c r="G111" s="13">
        <v>2963095</v>
      </c>
    </row>
    <row r="112" spans="1:7" x14ac:dyDescent="0.3">
      <c r="A112" s="13" t="s">
        <v>318</v>
      </c>
      <c r="B112" s="14" t="s">
        <v>495</v>
      </c>
      <c r="C112" s="13">
        <v>11587</v>
      </c>
      <c r="D112" s="13">
        <v>11643</v>
      </c>
      <c r="E112" s="13">
        <v>11709</v>
      </c>
      <c r="F112" s="13">
        <v>11801</v>
      </c>
      <c r="G112" s="13">
        <v>11875</v>
      </c>
    </row>
    <row r="113" spans="1:7" x14ac:dyDescent="0.3">
      <c r="A113" s="13" t="s">
        <v>319</v>
      </c>
      <c r="B113" s="14" t="s">
        <v>494</v>
      </c>
      <c r="C113" s="13">
        <v>28414064</v>
      </c>
      <c r="D113" s="13">
        <v>28966574</v>
      </c>
      <c r="E113" s="13">
        <v>29475010</v>
      </c>
      <c r="F113" s="13">
        <v>29715436</v>
      </c>
      <c r="G113" s="13">
        <v>29694614</v>
      </c>
    </row>
    <row r="114" spans="1:7" x14ac:dyDescent="0.3">
      <c r="A114" s="13" t="s">
        <v>493</v>
      </c>
      <c r="B114" s="14" t="s">
        <v>492</v>
      </c>
      <c r="C114" s="13">
        <v>283606</v>
      </c>
      <c r="D114" s="13">
        <v>284176</v>
      </c>
      <c r="E114" s="13">
        <v>285214</v>
      </c>
      <c r="F114" s="13">
        <v>287123</v>
      </c>
      <c r="G114" s="13">
        <v>289870</v>
      </c>
    </row>
    <row r="115" spans="1:7" x14ac:dyDescent="0.3">
      <c r="A115" s="13" t="s">
        <v>322</v>
      </c>
      <c r="B115" s="14" t="s">
        <v>491</v>
      </c>
      <c r="C115" s="13">
        <v>6483657</v>
      </c>
      <c r="D115" s="13">
        <v>6565267</v>
      </c>
      <c r="E115" s="13">
        <v>6644741</v>
      </c>
      <c r="F115" s="13">
        <v>6730654</v>
      </c>
      <c r="G115" s="13">
        <v>6823613</v>
      </c>
    </row>
    <row r="116" spans="1:7" x14ac:dyDescent="0.3">
      <c r="A116" s="13" t="s">
        <v>323</v>
      </c>
      <c r="B116" s="14" t="s">
        <v>490</v>
      </c>
      <c r="C116" s="13">
        <v>22947757</v>
      </c>
      <c r="D116" s="13">
        <v>23717613</v>
      </c>
      <c r="E116" s="13">
        <v>24502140</v>
      </c>
      <c r="F116" s="13">
        <v>25311973</v>
      </c>
      <c r="G116" s="13">
        <v>26159867</v>
      </c>
    </row>
    <row r="117" spans="1:7" x14ac:dyDescent="0.3">
      <c r="A117" s="13" t="s">
        <v>324</v>
      </c>
      <c r="B117" s="14" t="s">
        <v>489</v>
      </c>
      <c r="C117" s="13">
        <v>209485641</v>
      </c>
      <c r="D117" s="13">
        <v>213996181</v>
      </c>
      <c r="E117" s="13">
        <v>218529286</v>
      </c>
      <c r="F117" s="13">
        <v>223150896</v>
      </c>
      <c r="G117" s="13">
        <v>227882945</v>
      </c>
    </row>
    <row r="118" spans="1:7" x14ac:dyDescent="0.3">
      <c r="A118" s="13" t="s">
        <v>326</v>
      </c>
      <c r="B118" s="14" t="s">
        <v>488</v>
      </c>
      <c r="C118" s="13">
        <v>1876262</v>
      </c>
      <c r="D118" s="13">
        <v>1856124</v>
      </c>
      <c r="E118" s="13">
        <v>1837114</v>
      </c>
      <c r="F118" s="13">
        <v>1831712</v>
      </c>
      <c r="G118" s="13">
        <v>1827816</v>
      </c>
    </row>
    <row r="119" spans="1:7" x14ac:dyDescent="0.3">
      <c r="A119" s="13" t="s">
        <v>487</v>
      </c>
      <c r="B119" s="14" t="s">
        <v>486</v>
      </c>
      <c r="C119" s="13">
        <v>48129</v>
      </c>
      <c r="D119" s="13">
        <v>47528</v>
      </c>
      <c r="E119" s="13">
        <v>46979</v>
      </c>
      <c r="F119" s="13">
        <v>46078</v>
      </c>
      <c r="G119" s="13">
        <v>45143</v>
      </c>
    </row>
    <row r="120" spans="1:7" x14ac:dyDescent="0.3">
      <c r="A120" s="13" t="s">
        <v>328</v>
      </c>
      <c r="B120" s="14" t="s">
        <v>485</v>
      </c>
      <c r="C120" s="13">
        <v>4591241</v>
      </c>
      <c r="D120" s="13">
        <v>4522497</v>
      </c>
      <c r="E120" s="13">
        <v>4500424</v>
      </c>
      <c r="F120" s="13">
        <v>4730226</v>
      </c>
      <c r="G120" s="13">
        <v>5049269</v>
      </c>
    </row>
    <row r="121" spans="1:7" x14ac:dyDescent="0.3">
      <c r="A121" s="13" t="s">
        <v>329</v>
      </c>
      <c r="B121" s="14" t="s">
        <v>484</v>
      </c>
      <c r="C121" s="13">
        <v>230800899</v>
      </c>
      <c r="D121" s="13">
        <v>235001746</v>
      </c>
      <c r="E121" s="13">
        <v>239477801</v>
      </c>
      <c r="F121" s="13">
        <v>243700667</v>
      </c>
      <c r="G121" s="13">
        <v>247504495</v>
      </c>
    </row>
    <row r="122" spans="1:7" x14ac:dyDescent="0.3">
      <c r="A122" s="13" t="s">
        <v>330</v>
      </c>
      <c r="B122" s="14" t="s">
        <v>483</v>
      </c>
      <c r="C122" s="13">
        <v>17798</v>
      </c>
      <c r="D122" s="13">
        <v>17792</v>
      </c>
      <c r="E122" s="13">
        <v>17783</v>
      </c>
      <c r="F122" s="13">
        <v>17759</v>
      </c>
      <c r="G122" s="13">
        <v>17727</v>
      </c>
    </row>
    <row r="123" spans="1:7" x14ac:dyDescent="0.3">
      <c r="A123" s="13" t="s">
        <v>331</v>
      </c>
      <c r="B123" s="14" t="s">
        <v>482</v>
      </c>
      <c r="C123" s="13">
        <v>4234700</v>
      </c>
      <c r="D123" s="13">
        <v>4293261</v>
      </c>
      <c r="E123" s="13">
        <v>4345405</v>
      </c>
      <c r="F123" s="13">
        <v>4400773</v>
      </c>
      <c r="G123" s="13">
        <v>4458759</v>
      </c>
    </row>
    <row r="124" spans="1:7" x14ac:dyDescent="0.3">
      <c r="A124" s="13" t="s">
        <v>332</v>
      </c>
      <c r="B124" s="14" t="s">
        <v>481</v>
      </c>
      <c r="C124" s="13">
        <v>9609010</v>
      </c>
      <c r="D124" s="13">
        <v>9815746</v>
      </c>
      <c r="E124" s="13">
        <v>10012896</v>
      </c>
      <c r="F124" s="13">
        <v>10203169</v>
      </c>
      <c r="G124" s="13">
        <v>10389635</v>
      </c>
    </row>
    <row r="125" spans="1:7" x14ac:dyDescent="0.3">
      <c r="A125" s="13" t="s">
        <v>333</v>
      </c>
      <c r="B125" s="14" t="s">
        <v>480</v>
      </c>
      <c r="C125" s="13">
        <v>6515058</v>
      </c>
      <c r="D125" s="13">
        <v>6603739</v>
      </c>
      <c r="E125" s="13">
        <v>6684182</v>
      </c>
      <c r="F125" s="13">
        <v>6760464</v>
      </c>
      <c r="G125" s="13">
        <v>6844146</v>
      </c>
    </row>
    <row r="126" spans="1:7" x14ac:dyDescent="0.3">
      <c r="A126" s="13" t="s">
        <v>334</v>
      </c>
      <c r="B126" s="14" t="s">
        <v>479</v>
      </c>
      <c r="C126" s="13">
        <v>32449303</v>
      </c>
      <c r="D126" s="13">
        <v>32838579</v>
      </c>
      <c r="E126" s="13">
        <v>33155882</v>
      </c>
      <c r="F126" s="13">
        <v>33475438</v>
      </c>
      <c r="G126" s="13">
        <v>33845617</v>
      </c>
    </row>
    <row r="127" spans="1:7" x14ac:dyDescent="0.3">
      <c r="A127" s="13" t="s">
        <v>335</v>
      </c>
      <c r="B127" s="14" t="s">
        <v>478</v>
      </c>
      <c r="C127" s="13">
        <v>110804683</v>
      </c>
      <c r="D127" s="13">
        <v>112081264</v>
      </c>
      <c r="E127" s="13">
        <v>113100950</v>
      </c>
      <c r="F127" s="13">
        <v>113964338</v>
      </c>
      <c r="G127" s="13">
        <v>114891199</v>
      </c>
    </row>
    <row r="128" spans="1:7" x14ac:dyDescent="0.3">
      <c r="A128" s="13" t="s">
        <v>477</v>
      </c>
      <c r="B128" s="14" t="s">
        <v>476</v>
      </c>
      <c r="C128" s="13">
        <v>3193694</v>
      </c>
      <c r="D128" s="13">
        <v>3281557</v>
      </c>
      <c r="E128" s="13">
        <v>3262693</v>
      </c>
      <c r="F128" s="13">
        <v>3220113</v>
      </c>
      <c r="G128" s="13">
        <v>3205691</v>
      </c>
    </row>
    <row r="129" spans="1:7" x14ac:dyDescent="0.3">
      <c r="A129" s="13" t="s">
        <v>337</v>
      </c>
      <c r="B129" s="14" t="s">
        <v>475</v>
      </c>
      <c r="C129" s="13">
        <v>2638657</v>
      </c>
      <c r="D129" s="13">
        <v>2794148</v>
      </c>
      <c r="E129" s="13">
        <v>2504910</v>
      </c>
      <c r="F129" s="13">
        <v>2657333</v>
      </c>
      <c r="G129" s="13">
        <v>2656032</v>
      </c>
    </row>
    <row r="130" spans="1:7" x14ac:dyDescent="0.3">
      <c r="A130" s="13" t="s">
        <v>474</v>
      </c>
      <c r="B130" s="14" t="s">
        <v>473</v>
      </c>
      <c r="C130" s="13">
        <v>145453291</v>
      </c>
      <c r="D130" s="13">
        <v>145245148</v>
      </c>
      <c r="E130" s="13">
        <v>144746762</v>
      </c>
      <c r="F130" s="13">
        <v>144236933</v>
      </c>
      <c r="G130" s="13">
        <v>143826130</v>
      </c>
    </row>
    <row r="131" spans="1:7" x14ac:dyDescent="0.3">
      <c r="A131" s="13" t="s">
        <v>340</v>
      </c>
      <c r="B131" s="14" t="s">
        <v>472</v>
      </c>
      <c r="C131" s="13">
        <v>12776103</v>
      </c>
      <c r="D131" s="13">
        <v>13065837</v>
      </c>
      <c r="E131" s="13">
        <v>13355260</v>
      </c>
      <c r="F131" s="13">
        <v>13651030</v>
      </c>
      <c r="G131" s="13">
        <v>13954471</v>
      </c>
    </row>
    <row r="132" spans="1:7" x14ac:dyDescent="0.3">
      <c r="A132" s="13" t="s">
        <v>341</v>
      </c>
      <c r="B132" s="14" t="s">
        <v>471</v>
      </c>
      <c r="C132" s="13">
        <v>209780</v>
      </c>
      <c r="D132" s="13">
        <v>211944</v>
      </c>
      <c r="E132" s="13">
        <v>213779</v>
      </c>
      <c r="F132" s="13">
        <v>215261</v>
      </c>
      <c r="G132" s="13">
        <v>216663</v>
      </c>
    </row>
    <row r="133" spans="1:7" x14ac:dyDescent="0.3">
      <c r="A133" s="13" t="s">
        <v>343</v>
      </c>
      <c r="B133" s="14" t="s">
        <v>470</v>
      </c>
      <c r="C133" s="13">
        <v>213392</v>
      </c>
      <c r="D133" s="13">
        <v>217435</v>
      </c>
      <c r="E133" s="13">
        <v>221961</v>
      </c>
      <c r="F133" s="13">
        <v>226305</v>
      </c>
      <c r="G133" s="13">
        <v>230871</v>
      </c>
    </row>
    <row r="134" spans="1:7" x14ac:dyDescent="0.3">
      <c r="A134" s="13" t="s">
        <v>44</v>
      </c>
      <c r="B134" s="14" t="s">
        <v>469</v>
      </c>
      <c r="C134" s="13">
        <v>30063799</v>
      </c>
      <c r="D134" s="13">
        <v>31552510</v>
      </c>
      <c r="E134" s="13">
        <v>30784383</v>
      </c>
      <c r="F134" s="13">
        <v>32175224</v>
      </c>
      <c r="G134" s="13">
        <v>33264292</v>
      </c>
    </row>
    <row r="135" spans="1:7" x14ac:dyDescent="0.3">
      <c r="A135" s="13" t="s">
        <v>344</v>
      </c>
      <c r="B135" s="14" t="s">
        <v>468</v>
      </c>
      <c r="C135" s="13">
        <v>16352922</v>
      </c>
      <c r="D135" s="13">
        <v>16789219</v>
      </c>
      <c r="E135" s="13">
        <v>17220867</v>
      </c>
      <c r="F135" s="13">
        <v>17651103</v>
      </c>
      <c r="G135" s="13">
        <v>18077573</v>
      </c>
    </row>
    <row r="136" spans="1:7" x14ac:dyDescent="0.3">
      <c r="A136" s="13" t="s">
        <v>345</v>
      </c>
      <c r="B136" s="14" t="s">
        <v>467</v>
      </c>
      <c r="C136" s="13">
        <v>6945235</v>
      </c>
      <c r="D136" s="13">
        <v>6899126</v>
      </c>
      <c r="E136" s="13">
        <v>6834326</v>
      </c>
      <c r="F136" s="13">
        <v>6664449</v>
      </c>
      <c r="G136" s="13">
        <v>6623183</v>
      </c>
    </row>
    <row r="137" spans="1:7" x14ac:dyDescent="0.3">
      <c r="A137" s="13" t="s">
        <v>346</v>
      </c>
      <c r="B137" s="14" t="s">
        <v>466</v>
      </c>
      <c r="C137" s="13">
        <v>97625</v>
      </c>
      <c r="D137" s="13">
        <v>98462</v>
      </c>
      <c r="E137" s="13">
        <v>99258</v>
      </c>
      <c r="F137" s="13">
        <v>119878</v>
      </c>
      <c r="G137" s="13">
        <v>119773</v>
      </c>
    </row>
    <row r="138" spans="1:7" x14ac:dyDescent="0.3">
      <c r="A138" s="13" t="s">
        <v>347</v>
      </c>
      <c r="B138" s="14" t="s">
        <v>465</v>
      </c>
      <c r="C138" s="13">
        <v>7731991</v>
      </c>
      <c r="D138" s="13">
        <v>7912558</v>
      </c>
      <c r="E138" s="13">
        <v>8094602</v>
      </c>
      <c r="F138" s="13">
        <v>8276807</v>
      </c>
      <c r="G138" s="13">
        <v>8460512</v>
      </c>
    </row>
    <row r="139" spans="1:7" x14ac:dyDescent="0.3">
      <c r="A139" s="13" t="s">
        <v>348</v>
      </c>
      <c r="B139" s="14" t="s">
        <v>464</v>
      </c>
      <c r="C139" s="13">
        <v>5703569</v>
      </c>
      <c r="D139" s="13">
        <v>5685807</v>
      </c>
      <c r="E139" s="13">
        <v>5453566</v>
      </c>
      <c r="F139" s="13">
        <v>5637022</v>
      </c>
      <c r="G139" s="13">
        <v>5917648</v>
      </c>
    </row>
    <row r="140" spans="1:7" x14ac:dyDescent="0.3">
      <c r="A140" s="13" t="s">
        <v>463</v>
      </c>
      <c r="B140" s="14" t="s">
        <v>462</v>
      </c>
      <c r="C140" s="13">
        <v>40385</v>
      </c>
      <c r="D140" s="13">
        <v>41008</v>
      </c>
      <c r="E140" s="13">
        <v>41571</v>
      </c>
      <c r="F140" s="13">
        <v>42139</v>
      </c>
      <c r="G140" s="13">
        <v>42749</v>
      </c>
    </row>
    <row r="141" spans="1:7" x14ac:dyDescent="0.3">
      <c r="A141" s="13" t="s">
        <v>351</v>
      </c>
      <c r="B141" s="14" t="s">
        <v>461</v>
      </c>
      <c r="C141" s="13">
        <v>728147</v>
      </c>
      <c r="D141" s="13">
        <v>744498</v>
      </c>
      <c r="E141" s="13">
        <v>762591</v>
      </c>
      <c r="F141" s="13">
        <v>781066</v>
      </c>
      <c r="G141" s="13">
        <v>800005</v>
      </c>
    </row>
    <row r="142" spans="1:7" x14ac:dyDescent="0.3">
      <c r="A142" s="13" t="s">
        <v>352</v>
      </c>
      <c r="B142" s="14" t="s">
        <v>460</v>
      </c>
      <c r="C142" s="13">
        <v>16030971</v>
      </c>
      <c r="D142" s="13">
        <v>16651191</v>
      </c>
      <c r="E142" s="13">
        <v>17271431</v>
      </c>
      <c r="F142" s="13">
        <v>17801897</v>
      </c>
      <c r="G142" s="13">
        <v>18358615</v>
      </c>
    </row>
    <row r="143" spans="1:7" x14ac:dyDescent="0.3">
      <c r="A143" s="13" t="s">
        <v>45</v>
      </c>
      <c r="B143" s="14" t="s">
        <v>459</v>
      </c>
      <c r="C143" s="13">
        <v>59587885</v>
      </c>
      <c r="D143" s="13">
        <v>60562381</v>
      </c>
      <c r="E143" s="13">
        <v>61502603</v>
      </c>
      <c r="F143" s="13">
        <v>62378410</v>
      </c>
      <c r="G143" s="13">
        <v>63212384</v>
      </c>
    </row>
    <row r="144" spans="1:7" x14ac:dyDescent="0.3">
      <c r="A144" s="13" t="s">
        <v>354</v>
      </c>
      <c r="B144" s="14" t="s">
        <v>458</v>
      </c>
      <c r="C144" s="13">
        <v>10423384</v>
      </c>
      <c r="D144" s="13">
        <v>10698467</v>
      </c>
      <c r="E144" s="13">
        <v>10865780</v>
      </c>
      <c r="F144" s="13">
        <v>11021177</v>
      </c>
      <c r="G144" s="13">
        <v>11483374</v>
      </c>
    </row>
    <row r="145" spans="1:7" x14ac:dyDescent="0.3">
      <c r="A145" s="13" t="s">
        <v>355</v>
      </c>
      <c r="B145" s="14" t="s">
        <v>457</v>
      </c>
      <c r="C145" s="13">
        <v>21803000</v>
      </c>
      <c r="D145" s="13">
        <v>21919000</v>
      </c>
      <c r="E145" s="13">
        <v>22156000</v>
      </c>
      <c r="F145" s="13">
        <v>22181000</v>
      </c>
      <c r="G145" s="13">
        <v>22037000</v>
      </c>
    </row>
    <row r="146" spans="1:7" x14ac:dyDescent="0.3">
      <c r="A146" s="13" t="s">
        <v>356</v>
      </c>
      <c r="B146" s="14" t="s">
        <v>456</v>
      </c>
      <c r="C146" s="13">
        <v>46952</v>
      </c>
      <c r="D146" s="13">
        <v>46870</v>
      </c>
      <c r="E146" s="13">
        <v>46763</v>
      </c>
      <c r="F146" s="13">
        <v>46709</v>
      </c>
      <c r="G146" s="13">
        <v>46758</v>
      </c>
    </row>
    <row r="147" spans="1:7" x14ac:dyDescent="0.3">
      <c r="A147" s="13" t="s">
        <v>357</v>
      </c>
      <c r="B147" s="14" t="s">
        <v>455</v>
      </c>
      <c r="C147" s="13">
        <v>177661</v>
      </c>
      <c r="D147" s="13">
        <v>178250</v>
      </c>
      <c r="E147" s="13">
        <v>178522</v>
      </c>
      <c r="F147" s="13">
        <v>178781</v>
      </c>
      <c r="G147" s="13">
        <v>179285</v>
      </c>
    </row>
    <row r="148" spans="1:7" x14ac:dyDescent="0.3">
      <c r="A148" s="13" t="s">
        <v>454</v>
      </c>
      <c r="B148" s="14" t="s">
        <v>453</v>
      </c>
      <c r="C148" s="13">
        <v>34267</v>
      </c>
      <c r="D148" s="13">
        <v>31786</v>
      </c>
      <c r="E148" s="13">
        <v>29961</v>
      </c>
      <c r="F148" s="13">
        <v>28870</v>
      </c>
      <c r="G148" s="13">
        <v>27515</v>
      </c>
    </row>
    <row r="149" spans="1:7" x14ac:dyDescent="0.3">
      <c r="A149" s="13" t="s">
        <v>358</v>
      </c>
      <c r="B149" s="14" t="s">
        <v>452</v>
      </c>
      <c r="C149" s="13">
        <v>104167</v>
      </c>
      <c r="D149" s="13">
        <v>103526</v>
      </c>
      <c r="E149" s="13">
        <v>102841</v>
      </c>
      <c r="F149" s="13">
        <v>102046</v>
      </c>
      <c r="G149" s="13">
        <v>101323</v>
      </c>
    </row>
    <row r="150" spans="1:7" x14ac:dyDescent="0.3">
      <c r="A150" s="13" t="s">
        <v>359</v>
      </c>
      <c r="B150" s="14" t="s">
        <v>451</v>
      </c>
      <c r="C150" s="13">
        <v>45548175</v>
      </c>
      <c r="D150" s="13">
        <v>46789231</v>
      </c>
      <c r="E150" s="13">
        <v>48066924</v>
      </c>
      <c r="F150" s="13">
        <v>49383346</v>
      </c>
      <c r="G150" s="13">
        <v>50042791</v>
      </c>
    </row>
    <row r="151" spans="1:7" x14ac:dyDescent="0.3">
      <c r="A151" s="13" t="s">
        <v>360</v>
      </c>
      <c r="B151" s="14" t="s">
        <v>450</v>
      </c>
      <c r="C151" s="13">
        <v>605768</v>
      </c>
      <c r="D151" s="13">
        <v>612317</v>
      </c>
      <c r="E151" s="13">
        <v>617896</v>
      </c>
      <c r="F151" s="13">
        <v>623164</v>
      </c>
      <c r="G151" s="13">
        <v>628886</v>
      </c>
    </row>
    <row r="152" spans="1:7" x14ac:dyDescent="0.3">
      <c r="A152" s="13" t="s">
        <v>449</v>
      </c>
      <c r="B152" s="14" t="s">
        <v>448</v>
      </c>
      <c r="C152" s="13">
        <v>20353534</v>
      </c>
      <c r="D152" s="13">
        <v>21049429</v>
      </c>
      <c r="E152" s="13">
        <v>21628839</v>
      </c>
      <c r="F152" s="13">
        <v>22462173</v>
      </c>
      <c r="G152" s="13">
        <v>23594623</v>
      </c>
    </row>
    <row r="153" spans="1:7" x14ac:dyDescent="0.3">
      <c r="A153" s="13" t="s">
        <v>364</v>
      </c>
      <c r="B153" s="14" t="s">
        <v>447</v>
      </c>
      <c r="C153" s="13">
        <v>9529966</v>
      </c>
      <c r="D153" s="13">
        <v>9749310</v>
      </c>
      <c r="E153" s="13">
        <v>9966908</v>
      </c>
      <c r="F153" s="13">
        <v>10182222</v>
      </c>
      <c r="G153" s="13">
        <v>10389799</v>
      </c>
    </row>
    <row r="154" spans="1:7" x14ac:dyDescent="0.3">
      <c r="A154" s="13" t="s">
        <v>365</v>
      </c>
      <c r="B154" s="14" t="s">
        <v>446</v>
      </c>
      <c r="C154" s="13">
        <v>59174891</v>
      </c>
      <c r="D154" s="13">
        <v>60972798</v>
      </c>
      <c r="E154" s="13">
        <v>62830412</v>
      </c>
      <c r="F154" s="13">
        <v>64711821</v>
      </c>
      <c r="G154" s="13">
        <v>66617606</v>
      </c>
    </row>
    <row r="155" spans="1:7" x14ac:dyDescent="0.3">
      <c r="A155" s="13" t="s">
        <v>366</v>
      </c>
      <c r="B155" s="14" t="s">
        <v>445</v>
      </c>
      <c r="C155" s="13">
        <v>71522271</v>
      </c>
      <c r="D155" s="13">
        <v>71641484</v>
      </c>
      <c r="E155" s="13">
        <v>71727332</v>
      </c>
      <c r="F155" s="13">
        <v>71735329</v>
      </c>
      <c r="G155" s="13">
        <v>71702435</v>
      </c>
    </row>
    <row r="156" spans="1:7" x14ac:dyDescent="0.3">
      <c r="A156" s="13" t="s">
        <v>368</v>
      </c>
      <c r="B156" s="14" t="s">
        <v>444</v>
      </c>
      <c r="C156" s="13">
        <v>1300945</v>
      </c>
      <c r="D156" s="13">
        <v>1326053</v>
      </c>
      <c r="E156" s="13">
        <v>1350139</v>
      </c>
      <c r="F156" s="13">
        <v>1369295</v>
      </c>
      <c r="G156" s="13">
        <v>1384286</v>
      </c>
    </row>
    <row r="157" spans="1:7" x14ac:dyDescent="0.3">
      <c r="A157" s="13" t="s">
        <v>369</v>
      </c>
      <c r="B157" s="14" t="s">
        <v>443</v>
      </c>
      <c r="C157" s="13">
        <v>8463068</v>
      </c>
      <c r="D157" s="13">
        <v>8669720</v>
      </c>
      <c r="E157" s="13">
        <v>8878379</v>
      </c>
      <c r="F157" s="13">
        <v>9089738</v>
      </c>
      <c r="G157" s="13">
        <v>9304337</v>
      </c>
    </row>
    <row r="158" spans="1:7" x14ac:dyDescent="0.3">
      <c r="A158" s="13" t="s">
        <v>370</v>
      </c>
      <c r="B158" s="14" t="s">
        <v>442</v>
      </c>
      <c r="C158" s="13">
        <v>105669</v>
      </c>
      <c r="D158" s="13">
        <v>105704</v>
      </c>
      <c r="E158" s="13">
        <v>105490</v>
      </c>
      <c r="F158" s="13">
        <v>105042</v>
      </c>
      <c r="G158" s="13">
        <v>104597</v>
      </c>
    </row>
    <row r="159" spans="1:7" x14ac:dyDescent="0.3">
      <c r="A159" s="13" t="s">
        <v>371</v>
      </c>
      <c r="B159" s="14" t="s">
        <v>441</v>
      </c>
      <c r="C159" s="13">
        <v>1363985</v>
      </c>
      <c r="D159" s="13">
        <v>1366725</v>
      </c>
      <c r="E159" s="13">
        <v>1367558</v>
      </c>
      <c r="F159" s="13">
        <v>1365805</v>
      </c>
      <c r="G159" s="13">
        <v>1367510</v>
      </c>
    </row>
    <row r="160" spans="1:7" x14ac:dyDescent="0.3">
      <c r="A160" s="13" t="s">
        <v>372</v>
      </c>
      <c r="B160" s="14" t="s">
        <v>440</v>
      </c>
      <c r="C160" s="13">
        <v>11875081</v>
      </c>
      <c r="D160" s="13">
        <v>11974057</v>
      </c>
      <c r="E160" s="13">
        <v>12048622</v>
      </c>
      <c r="F160" s="13">
        <v>12119334</v>
      </c>
      <c r="G160" s="13">
        <v>12200431</v>
      </c>
    </row>
    <row r="161" spans="1:7" x14ac:dyDescent="0.3">
      <c r="A161" s="13" t="s">
        <v>439</v>
      </c>
      <c r="B161" s="14" t="s">
        <v>438</v>
      </c>
      <c r="C161" s="13">
        <v>82579440</v>
      </c>
      <c r="D161" s="13">
        <v>83384680</v>
      </c>
      <c r="E161" s="13">
        <v>84147318</v>
      </c>
      <c r="F161" s="13">
        <v>84979913</v>
      </c>
      <c r="G161" s="13">
        <v>85325965</v>
      </c>
    </row>
    <row r="162" spans="1:7" x14ac:dyDescent="0.3">
      <c r="A162" s="13" t="s">
        <v>374</v>
      </c>
      <c r="B162" s="14" t="s">
        <v>437</v>
      </c>
      <c r="C162" s="13">
        <v>6803944</v>
      </c>
      <c r="D162" s="13">
        <v>6949912</v>
      </c>
      <c r="E162" s="13">
        <v>7092043</v>
      </c>
      <c r="F162" s="13">
        <v>7230193</v>
      </c>
      <c r="G162" s="13">
        <v>7364438</v>
      </c>
    </row>
    <row r="163" spans="1:7" x14ac:dyDescent="0.3">
      <c r="A163" s="13" t="s">
        <v>436</v>
      </c>
      <c r="B163" s="14" t="s">
        <v>435</v>
      </c>
      <c r="C163" s="13">
        <v>43166</v>
      </c>
      <c r="D163" s="13">
        <v>44386</v>
      </c>
      <c r="E163" s="13">
        <v>45243</v>
      </c>
      <c r="F163" s="13">
        <v>45847</v>
      </c>
      <c r="G163" s="13">
        <v>46198</v>
      </c>
    </row>
    <row r="164" spans="1:7" x14ac:dyDescent="0.3">
      <c r="A164" s="13" t="s">
        <v>375</v>
      </c>
      <c r="B164" s="14" t="s">
        <v>434</v>
      </c>
      <c r="C164" s="13">
        <v>10581</v>
      </c>
      <c r="D164" s="13">
        <v>10399</v>
      </c>
      <c r="E164" s="13">
        <v>10194</v>
      </c>
      <c r="F164" s="13">
        <v>9992</v>
      </c>
      <c r="G164" s="13">
        <v>9816</v>
      </c>
    </row>
    <row r="165" spans="1:7" x14ac:dyDescent="0.3">
      <c r="A165" s="13" t="s">
        <v>376</v>
      </c>
      <c r="B165" s="14" t="s">
        <v>433</v>
      </c>
      <c r="C165" s="13">
        <v>42999637</v>
      </c>
      <c r="D165" s="13">
        <v>44457152</v>
      </c>
      <c r="E165" s="13">
        <v>45910930</v>
      </c>
      <c r="F165" s="13">
        <v>47312719</v>
      </c>
      <c r="G165" s="13">
        <v>48656601</v>
      </c>
    </row>
    <row r="166" spans="1:7" x14ac:dyDescent="0.3">
      <c r="A166" s="13" t="s">
        <v>377</v>
      </c>
      <c r="B166" s="14" t="s">
        <v>432</v>
      </c>
      <c r="C166" s="13">
        <v>44957458</v>
      </c>
      <c r="D166" s="13">
        <v>44680014</v>
      </c>
      <c r="E166" s="13">
        <v>44298640</v>
      </c>
      <c r="F166" s="13">
        <v>41048766</v>
      </c>
      <c r="G166" s="13">
        <v>37732836</v>
      </c>
    </row>
    <row r="167" spans="1:7" x14ac:dyDescent="0.3">
      <c r="A167" s="13" t="s">
        <v>378</v>
      </c>
      <c r="B167" s="14" t="s">
        <v>431</v>
      </c>
      <c r="C167" s="13">
        <v>9445785</v>
      </c>
      <c r="D167" s="13">
        <v>9401038</v>
      </c>
      <c r="E167" s="13">
        <v>9575152</v>
      </c>
      <c r="F167" s="13">
        <v>10074977</v>
      </c>
      <c r="G167" s="13">
        <v>10483751</v>
      </c>
    </row>
    <row r="168" spans="1:7" x14ac:dyDescent="0.3">
      <c r="A168" s="13" t="s">
        <v>381</v>
      </c>
      <c r="B168" s="14" t="s">
        <v>430</v>
      </c>
      <c r="C168" s="13">
        <v>3397206</v>
      </c>
      <c r="D168" s="13">
        <v>3398968</v>
      </c>
      <c r="E168" s="13">
        <v>3396695</v>
      </c>
      <c r="F168" s="13">
        <v>3390913</v>
      </c>
      <c r="G168" s="13">
        <v>3388081</v>
      </c>
    </row>
    <row r="169" spans="1:7" x14ac:dyDescent="0.3">
      <c r="A169" s="13" t="s">
        <v>382</v>
      </c>
      <c r="B169" s="14" t="s">
        <v>429</v>
      </c>
      <c r="C169" s="13">
        <v>32964701</v>
      </c>
      <c r="D169" s="13">
        <v>33586372</v>
      </c>
      <c r="E169" s="13">
        <v>34243696</v>
      </c>
      <c r="F169" s="13">
        <v>34938955</v>
      </c>
      <c r="G169" s="13">
        <v>35652307</v>
      </c>
    </row>
    <row r="170" spans="1:7" x14ac:dyDescent="0.3">
      <c r="A170" s="13" t="s">
        <v>383</v>
      </c>
      <c r="B170" s="14" t="s">
        <v>428</v>
      </c>
      <c r="C170" s="13">
        <v>291985</v>
      </c>
      <c r="D170" s="13">
        <v>298858</v>
      </c>
      <c r="E170" s="13">
        <v>305868</v>
      </c>
      <c r="F170" s="13">
        <v>313046</v>
      </c>
      <c r="G170" s="13">
        <v>320409</v>
      </c>
    </row>
    <row r="171" spans="1:7" x14ac:dyDescent="0.3">
      <c r="A171" s="13" t="s">
        <v>427</v>
      </c>
      <c r="B171" s="14" t="s">
        <v>426</v>
      </c>
      <c r="C171" s="13">
        <v>28938098</v>
      </c>
      <c r="D171" s="13">
        <v>28444077</v>
      </c>
      <c r="E171" s="13">
        <v>28237826</v>
      </c>
      <c r="F171" s="13">
        <v>28213017</v>
      </c>
      <c r="G171" s="13">
        <v>28300854</v>
      </c>
    </row>
    <row r="172" spans="1:7" x14ac:dyDescent="0.3">
      <c r="A172" s="13" t="s">
        <v>425</v>
      </c>
      <c r="B172" s="14" t="s">
        <v>424</v>
      </c>
      <c r="C172" s="13">
        <v>97173776</v>
      </c>
      <c r="D172" s="13">
        <v>98079191</v>
      </c>
      <c r="E172" s="13">
        <v>98935098</v>
      </c>
      <c r="F172" s="13">
        <v>99680655</v>
      </c>
      <c r="G172" s="13">
        <v>100352192</v>
      </c>
    </row>
    <row r="173" spans="1:7" x14ac:dyDescent="0.3">
      <c r="A173" s="13" t="s">
        <v>423</v>
      </c>
      <c r="B173" s="14" t="s">
        <v>422</v>
      </c>
      <c r="C173" s="13">
        <v>106669</v>
      </c>
      <c r="D173" s="13">
        <v>106290</v>
      </c>
      <c r="E173" s="13">
        <v>105870</v>
      </c>
      <c r="F173" s="13">
        <v>105413</v>
      </c>
      <c r="G173" s="13">
        <v>104917</v>
      </c>
    </row>
    <row r="174" spans="1:7" x14ac:dyDescent="0.3">
      <c r="A174" s="13" t="s">
        <v>421</v>
      </c>
      <c r="B174" s="14" t="s">
        <v>420</v>
      </c>
      <c r="C174" s="13">
        <v>4685306</v>
      </c>
      <c r="D174" s="13">
        <v>4803269</v>
      </c>
      <c r="E174" s="13">
        <v>4922749</v>
      </c>
      <c r="F174" s="13">
        <v>5043612</v>
      </c>
      <c r="G174" s="13">
        <v>5165775</v>
      </c>
    </row>
    <row r="175" spans="1:7" x14ac:dyDescent="0.3">
      <c r="A175" s="13" t="s">
        <v>419</v>
      </c>
      <c r="B175" s="14" t="s">
        <v>418</v>
      </c>
      <c r="C175" s="13">
        <v>35111408</v>
      </c>
      <c r="D175" s="13">
        <v>36134863</v>
      </c>
      <c r="E175" s="13">
        <v>37140230</v>
      </c>
      <c r="F175" s="13">
        <v>38222876</v>
      </c>
      <c r="G175" s="13">
        <v>39390799</v>
      </c>
    </row>
    <row r="176" spans="1:7" x14ac:dyDescent="0.3">
      <c r="A176" s="13" t="s">
        <v>388</v>
      </c>
      <c r="B176" s="14" t="s">
        <v>417</v>
      </c>
      <c r="C176" s="13">
        <v>18513839</v>
      </c>
      <c r="D176" s="13">
        <v>19059395</v>
      </c>
      <c r="E176" s="13">
        <v>19603607</v>
      </c>
      <c r="F176" s="13">
        <v>20152938</v>
      </c>
      <c r="G176" s="13">
        <v>20723965</v>
      </c>
    </row>
    <row r="177" spans="1:7" ht="17.25" thickBot="1" x14ac:dyDescent="0.35">
      <c r="A177" s="13" t="s">
        <v>389</v>
      </c>
      <c r="B177" s="14" t="s">
        <v>416</v>
      </c>
      <c r="C177" s="13">
        <v>15271368</v>
      </c>
      <c r="D177" s="13">
        <v>15526888</v>
      </c>
      <c r="E177" s="13">
        <v>15797210</v>
      </c>
      <c r="F177" s="13">
        <v>16069056</v>
      </c>
      <c r="G177" s="13">
        <v>16340822</v>
      </c>
    </row>
    <row r="178" spans="1:7" x14ac:dyDescent="0.3">
      <c r="A178" s="20" t="s">
        <v>1539</v>
      </c>
      <c r="B178" s="20"/>
      <c r="C178" s="20"/>
      <c r="D178" s="20"/>
      <c r="E178" s="20"/>
      <c r="F178" s="20"/>
      <c r="G178" s="21">
        <f>SUM(G6:G177)</f>
        <v>6974541090</v>
      </c>
    </row>
    <row r="179" spans="1:7" x14ac:dyDescent="0.3">
      <c r="A179" s="15" t="s">
        <v>1543</v>
      </c>
      <c r="B179" s="16"/>
      <c r="C179" s="15"/>
      <c r="D179" s="15"/>
      <c r="E179" s="15"/>
      <c r="F179" s="15"/>
      <c r="G179" s="17">
        <f>G178/G180*100</f>
        <v>86.512631664576261</v>
      </c>
    </row>
    <row r="180" spans="1:7" x14ac:dyDescent="0.3">
      <c r="A180" s="15" t="s">
        <v>415</v>
      </c>
      <c r="B180" s="16" t="s">
        <v>414</v>
      </c>
      <c r="C180" s="15">
        <v>7776892015</v>
      </c>
      <c r="D180" s="15">
        <v>7856138789.5</v>
      </c>
      <c r="E180" s="15">
        <v>7921184346</v>
      </c>
      <c r="F180" s="15">
        <v>7989981519.5</v>
      </c>
      <c r="G180" s="15">
        <v>8061876001</v>
      </c>
    </row>
    <row r="181" spans="1:7" x14ac:dyDescent="0.3">
      <c r="B181" s="12"/>
    </row>
    <row r="182" spans="1:7" x14ac:dyDescent="0.3">
      <c r="B182" s="12"/>
    </row>
    <row r="183" spans="1:7" x14ac:dyDescent="0.3">
      <c r="B183" s="12"/>
    </row>
  </sheetData>
  <printOptions horizontalCentered="1"/>
  <pageMargins left="0.19685039370078741" right="0.19685039370078741" top="0.78740157480314965" bottom="0.35433070866141736" header="0.19685039370078741" footer="0.19685039370078741"/>
  <pageSetup paperSize="9" orientation="landscape" r:id="rId1"/>
  <headerFooter>
    <oddHeader>&amp;L&amp;G</oddHeader>
    <oddFooter>&amp;C&amp;"Roboto Condensed,Normal"&amp;9Página &amp;P</odd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11CE7-3140-5B4F-9C18-F52F0F78258A}">
  <sheetPr codeName="Hoja3">
    <tabColor theme="4"/>
  </sheetPr>
  <dimension ref="A1:G181"/>
  <sheetViews>
    <sheetView view="pageLayout" zoomScaleNormal="130" workbookViewId="0">
      <selection activeCell="A172" sqref="A172"/>
    </sheetView>
  </sheetViews>
  <sheetFormatPr baseColWidth="10" defaultColWidth="8.875" defaultRowHeight="16.5" x14ac:dyDescent="0.3"/>
  <cols>
    <col min="1" max="1" width="21.875" style="5" customWidth="1"/>
    <col min="2" max="2" width="12.625" style="5" customWidth="1"/>
    <col min="3" max="3" width="12.75" style="5" bestFit="1" customWidth="1"/>
    <col min="4" max="4" width="11.5" style="5" bestFit="1" customWidth="1"/>
    <col min="5" max="7" width="12.5" style="5" bestFit="1" customWidth="1"/>
    <col min="8" max="16384" width="8.875" style="5"/>
  </cols>
  <sheetData>
    <row r="1" spans="1:7" ht="20.25" x14ac:dyDescent="0.35">
      <c r="A1" s="3" t="s">
        <v>1538</v>
      </c>
      <c r="C1" s="8"/>
    </row>
    <row r="2" spans="1:7" ht="17.25" x14ac:dyDescent="0.3">
      <c r="A2" s="18" t="s">
        <v>1573</v>
      </c>
      <c r="C2" s="8"/>
    </row>
    <row r="3" spans="1:7" ht="17.25" x14ac:dyDescent="0.3">
      <c r="A3" s="18" t="s">
        <v>1188</v>
      </c>
      <c r="C3" s="8"/>
    </row>
    <row r="4" spans="1:7" x14ac:dyDescent="0.3">
      <c r="A4" s="8"/>
      <c r="C4" s="8"/>
    </row>
    <row r="5" spans="1:7" x14ac:dyDescent="0.3">
      <c r="A5" s="13" t="s">
        <v>1</v>
      </c>
      <c r="B5" s="19" t="s">
        <v>1617</v>
      </c>
      <c r="C5" s="19" t="s">
        <v>12</v>
      </c>
      <c r="D5" s="19" t="s">
        <v>17</v>
      </c>
      <c r="E5" s="19" t="s">
        <v>13</v>
      </c>
      <c r="F5" s="19" t="s">
        <v>14</v>
      </c>
      <c r="G5" s="19" t="s">
        <v>15</v>
      </c>
    </row>
    <row r="6" spans="1:7" x14ac:dyDescent="0.3">
      <c r="A6" s="13" t="s">
        <v>198</v>
      </c>
      <c r="B6" s="13">
        <v>3521418059.9234452</v>
      </c>
      <c r="C6" s="13">
        <v>18799444490.112782</v>
      </c>
      <c r="D6" s="13">
        <v>19955929052.149597</v>
      </c>
      <c r="E6" s="13">
        <v>14259995441.075907</v>
      </c>
      <c r="F6" s="13">
        <v>14497243872.133739</v>
      </c>
      <c r="G6" s="13">
        <v>17233051620.111732</v>
      </c>
    </row>
    <row r="7" spans="1:7" x14ac:dyDescent="0.3">
      <c r="A7" s="13" t="s">
        <v>201</v>
      </c>
      <c r="B7" s="13">
        <v>3480355258.0412197</v>
      </c>
      <c r="C7" s="13">
        <v>15585105131.064415</v>
      </c>
      <c r="D7" s="13">
        <v>15241458744.868845</v>
      </c>
      <c r="E7" s="13">
        <v>18032010563.755798</v>
      </c>
      <c r="F7" s="13">
        <v>19017242585.780338</v>
      </c>
      <c r="G7" s="13">
        <v>23547179830.441257</v>
      </c>
    </row>
    <row r="8" spans="1:7" x14ac:dyDescent="0.3">
      <c r="A8" s="13" t="s">
        <v>203</v>
      </c>
      <c r="B8" s="13">
        <v>54790398570.328224</v>
      </c>
      <c r="C8" s="13">
        <v>193459662090.67682</v>
      </c>
      <c r="D8" s="13">
        <v>164873415325.20148</v>
      </c>
      <c r="E8" s="13">
        <v>186231205262.08237</v>
      </c>
      <c r="F8" s="13">
        <v>225638456572.14276</v>
      </c>
      <c r="G8" s="13">
        <v>247626161016.41446</v>
      </c>
    </row>
    <row r="9" spans="1:7" x14ac:dyDescent="0.3">
      <c r="A9" s="13" t="s">
        <v>620</v>
      </c>
      <c r="B9" s="13" t="s">
        <v>413</v>
      </c>
      <c r="C9" s="13">
        <v>647000000</v>
      </c>
      <c r="D9" s="13">
        <v>721000000</v>
      </c>
      <c r="E9" s="13">
        <v>750000000</v>
      </c>
      <c r="F9" s="13">
        <v>871000000</v>
      </c>
      <c r="G9" s="13" t="s">
        <v>413</v>
      </c>
    </row>
    <row r="10" spans="1:7" x14ac:dyDescent="0.3">
      <c r="A10" s="13" t="s">
        <v>207</v>
      </c>
      <c r="B10" s="13">
        <v>9129594970.1530113</v>
      </c>
      <c r="C10" s="13">
        <v>70897962732.02774</v>
      </c>
      <c r="D10" s="13">
        <v>48501561203.568634</v>
      </c>
      <c r="E10" s="13">
        <v>66505129987.723549</v>
      </c>
      <c r="F10" s="13">
        <v>104399746853.40141</v>
      </c>
      <c r="G10" s="13">
        <v>84824654481.72493</v>
      </c>
    </row>
    <row r="11" spans="1:7" x14ac:dyDescent="0.3">
      <c r="A11" s="13" t="s">
        <v>208</v>
      </c>
      <c r="B11" s="13">
        <v>900551851.85185182</v>
      </c>
      <c r="C11" s="13">
        <v>1725351851.8518517</v>
      </c>
      <c r="D11" s="13">
        <v>1410796296.2962961</v>
      </c>
      <c r="E11" s="13">
        <v>1601366666.6666665</v>
      </c>
      <c r="F11" s="13">
        <v>1867733333.3333333</v>
      </c>
      <c r="G11" s="13">
        <v>2033085185.185185</v>
      </c>
    </row>
    <row r="12" spans="1:7" x14ac:dyDescent="0.3">
      <c r="A12" s="13" t="s">
        <v>5</v>
      </c>
      <c r="B12" s="13">
        <v>284203750000</v>
      </c>
      <c r="C12" s="13">
        <v>447754683615.22455</v>
      </c>
      <c r="D12" s="13">
        <v>385740508436.96521</v>
      </c>
      <c r="E12" s="13">
        <v>486564085480.03552</v>
      </c>
      <c r="F12" s="13">
        <v>632790070063.12366</v>
      </c>
      <c r="G12" s="13">
        <v>646075277525.12451</v>
      </c>
    </row>
    <row r="13" spans="1:7" x14ac:dyDescent="0.3">
      <c r="A13" s="13" t="s">
        <v>210</v>
      </c>
      <c r="B13" s="13">
        <v>1911563668.8500648</v>
      </c>
      <c r="C13" s="13">
        <v>13619290539.211607</v>
      </c>
      <c r="D13" s="13">
        <v>12641698583.215239</v>
      </c>
      <c r="E13" s="13">
        <v>13878908628.937809</v>
      </c>
      <c r="F13" s="13">
        <v>19513506553.125072</v>
      </c>
      <c r="G13" s="13">
        <v>24085749592.335915</v>
      </c>
    </row>
    <row r="14" spans="1:7" x14ac:dyDescent="0.3">
      <c r="A14" s="13" t="s">
        <v>614</v>
      </c>
      <c r="B14" s="13">
        <v>1873452513.9664805</v>
      </c>
      <c r="C14" s="13">
        <v>3395798882.6815643</v>
      </c>
      <c r="D14" s="13">
        <v>2481857122.8401003</v>
      </c>
      <c r="E14" s="13">
        <v>2929446578.2510448</v>
      </c>
      <c r="F14" s="13">
        <v>3279343543.604156</v>
      </c>
      <c r="G14" s="13">
        <v>3648573136.1515474</v>
      </c>
    </row>
    <row r="15" spans="1:7" x14ac:dyDescent="0.3">
      <c r="A15" s="13" t="s">
        <v>213</v>
      </c>
      <c r="B15" s="13">
        <v>5272615722.9689178</v>
      </c>
      <c r="C15" s="13">
        <v>48174235294.117645</v>
      </c>
      <c r="D15" s="13">
        <v>42693000000</v>
      </c>
      <c r="E15" s="13">
        <v>54825411764.705887</v>
      </c>
      <c r="F15" s="13">
        <v>78807470588.235306</v>
      </c>
      <c r="G15" s="13">
        <v>72356176470.588242</v>
      </c>
    </row>
    <row r="16" spans="1:7" x14ac:dyDescent="0.3">
      <c r="A16" s="13" t="s">
        <v>611</v>
      </c>
      <c r="B16" s="13">
        <v>8076470000</v>
      </c>
      <c r="C16" s="13">
        <v>13016200000</v>
      </c>
      <c r="D16" s="13">
        <v>9958200000</v>
      </c>
      <c r="E16" s="13">
        <v>11368900000</v>
      </c>
      <c r="F16" s="13">
        <v>13136400000</v>
      </c>
      <c r="G16" s="13">
        <v>14338500000</v>
      </c>
    </row>
    <row r="17" spans="1:7" x14ac:dyDescent="0.3">
      <c r="A17" s="13" t="s">
        <v>215</v>
      </c>
      <c r="B17" s="13">
        <v>9062898936.1702118</v>
      </c>
      <c r="C17" s="13">
        <v>40446808510.638298</v>
      </c>
      <c r="D17" s="13">
        <v>35837632978.723404</v>
      </c>
      <c r="E17" s="13">
        <v>40840212765.957443</v>
      </c>
      <c r="F17" s="13">
        <v>46680398936.170212</v>
      </c>
      <c r="G17" s="13">
        <v>46079867021.276596</v>
      </c>
    </row>
    <row r="18" spans="1:7" x14ac:dyDescent="0.3">
      <c r="A18" s="13" t="s">
        <v>217</v>
      </c>
      <c r="B18" s="13">
        <v>53369787318.624527</v>
      </c>
      <c r="C18" s="13">
        <v>351231654603.69226</v>
      </c>
      <c r="D18" s="13">
        <v>373979442362.1933</v>
      </c>
      <c r="E18" s="13">
        <v>416271647911.01416</v>
      </c>
      <c r="F18" s="13">
        <v>460131688909.30121</v>
      </c>
      <c r="G18" s="13">
        <v>437415331040.99432</v>
      </c>
    </row>
    <row r="19" spans="1:7" x14ac:dyDescent="0.3">
      <c r="A19" s="13" t="s">
        <v>218</v>
      </c>
      <c r="B19" s="13">
        <v>3059500000</v>
      </c>
      <c r="C19" s="13">
        <v>5788288000</v>
      </c>
      <c r="D19" s="13">
        <v>5168344450</v>
      </c>
      <c r="E19" s="13">
        <v>5275242050</v>
      </c>
      <c r="F19" s="13">
        <v>6257303500</v>
      </c>
      <c r="G19" s="13">
        <v>6720733200</v>
      </c>
    </row>
    <row r="20" spans="1:7" x14ac:dyDescent="0.3">
      <c r="A20" s="13" t="s">
        <v>219</v>
      </c>
      <c r="B20" s="13">
        <v>12736780455.15395</v>
      </c>
      <c r="C20" s="13">
        <v>64410122847.3508</v>
      </c>
      <c r="D20" s="13">
        <v>61371755326.2351</v>
      </c>
      <c r="E20" s="13">
        <v>69673747131.869965</v>
      </c>
      <c r="F20" s="13">
        <v>73775179924.603027</v>
      </c>
      <c r="G20" s="13">
        <v>71857382745.606598</v>
      </c>
    </row>
    <row r="21" spans="1:7" x14ac:dyDescent="0.3">
      <c r="A21" s="13" t="s">
        <v>221</v>
      </c>
      <c r="B21" s="13">
        <v>1138900000</v>
      </c>
      <c r="C21" s="13">
        <v>2388300000</v>
      </c>
      <c r="D21" s="13">
        <v>2042850000</v>
      </c>
      <c r="E21" s="13">
        <v>2420550000</v>
      </c>
      <c r="F21" s="13">
        <v>2846700000</v>
      </c>
      <c r="G21" s="13">
        <v>3066850000</v>
      </c>
    </row>
    <row r="22" spans="1:7" x14ac:dyDescent="0.3">
      <c r="A22" s="13" t="s">
        <v>222</v>
      </c>
      <c r="B22" s="13">
        <v>3519991440.4791317</v>
      </c>
      <c r="C22" s="13">
        <v>14391686309.032972</v>
      </c>
      <c r="D22" s="13">
        <v>15651545208.878334</v>
      </c>
      <c r="E22" s="13">
        <v>17690083519.932343</v>
      </c>
      <c r="F22" s="13">
        <v>17401746309.265457</v>
      </c>
      <c r="G22" s="13">
        <v>19676049075.701092</v>
      </c>
    </row>
    <row r="23" spans="1:7" x14ac:dyDescent="0.3">
      <c r="A23" s="13" t="s">
        <v>603</v>
      </c>
      <c r="B23" s="13">
        <v>3480219000</v>
      </c>
      <c r="C23" s="13">
        <v>7423465000</v>
      </c>
      <c r="D23" s="13">
        <v>6887147000</v>
      </c>
      <c r="E23" s="13">
        <v>7286607000</v>
      </c>
      <c r="F23" s="13">
        <v>7827980000</v>
      </c>
      <c r="G23" s="13">
        <v>8141700000</v>
      </c>
    </row>
    <row r="24" spans="1:7" x14ac:dyDescent="0.3">
      <c r="A24" s="13" t="s">
        <v>223</v>
      </c>
      <c r="B24" s="13">
        <v>460733418.39927608</v>
      </c>
      <c r="C24" s="13">
        <v>2735683570.2885056</v>
      </c>
      <c r="D24" s="13">
        <v>2457604334.1591458</v>
      </c>
      <c r="E24" s="13">
        <v>2768802959.6079373</v>
      </c>
      <c r="F24" s="13">
        <v>2898227743.1354527</v>
      </c>
      <c r="G24" s="13" t="s">
        <v>413</v>
      </c>
    </row>
    <row r="25" spans="1:7" x14ac:dyDescent="0.3">
      <c r="A25" s="13" t="s">
        <v>224</v>
      </c>
      <c r="B25" s="13">
        <v>8397855484.7690849</v>
      </c>
      <c r="C25" s="13">
        <v>40895322843.785095</v>
      </c>
      <c r="D25" s="13">
        <v>36629843805.021561</v>
      </c>
      <c r="E25" s="13">
        <v>40406111695.179016</v>
      </c>
      <c r="F25" s="13">
        <v>44008282877.96064</v>
      </c>
      <c r="G25" s="13">
        <v>45135398008.816635</v>
      </c>
    </row>
    <row r="26" spans="1:7" x14ac:dyDescent="0.3">
      <c r="A26" s="13" t="s">
        <v>225</v>
      </c>
      <c r="B26" s="13">
        <v>5567772768.8118849</v>
      </c>
      <c r="C26" s="13">
        <v>20482608755.378956</v>
      </c>
      <c r="D26" s="13">
        <v>20226036564.412888</v>
      </c>
      <c r="E26" s="13">
        <v>23672712242.214893</v>
      </c>
      <c r="F26" s="13">
        <v>24534663636.177841</v>
      </c>
      <c r="G26" s="13">
        <v>27514782476.040558</v>
      </c>
    </row>
    <row r="27" spans="1:7" x14ac:dyDescent="0.3">
      <c r="A27" s="13" t="s">
        <v>226</v>
      </c>
      <c r="B27" s="13">
        <v>5788329609.1575527</v>
      </c>
      <c r="C27" s="13">
        <v>16725908148.548136</v>
      </c>
      <c r="D27" s="13">
        <v>14960291105.931597</v>
      </c>
      <c r="E27" s="13">
        <v>18750946600.142254</v>
      </c>
      <c r="F27" s="13">
        <v>20321958850.03632</v>
      </c>
      <c r="G27" s="13">
        <v>19396084498.008404</v>
      </c>
    </row>
    <row r="28" spans="1:7" x14ac:dyDescent="0.3">
      <c r="A28" s="13" t="s">
        <v>30</v>
      </c>
      <c r="B28" s="13">
        <v>655448231983.5271</v>
      </c>
      <c r="C28" s="13">
        <v>1873288205186.4495</v>
      </c>
      <c r="D28" s="13">
        <v>1476107231194.106</v>
      </c>
      <c r="E28" s="13">
        <v>1670647399034.6658</v>
      </c>
      <c r="F28" s="13">
        <v>1951923942083.3196</v>
      </c>
      <c r="G28" s="13">
        <v>2173665655937.2737</v>
      </c>
    </row>
    <row r="29" spans="1:7" x14ac:dyDescent="0.3">
      <c r="A29" s="13" t="s">
        <v>596</v>
      </c>
      <c r="B29" s="13" t="s">
        <v>413</v>
      </c>
      <c r="C29" s="13" t="s">
        <v>413</v>
      </c>
      <c r="D29" s="13" t="s">
        <v>413</v>
      </c>
      <c r="E29" s="13" t="s">
        <v>413</v>
      </c>
      <c r="F29" s="13" t="s">
        <v>413</v>
      </c>
      <c r="G29" s="13" t="s">
        <v>413</v>
      </c>
    </row>
    <row r="30" spans="1:7" x14ac:dyDescent="0.3">
      <c r="A30" s="13" t="s">
        <v>594</v>
      </c>
      <c r="B30" s="13">
        <v>6570999059.7057476</v>
      </c>
      <c r="C30" s="13">
        <v>13469235348.221069</v>
      </c>
      <c r="D30" s="13">
        <v>12005799664.269123</v>
      </c>
      <c r="E30" s="13">
        <v>14006496614.319468</v>
      </c>
      <c r="F30" s="13">
        <v>16681536442.549797</v>
      </c>
      <c r="G30" s="13">
        <v>15128292980.863836</v>
      </c>
    </row>
    <row r="31" spans="1:7" x14ac:dyDescent="0.3">
      <c r="A31" s="13" t="s">
        <v>229</v>
      </c>
      <c r="B31" s="13">
        <v>2968370087.5975938</v>
      </c>
      <c r="C31" s="13">
        <v>16032813503.370689</v>
      </c>
      <c r="D31" s="13">
        <v>17725010532.52676</v>
      </c>
      <c r="E31" s="13">
        <v>19697516284.378677</v>
      </c>
      <c r="F31" s="13">
        <v>18820218690.594765</v>
      </c>
      <c r="G31" s="13">
        <v>20324617844.526535</v>
      </c>
    </row>
    <row r="32" spans="1:7" x14ac:dyDescent="0.3">
      <c r="A32" s="13" t="s">
        <v>230</v>
      </c>
      <c r="B32" s="13">
        <v>870486065.88313663</v>
      </c>
      <c r="C32" s="13">
        <v>2576518879.8235312</v>
      </c>
      <c r="D32" s="13">
        <v>2649680261.4429851</v>
      </c>
      <c r="E32" s="13">
        <v>2775798697.4602237</v>
      </c>
      <c r="F32" s="13">
        <v>3338722827.6569052</v>
      </c>
      <c r="G32" s="13">
        <v>2642161668.8521075</v>
      </c>
    </row>
    <row r="33" spans="1:7" x14ac:dyDescent="0.3">
      <c r="A33" s="13" t="s">
        <v>231</v>
      </c>
      <c r="B33" s="13">
        <v>539227277.62641084</v>
      </c>
      <c r="C33" s="13">
        <v>2252177133.7470455</v>
      </c>
      <c r="D33" s="13">
        <v>1821565617.6945043</v>
      </c>
      <c r="E33" s="13">
        <v>2051842609.6455781</v>
      </c>
      <c r="F33" s="13">
        <v>2247003347.6337581</v>
      </c>
      <c r="G33" s="13">
        <v>2533819406.4915967</v>
      </c>
    </row>
    <row r="34" spans="1:7" x14ac:dyDescent="0.3">
      <c r="A34" s="13" t="s">
        <v>232</v>
      </c>
      <c r="B34" s="13">
        <v>3694168979.3201866</v>
      </c>
      <c r="C34" s="13">
        <v>36685356407.720619</v>
      </c>
      <c r="D34" s="13">
        <v>34818073901.485085</v>
      </c>
      <c r="E34" s="13">
        <v>36790163687.442055</v>
      </c>
      <c r="F34" s="13">
        <v>39994532959.607384</v>
      </c>
      <c r="G34" s="13">
        <v>42335646895.798386</v>
      </c>
    </row>
    <row r="35" spans="1:7" x14ac:dyDescent="0.3">
      <c r="A35" s="13" t="s">
        <v>233</v>
      </c>
      <c r="B35" s="13">
        <v>10566579294.983051</v>
      </c>
      <c r="C35" s="13">
        <v>39667757527.657784</v>
      </c>
      <c r="D35" s="13">
        <v>40773241177.050507</v>
      </c>
      <c r="E35" s="13">
        <v>45011937346.838387</v>
      </c>
      <c r="F35" s="13">
        <v>44347206072.551331</v>
      </c>
      <c r="G35" s="13">
        <v>49279410982.825966</v>
      </c>
    </row>
    <row r="36" spans="1:7" x14ac:dyDescent="0.3">
      <c r="A36" s="13" t="s">
        <v>587</v>
      </c>
      <c r="B36" s="13" t="s">
        <v>413</v>
      </c>
      <c r="C36" s="13">
        <v>5941896607.5864305</v>
      </c>
      <c r="D36" s="13">
        <v>5655358021.432086</v>
      </c>
      <c r="E36" s="13">
        <v>6060026520.1060801</v>
      </c>
      <c r="F36" s="13">
        <v>6600843963.3758535</v>
      </c>
      <c r="G36" s="13">
        <v>7139428557.7142305</v>
      </c>
    </row>
    <row r="37" spans="1:7" x14ac:dyDescent="0.3">
      <c r="A37" s="13" t="s">
        <v>235</v>
      </c>
      <c r="B37" s="13">
        <v>916777282.69165862</v>
      </c>
      <c r="C37" s="13">
        <v>2221301351.4391818</v>
      </c>
      <c r="D37" s="13">
        <v>2326720900.3804741</v>
      </c>
      <c r="E37" s="13">
        <v>2516498412.4638371</v>
      </c>
      <c r="F37" s="13">
        <v>2382618615.0169392</v>
      </c>
      <c r="G37" s="13">
        <v>2555492085.2483063</v>
      </c>
    </row>
    <row r="38" spans="1:7" x14ac:dyDescent="0.3">
      <c r="A38" s="13" t="s">
        <v>236</v>
      </c>
      <c r="B38" s="13">
        <v>1388506771.5875571</v>
      </c>
      <c r="C38" s="13">
        <v>11314951091.728327</v>
      </c>
      <c r="D38" s="13">
        <v>10715396042.334282</v>
      </c>
      <c r="E38" s="13">
        <v>11779981332.863146</v>
      </c>
      <c r="F38" s="13">
        <v>12396807588.408154</v>
      </c>
      <c r="G38" s="13">
        <v>13149325362.334669</v>
      </c>
    </row>
    <row r="39" spans="1:7" x14ac:dyDescent="0.3">
      <c r="A39" s="13" t="s">
        <v>237</v>
      </c>
      <c r="B39" s="13">
        <v>78339750721.735184</v>
      </c>
      <c r="C39" s="13">
        <v>278285058719.46613</v>
      </c>
      <c r="D39" s="13">
        <v>254042159309.31055</v>
      </c>
      <c r="E39" s="13">
        <v>315515014838.53949</v>
      </c>
      <c r="F39" s="13">
        <v>302116539409.02985</v>
      </c>
      <c r="G39" s="13">
        <v>335533331669.21912</v>
      </c>
    </row>
    <row r="40" spans="1:7" x14ac:dyDescent="0.3">
      <c r="A40" s="13" t="s">
        <v>18</v>
      </c>
      <c r="B40" s="13">
        <v>1211331651866.0859</v>
      </c>
      <c r="C40" s="13">
        <v>14279968506271.727</v>
      </c>
      <c r="D40" s="13">
        <v>14687744162801.033</v>
      </c>
      <c r="E40" s="13">
        <v>17820459508852.184</v>
      </c>
      <c r="F40" s="13">
        <v>17881782683707.285</v>
      </c>
      <c r="G40" s="13">
        <v>17794783039551.957</v>
      </c>
    </row>
    <row r="41" spans="1:7" x14ac:dyDescent="0.3">
      <c r="A41" s="13" t="s">
        <v>238</v>
      </c>
      <c r="B41" s="13">
        <v>99875074951.027786</v>
      </c>
      <c r="C41" s="13">
        <v>323031701192.83997</v>
      </c>
      <c r="D41" s="13">
        <v>270348342541.46539</v>
      </c>
      <c r="E41" s="13">
        <v>318524633225.39514</v>
      </c>
      <c r="F41" s="13">
        <v>345329875078.51172</v>
      </c>
      <c r="G41" s="13">
        <v>363493841244.30328</v>
      </c>
    </row>
    <row r="42" spans="1:7" x14ac:dyDescent="0.3">
      <c r="A42" s="13" t="s">
        <v>239</v>
      </c>
      <c r="B42" s="13">
        <v>351136579.64863223</v>
      </c>
      <c r="C42" s="13">
        <v>1195019531.9010963</v>
      </c>
      <c r="D42" s="13">
        <v>1225039196.6109135</v>
      </c>
      <c r="E42" s="13">
        <v>1296089479.9197786</v>
      </c>
      <c r="F42" s="13">
        <v>1242519407.7760253</v>
      </c>
      <c r="G42" s="13">
        <v>1352380971.2405515</v>
      </c>
    </row>
    <row r="43" spans="1:7" x14ac:dyDescent="0.3">
      <c r="A43" s="13" t="s">
        <v>579</v>
      </c>
      <c r="B43" s="13">
        <v>19088046305.7971</v>
      </c>
      <c r="C43" s="13">
        <v>51775829877.208817</v>
      </c>
      <c r="D43" s="13">
        <v>48716961860.132492</v>
      </c>
      <c r="E43" s="13">
        <v>55328482783.539345</v>
      </c>
      <c r="F43" s="13">
        <v>65801547619.581467</v>
      </c>
      <c r="G43" s="13">
        <v>66383287002.986664</v>
      </c>
    </row>
    <row r="44" spans="1:7" x14ac:dyDescent="0.3">
      <c r="A44" s="13" t="s">
        <v>577</v>
      </c>
      <c r="B44" s="13">
        <v>3227927697.5792117</v>
      </c>
      <c r="C44" s="13">
        <v>13976637779.976324</v>
      </c>
      <c r="D44" s="13">
        <v>11468687464.00462</v>
      </c>
      <c r="E44" s="13">
        <v>14825690210.915745</v>
      </c>
      <c r="F44" s="13">
        <v>15817030154.694141</v>
      </c>
      <c r="G44" s="13">
        <v>15321055822.516701</v>
      </c>
    </row>
    <row r="45" spans="1:7" x14ac:dyDescent="0.3">
      <c r="A45" s="13" t="s">
        <v>242</v>
      </c>
      <c r="B45" s="13">
        <v>15013629661.896881</v>
      </c>
      <c r="C45" s="13">
        <v>64417670521.354507</v>
      </c>
      <c r="D45" s="13">
        <v>62395610760.04924</v>
      </c>
      <c r="E45" s="13">
        <v>64960725734.196548</v>
      </c>
      <c r="F45" s="13">
        <v>69243626028.593582</v>
      </c>
      <c r="G45" s="13">
        <v>86497941439.017441</v>
      </c>
    </row>
    <row r="46" spans="1:7" x14ac:dyDescent="0.3">
      <c r="A46" s="13" t="s">
        <v>243</v>
      </c>
      <c r="B46" s="13">
        <v>16577533891.878548</v>
      </c>
      <c r="C46" s="13">
        <v>60382894697.355682</v>
      </c>
      <c r="D46" s="13">
        <v>63027852805.420448</v>
      </c>
      <c r="E46" s="13">
        <v>72794636653.779343</v>
      </c>
      <c r="F46" s="13">
        <v>70173140101.431473</v>
      </c>
      <c r="G46" s="13">
        <v>78875489245.053848</v>
      </c>
    </row>
    <row r="47" spans="1:7" x14ac:dyDescent="0.3">
      <c r="A47" s="13" t="s">
        <v>245</v>
      </c>
      <c r="B47" s="13">
        <v>30565400000</v>
      </c>
      <c r="C47" s="13">
        <v>103427600000</v>
      </c>
      <c r="D47" s="13">
        <v>107351800000</v>
      </c>
      <c r="E47" s="13" t="s">
        <v>413</v>
      </c>
      <c r="F47" s="13" t="s">
        <v>413</v>
      </c>
      <c r="G47" s="13" t="s">
        <v>413</v>
      </c>
    </row>
    <row r="48" spans="1:7" x14ac:dyDescent="0.3">
      <c r="A48" s="13" t="s">
        <v>572</v>
      </c>
      <c r="B48" s="13">
        <v>2120511229.0502794</v>
      </c>
      <c r="C48" s="13">
        <v>3026124134.0782123</v>
      </c>
      <c r="D48" s="13">
        <v>2534327597.7653632</v>
      </c>
      <c r="E48" s="13">
        <v>2739608156.4245811</v>
      </c>
      <c r="F48" s="13">
        <v>3075180834.7241673</v>
      </c>
      <c r="G48" s="13">
        <v>3281419347.3705306</v>
      </c>
    </row>
    <row r="49" spans="1:7" x14ac:dyDescent="0.3">
      <c r="A49" s="13" t="s">
        <v>249</v>
      </c>
      <c r="B49" s="13">
        <v>551230861.85650539</v>
      </c>
      <c r="C49" s="13">
        <v>3088853638.5683179</v>
      </c>
      <c r="D49" s="13">
        <v>3185150981.0320668</v>
      </c>
      <c r="E49" s="13">
        <v>3385825228.8699703</v>
      </c>
      <c r="F49" s="13">
        <v>3674298479.076755</v>
      </c>
      <c r="G49" s="13">
        <v>4098530513.5577674</v>
      </c>
    </row>
    <row r="50" spans="1:7" x14ac:dyDescent="0.3">
      <c r="A50" s="13" t="s">
        <v>250</v>
      </c>
      <c r="B50" s="13">
        <v>333470370.37037033</v>
      </c>
      <c r="C50" s="13">
        <v>611537037.03703701</v>
      </c>
      <c r="D50" s="13">
        <v>504214814.81481481</v>
      </c>
      <c r="E50" s="13">
        <v>555266666.66666663</v>
      </c>
      <c r="F50" s="13">
        <v>607159259.25925922</v>
      </c>
      <c r="G50" s="13">
        <v>653992592.5925926</v>
      </c>
    </row>
    <row r="51" spans="1:7" x14ac:dyDescent="0.3">
      <c r="A51" s="13" t="s">
        <v>251</v>
      </c>
      <c r="B51" s="13">
        <v>24305780628.667702</v>
      </c>
      <c r="C51" s="13">
        <v>88941372558.239655</v>
      </c>
      <c r="D51" s="13">
        <v>78844656298.177643</v>
      </c>
      <c r="E51" s="13">
        <v>94243425938.364685</v>
      </c>
      <c r="F51" s="13">
        <v>113537368176.13029</v>
      </c>
      <c r="G51" s="13">
        <v>121444279313.93079</v>
      </c>
    </row>
    <row r="52" spans="1:7" x14ac:dyDescent="0.3">
      <c r="A52" s="13" t="s">
        <v>252</v>
      </c>
      <c r="B52" s="13">
        <v>17539454727.363682</v>
      </c>
      <c r="C52" s="13">
        <v>107595829000</v>
      </c>
      <c r="D52" s="13">
        <v>95865472000</v>
      </c>
      <c r="E52" s="13">
        <v>107435101000</v>
      </c>
      <c r="F52" s="13">
        <v>116586079000</v>
      </c>
      <c r="G52" s="13">
        <v>118844826000</v>
      </c>
    </row>
    <row r="53" spans="1:7" x14ac:dyDescent="0.3">
      <c r="A53" s="13" t="s">
        <v>566</v>
      </c>
      <c r="B53" s="13">
        <v>99838543960.076324</v>
      </c>
      <c r="C53" s="13">
        <v>318678815489.74945</v>
      </c>
      <c r="D53" s="13">
        <v>383817841547.09918</v>
      </c>
      <c r="E53" s="13">
        <v>424671765455.70428</v>
      </c>
      <c r="F53" s="13">
        <v>476747720364.74164</v>
      </c>
      <c r="G53" s="13">
        <v>396002496996.95966</v>
      </c>
    </row>
    <row r="54" spans="1:7" x14ac:dyDescent="0.3">
      <c r="A54" s="13" t="s">
        <v>254</v>
      </c>
      <c r="B54" s="13">
        <v>11784927700</v>
      </c>
      <c r="C54" s="13">
        <v>26881140000</v>
      </c>
      <c r="D54" s="13">
        <v>24921190000</v>
      </c>
      <c r="E54" s="13">
        <v>29043140000</v>
      </c>
      <c r="F54" s="13">
        <v>31988920000</v>
      </c>
      <c r="G54" s="13">
        <v>34015620000</v>
      </c>
    </row>
    <row r="55" spans="1:7" x14ac:dyDescent="0.3">
      <c r="A55" s="13" t="s">
        <v>255</v>
      </c>
      <c r="B55" s="13">
        <v>1045998496.4387157</v>
      </c>
      <c r="C55" s="13">
        <v>11364133549.747766</v>
      </c>
      <c r="D55" s="13">
        <v>9893816007.7397995</v>
      </c>
      <c r="E55" s="13">
        <v>12215878032.716585</v>
      </c>
      <c r="F55" s="13">
        <v>13687643435.624903</v>
      </c>
      <c r="G55" s="13">
        <v>12337550583.753971</v>
      </c>
    </row>
    <row r="56" spans="1:7" x14ac:dyDescent="0.3">
      <c r="A56" s="13" t="s">
        <v>256</v>
      </c>
      <c r="B56" s="13">
        <v>706370815.58441556</v>
      </c>
      <c r="C56" s="13" t="s">
        <v>413</v>
      </c>
      <c r="D56" s="13" t="s">
        <v>413</v>
      </c>
      <c r="E56" s="13" t="s">
        <v>413</v>
      </c>
      <c r="F56" s="13" t="s">
        <v>413</v>
      </c>
      <c r="G56" s="13" t="s">
        <v>413</v>
      </c>
    </row>
    <row r="57" spans="1:7" x14ac:dyDescent="0.3">
      <c r="A57" s="13" t="s">
        <v>258</v>
      </c>
      <c r="B57" s="13">
        <v>1738093840.3660724</v>
      </c>
      <c r="C57" s="13">
        <v>4594818143.2762413</v>
      </c>
      <c r="D57" s="13">
        <v>4105756862.5527129</v>
      </c>
      <c r="E57" s="13">
        <v>4737671576.3285055</v>
      </c>
      <c r="F57" s="13">
        <v>4695372785.0813971</v>
      </c>
      <c r="G57" s="13">
        <v>4442875788.0850515</v>
      </c>
    </row>
    <row r="58" spans="1:7" x14ac:dyDescent="0.3">
      <c r="A58" s="13" t="s">
        <v>259</v>
      </c>
      <c r="B58" s="13">
        <v>8242349617.8638029</v>
      </c>
      <c r="C58" s="13">
        <v>95912607722.303207</v>
      </c>
      <c r="D58" s="13">
        <v>107657734392.44585</v>
      </c>
      <c r="E58" s="13">
        <v>111261882958.4261</v>
      </c>
      <c r="F58" s="13">
        <v>126772703047.70143</v>
      </c>
      <c r="G58" s="13">
        <v>163697927593.98236</v>
      </c>
    </row>
    <row r="59" spans="1:7" x14ac:dyDescent="0.3">
      <c r="A59" s="13" t="s">
        <v>260</v>
      </c>
      <c r="B59" s="13">
        <v>1678219507.8982911</v>
      </c>
      <c r="C59" s="13">
        <v>5444407214.3175802</v>
      </c>
      <c r="D59" s="13">
        <v>4432466237.0958805</v>
      </c>
      <c r="E59" s="13">
        <v>4305031630.8180838</v>
      </c>
      <c r="F59" s="13">
        <v>4969503560.7734957</v>
      </c>
      <c r="G59" s="13">
        <v>5442046565.0471859</v>
      </c>
    </row>
    <row r="60" spans="1:7" x14ac:dyDescent="0.3">
      <c r="A60" s="13" t="s">
        <v>558</v>
      </c>
      <c r="B60" s="13">
        <v>3599845480.3435864</v>
      </c>
      <c r="C60" s="13">
        <v>6022276196.13871</v>
      </c>
      <c r="D60" s="13">
        <v>5792545870.8061371</v>
      </c>
      <c r="E60" s="13">
        <v>6150640646.3831863</v>
      </c>
      <c r="F60" s="13">
        <v>5814661208.9054441</v>
      </c>
      <c r="G60" s="13" t="s">
        <v>413</v>
      </c>
    </row>
    <row r="61" spans="1:7" x14ac:dyDescent="0.3">
      <c r="A61" s="13" t="s">
        <v>263</v>
      </c>
      <c r="B61" s="13">
        <v>5080483628.5301256</v>
      </c>
      <c r="C61" s="13">
        <v>16874405465.391039</v>
      </c>
      <c r="D61" s="13">
        <v>15342236163.986422</v>
      </c>
      <c r="E61" s="13">
        <v>19444935097.239479</v>
      </c>
      <c r="F61" s="13">
        <v>20440655695.180443</v>
      </c>
      <c r="G61" s="13">
        <v>19388402541.669777</v>
      </c>
    </row>
    <row r="62" spans="1:7" x14ac:dyDescent="0.3">
      <c r="A62" s="13" t="s">
        <v>555</v>
      </c>
      <c r="B62" s="13">
        <v>782913871.80965972</v>
      </c>
      <c r="C62" s="13">
        <v>1813609692.4999352</v>
      </c>
      <c r="D62" s="13">
        <v>1812170891.1906917</v>
      </c>
      <c r="E62" s="13">
        <v>2014158842.1459632</v>
      </c>
      <c r="F62" s="13">
        <v>2204734527.88096</v>
      </c>
      <c r="G62" s="13">
        <v>2396111021.6414862</v>
      </c>
    </row>
    <row r="63" spans="1:7" x14ac:dyDescent="0.3">
      <c r="A63" s="13" t="s">
        <v>264</v>
      </c>
      <c r="B63" s="13">
        <v>3057475335.1884646</v>
      </c>
      <c r="C63" s="13">
        <v>17638337116.912601</v>
      </c>
      <c r="D63" s="13">
        <v>16010869215.679968</v>
      </c>
      <c r="E63" s="13">
        <v>18853115588.810581</v>
      </c>
      <c r="F63" s="13">
        <v>24984568959.604965</v>
      </c>
      <c r="G63" s="13">
        <v>30777833585.444084</v>
      </c>
    </row>
    <row r="64" spans="1:7" x14ac:dyDescent="0.3">
      <c r="A64" s="13" t="s">
        <v>266</v>
      </c>
      <c r="B64" s="13">
        <v>4982850662.2085114</v>
      </c>
      <c r="C64" s="13">
        <v>68337969247.706741</v>
      </c>
      <c r="D64" s="13">
        <v>70043099675.680008</v>
      </c>
      <c r="E64" s="13">
        <v>79524421861.274261</v>
      </c>
      <c r="F64" s="13">
        <v>74263364041.874191</v>
      </c>
      <c r="G64" s="13">
        <v>76370396722.154022</v>
      </c>
    </row>
    <row r="65" spans="1:7" x14ac:dyDescent="0.3">
      <c r="A65" s="13" t="s">
        <v>268</v>
      </c>
      <c r="B65" s="13">
        <v>520044370.37037033</v>
      </c>
      <c r="C65" s="13">
        <v>1213485185.1851852</v>
      </c>
      <c r="D65" s="13">
        <v>1043411111.111111</v>
      </c>
      <c r="E65" s="13">
        <v>1122800000</v>
      </c>
      <c r="F65" s="13">
        <v>1224577777.7777777</v>
      </c>
      <c r="G65" s="13">
        <v>1316733333.3333333</v>
      </c>
    </row>
    <row r="66" spans="1:7" x14ac:dyDescent="0.3">
      <c r="A66" s="13" t="s">
        <v>550</v>
      </c>
      <c r="B66" s="13" t="s">
        <v>413</v>
      </c>
      <c r="C66" s="13">
        <v>6355000000</v>
      </c>
      <c r="D66" s="13">
        <v>5916000000</v>
      </c>
      <c r="E66" s="13">
        <v>6234000000</v>
      </c>
      <c r="F66" s="13">
        <v>6910000000</v>
      </c>
      <c r="G66" s="13" t="s">
        <v>413</v>
      </c>
    </row>
    <row r="67" spans="1:7" x14ac:dyDescent="0.3">
      <c r="A67" s="13" t="s">
        <v>269</v>
      </c>
      <c r="B67" s="13">
        <v>19288929030.050781</v>
      </c>
      <c r="C67" s="13">
        <v>77172317258.647797</v>
      </c>
      <c r="D67" s="13">
        <v>77719464220.730026</v>
      </c>
      <c r="E67" s="13">
        <v>86478835636.381317</v>
      </c>
      <c r="F67" s="13">
        <v>95630524813.106049</v>
      </c>
      <c r="G67" s="13">
        <v>104450210572.01225</v>
      </c>
    </row>
    <row r="68" spans="1:7" x14ac:dyDescent="0.3">
      <c r="A68" s="13" t="s">
        <v>270</v>
      </c>
      <c r="B68" s="13">
        <v>4367458866.715374</v>
      </c>
      <c r="C68" s="13">
        <v>13442861496.445419</v>
      </c>
      <c r="D68" s="13">
        <v>14088693742.946381</v>
      </c>
      <c r="E68" s="13">
        <v>17069115737.825916</v>
      </c>
      <c r="F68" s="13">
        <v>19910452541.921909</v>
      </c>
      <c r="G68" s="13">
        <v>22199409741.257809</v>
      </c>
    </row>
    <row r="69" spans="1:7" x14ac:dyDescent="0.3">
      <c r="A69" s="13" t="s">
        <v>271</v>
      </c>
      <c r="B69" s="13">
        <v>391345597.48826927</v>
      </c>
      <c r="C69" s="13">
        <v>1588638853.5932844</v>
      </c>
      <c r="D69" s="13">
        <v>1646400349.8486729</v>
      </c>
      <c r="E69" s="13">
        <v>1853796455.8948882</v>
      </c>
      <c r="F69" s="13">
        <v>1796608530.8226736</v>
      </c>
      <c r="G69" s="13">
        <v>2048348108.3585193</v>
      </c>
    </row>
    <row r="70" spans="1:7" x14ac:dyDescent="0.3">
      <c r="A70" s="13" t="s">
        <v>272</v>
      </c>
      <c r="B70" s="13">
        <v>712667896.72751188</v>
      </c>
      <c r="C70" s="13">
        <v>5173760191.8465223</v>
      </c>
      <c r="D70" s="13">
        <v>5471256594.7242203</v>
      </c>
      <c r="E70" s="13">
        <v>8041363893.0455637</v>
      </c>
      <c r="F70" s="13">
        <v>14718387016.786572</v>
      </c>
      <c r="G70" s="13">
        <v>17159509565.467627</v>
      </c>
    </row>
    <row r="71" spans="1:7" x14ac:dyDescent="0.3">
      <c r="A71" s="13" t="s">
        <v>273</v>
      </c>
      <c r="B71" s="13">
        <v>6813566098.8674984</v>
      </c>
      <c r="C71" s="13">
        <v>15016090929.512514</v>
      </c>
      <c r="D71" s="13">
        <v>14508222518.301786</v>
      </c>
      <c r="E71" s="13">
        <v>20877414952.637451</v>
      </c>
      <c r="F71" s="13">
        <v>20253551920.551617</v>
      </c>
      <c r="G71" s="13">
        <v>19850829757.541847</v>
      </c>
    </row>
    <row r="72" spans="1:7" x14ac:dyDescent="0.3">
      <c r="A72" s="13" t="s">
        <v>274</v>
      </c>
      <c r="B72" s="13">
        <v>7186638029.0587492</v>
      </c>
      <c r="C72" s="13">
        <v>24882225741.811867</v>
      </c>
      <c r="D72" s="13">
        <v>23352232483.755009</v>
      </c>
      <c r="E72" s="13">
        <v>28144331506.614887</v>
      </c>
      <c r="F72" s="13">
        <v>31426041806.798485</v>
      </c>
      <c r="G72" s="13">
        <v>34400509852.043648</v>
      </c>
    </row>
    <row r="73" spans="1:7" x14ac:dyDescent="0.3">
      <c r="A73" s="13" t="s">
        <v>542</v>
      </c>
      <c r="B73" s="13">
        <v>171668891194.34869</v>
      </c>
      <c r="C73" s="13">
        <v>363074545072.3891</v>
      </c>
      <c r="D73" s="13">
        <v>344943149590.05829</v>
      </c>
      <c r="E73" s="13">
        <v>368954169748.81805</v>
      </c>
      <c r="F73" s="13">
        <v>358681066274.46857</v>
      </c>
      <c r="G73" s="13">
        <v>380812234827.83179</v>
      </c>
    </row>
    <row r="74" spans="1:7" x14ac:dyDescent="0.3">
      <c r="A74" s="13" t="s">
        <v>28</v>
      </c>
      <c r="B74" s="13">
        <v>468395521654.45789</v>
      </c>
      <c r="C74" s="13">
        <v>2835606256558.1948</v>
      </c>
      <c r="D74" s="13">
        <v>2674851578587.2686</v>
      </c>
      <c r="E74" s="13">
        <v>3167270623260.4688</v>
      </c>
      <c r="F74" s="13">
        <v>3353470496886.3335</v>
      </c>
      <c r="G74" s="13">
        <v>3567551674623.0068</v>
      </c>
    </row>
    <row r="75" spans="1:7" x14ac:dyDescent="0.3">
      <c r="A75" s="13" t="s">
        <v>36</v>
      </c>
      <c r="B75" s="13">
        <v>165021012077.80963</v>
      </c>
      <c r="C75" s="13">
        <v>1119099871385.7949</v>
      </c>
      <c r="D75" s="13">
        <v>1059054842711.5549</v>
      </c>
      <c r="E75" s="13">
        <v>1186509691070.9749</v>
      </c>
      <c r="F75" s="13">
        <v>1319076267291.5083</v>
      </c>
      <c r="G75" s="13">
        <v>1371171152331.155</v>
      </c>
    </row>
    <row r="76" spans="1:7" x14ac:dyDescent="0.3">
      <c r="A76" s="13" t="s">
        <v>538</v>
      </c>
      <c r="B76" s="13">
        <v>109591707801.43082</v>
      </c>
      <c r="C76" s="13">
        <v>333519146339.19086</v>
      </c>
      <c r="D76" s="13">
        <v>262186179355.94351</v>
      </c>
      <c r="E76" s="13">
        <v>383436202446.69489</v>
      </c>
      <c r="F76" s="13">
        <v>394362621793.03467</v>
      </c>
      <c r="G76" s="13">
        <v>404625655204.61914</v>
      </c>
    </row>
    <row r="77" spans="1:7" x14ac:dyDescent="0.3">
      <c r="A77" s="13" t="s">
        <v>279</v>
      </c>
      <c r="B77" s="13">
        <v>48364250943.905067</v>
      </c>
      <c r="C77" s="13">
        <v>233636097800.33844</v>
      </c>
      <c r="D77" s="13">
        <v>180898797516.87439</v>
      </c>
      <c r="E77" s="13">
        <v>209691945713.10345</v>
      </c>
      <c r="F77" s="13">
        <v>286640340965.51721</v>
      </c>
      <c r="G77" s="13">
        <v>250842782139.46417</v>
      </c>
    </row>
    <row r="78" spans="1:7" x14ac:dyDescent="0.3">
      <c r="A78" s="13" t="s">
        <v>281</v>
      </c>
      <c r="B78" s="13">
        <v>136225025139.18524</v>
      </c>
      <c r="C78" s="13">
        <v>399651065197.87128</v>
      </c>
      <c r="D78" s="13">
        <v>411728563086.63214</v>
      </c>
      <c r="E78" s="13">
        <v>489708278893.0528</v>
      </c>
      <c r="F78" s="13">
        <v>525000415276.67792</v>
      </c>
      <c r="G78" s="13">
        <v>513611100815.69104</v>
      </c>
    </row>
    <row r="79" spans="1:7" x14ac:dyDescent="0.3">
      <c r="A79" s="13" t="s">
        <v>282</v>
      </c>
      <c r="B79" s="13">
        <v>9005064474.9300346</v>
      </c>
      <c r="C79" s="13">
        <v>15830766570.726608</v>
      </c>
      <c r="D79" s="13">
        <v>13812421803.408361</v>
      </c>
      <c r="E79" s="13">
        <v>14657586127.033125</v>
      </c>
      <c r="F79" s="13">
        <v>17097760723.920145</v>
      </c>
      <c r="G79" s="13">
        <v>19423355409.231567</v>
      </c>
    </row>
    <row r="80" spans="1:7" x14ac:dyDescent="0.3">
      <c r="A80" s="13" t="s">
        <v>284</v>
      </c>
      <c r="B80" s="13">
        <v>8460789844.8519049</v>
      </c>
      <c r="C80" s="13">
        <v>44503006338.028168</v>
      </c>
      <c r="D80" s="13">
        <v>43700383098.591553</v>
      </c>
      <c r="E80" s="13">
        <v>46296100140.84507</v>
      </c>
      <c r="F80" s="13">
        <v>48764963380.281693</v>
      </c>
      <c r="G80" s="13">
        <v>50967475352.112679</v>
      </c>
    </row>
    <row r="81" spans="1:7" x14ac:dyDescent="0.3">
      <c r="A81" s="13" t="s">
        <v>285</v>
      </c>
      <c r="B81" s="13">
        <v>18291990662.035625</v>
      </c>
      <c r="C81" s="13">
        <v>181667184854.50052</v>
      </c>
      <c r="D81" s="13">
        <v>171082365861.42291</v>
      </c>
      <c r="E81" s="13">
        <v>197112255360.61234</v>
      </c>
      <c r="F81" s="13">
        <v>225496328925.49411</v>
      </c>
      <c r="G81" s="13">
        <v>262641892078.5242</v>
      </c>
    </row>
    <row r="82" spans="1:7" x14ac:dyDescent="0.3">
      <c r="A82" s="13" t="s">
        <v>286</v>
      </c>
      <c r="B82" s="13">
        <v>12705350097.804359</v>
      </c>
      <c r="C82" s="13">
        <v>100378436207.37134</v>
      </c>
      <c r="D82" s="13">
        <v>100657505750.545</v>
      </c>
      <c r="E82" s="13">
        <v>109703658904.99373</v>
      </c>
      <c r="F82" s="13">
        <v>114448978152.63741</v>
      </c>
      <c r="G82" s="13">
        <v>108038588970.59505</v>
      </c>
    </row>
    <row r="83" spans="1:7" x14ac:dyDescent="0.3">
      <c r="A83" s="13" t="s">
        <v>287</v>
      </c>
      <c r="B83" s="13">
        <v>74910555.251226351</v>
      </c>
      <c r="C83" s="13">
        <v>216985362.33817074</v>
      </c>
      <c r="D83" s="13">
        <v>223123620.59751564</v>
      </c>
      <c r="E83" s="13">
        <v>289339292.15730113</v>
      </c>
      <c r="F83" s="13">
        <v>270841698.36934543</v>
      </c>
      <c r="G83" s="13">
        <v>279208903.3376435</v>
      </c>
    </row>
    <row r="84" spans="1:7" x14ac:dyDescent="0.3">
      <c r="A84" s="13" t="s">
        <v>529</v>
      </c>
      <c r="B84" s="13" t="s">
        <v>413</v>
      </c>
      <c r="C84" s="13" t="s">
        <v>413</v>
      </c>
      <c r="D84" s="13" t="s">
        <v>413</v>
      </c>
      <c r="E84" s="13" t="s">
        <v>413</v>
      </c>
      <c r="F84" s="13" t="s">
        <v>413</v>
      </c>
      <c r="G84" s="13" t="s">
        <v>413</v>
      </c>
    </row>
    <row r="85" spans="1:7" x14ac:dyDescent="0.3">
      <c r="A85" s="13" t="s">
        <v>527</v>
      </c>
      <c r="B85" s="13">
        <v>576179387819.61304</v>
      </c>
      <c r="C85" s="13">
        <v>1651422932447.7681</v>
      </c>
      <c r="D85" s="13">
        <v>1644312831906.1692</v>
      </c>
      <c r="E85" s="13">
        <v>1818432106880.0369</v>
      </c>
      <c r="F85" s="13">
        <v>1673916511799.7087</v>
      </c>
      <c r="G85" s="13">
        <v>1712792854202.3687</v>
      </c>
    </row>
    <row r="86" spans="1:7" x14ac:dyDescent="0.3">
      <c r="A86" s="13" t="s">
        <v>288</v>
      </c>
      <c r="B86" s="13" t="s">
        <v>413</v>
      </c>
      <c r="C86" s="13">
        <v>7899737577.4728622</v>
      </c>
      <c r="D86" s="13">
        <v>7717145217.8124733</v>
      </c>
      <c r="E86" s="13">
        <v>9413403724.0189877</v>
      </c>
      <c r="F86" s="13">
        <v>9354903061.8897991</v>
      </c>
      <c r="G86" s="13">
        <v>10468219225.48691</v>
      </c>
    </row>
    <row r="87" spans="1:7" x14ac:dyDescent="0.3">
      <c r="A87" s="13" t="s">
        <v>289</v>
      </c>
      <c r="B87" s="13">
        <v>37718743480.075104</v>
      </c>
      <c r="C87" s="13">
        <v>140856394870.0202</v>
      </c>
      <c r="D87" s="13">
        <v>111045470461.20734</v>
      </c>
      <c r="E87" s="13">
        <v>148459291453.4715</v>
      </c>
      <c r="F87" s="13">
        <v>183940215065.17126</v>
      </c>
      <c r="G87" s="13">
        <v>163704878875.8504</v>
      </c>
    </row>
    <row r="88" spans="1:7" x14ac:dyDescent="0.3">
      <c r="A88" s="13" t="s">
        <v>523</v>
      </c>
      <c r="B88" s="13">
        <v>1369688498.0677826</v>
      </c>
      <c r="C88" s="13">
        <v>9371275264.3673458</v>
      </c>
      <c r="D88" s="13">
        <v>8270468614.2405109</v>
      </c>
      <c r="E88" s="13">
        <v>9249133946.2653141</v>
      </c>
      <c r="F88" s="13">
        <v>12134931017.946526</v>
      </c>
      <c r="G88" s="13">
        <v>13987627908.838139</v>
      </c>
    </row>
    <row r="89" spans="1:7" x14ac:dyDescent="0.3">
      <c r="A89" s="13" t="s">
        <v>521</v>
      </c>
      <c r="B89" s="13">
        <v>1731198022.4676313</v>
      </c>
      <c r="C89" s="13">
        <v>18740561512.555496</v>
      </c>
      <c r="D89" s="13">
        <v>18981805250.242397</v>
      </c>
      <c r="E89" s="13">
        <v>18827148530.934723</v>
      </c>
      <c r="F89" s="13">
        <v>15468785203.753174</v>
      </c>
      <c r="G89" s="13">
        <v>15843155731.255178</v>
      </c>
    </row>
    <row r="90" spans="1:7" x14ac:dyDescent="0.3">
      <c r="A90" s="13" t="s">
        <v>293</v>
      </c>
      <c r="B90" s="13">
        <v>17260364842.454395</v>
      </c>
      <c r="C90" s="13">
        <v>51605959131.274132</v>
      </c>
      <c r="D90" s="13">
        <v>31712128253.796097</v>
      </c>
      <c r="E90" s="13">
        <v>23131941556.784348</v>
      </c>
      <c r="F90" s="13">
        <v>20992421948.808086</v>
      </c>
      <c r="G90" s="13" t="s">
        <v>413</v>
      </c>
    </row>
    <row r="91" spans="1:7" x14ac:dyDescent="0.3">
      <c r="A91" s="13" t="s">
        <v>294</v>
      </c>
      <c r="B91" s="13">
        <v>887291687.92079568</v>
      </c>
      <c r="C91" s="13">
        <v>2390702295.827774</v>
      </c>
      <c r="D91" s="13">
        <v>2053699870.0719147</v>
      </c>
      <c r="E91" s="13">
        <v>2412130056.5585098</v>
      </c>
      <c r="F91" s="13">
        <v>2354683088.7199488</v>
      </c>
      <c r="G91" s="13">
        <v>2117962450.7946885</v>
      </c>
    </row>
    <row r="92" spans="1:7" x14ac:dyDescent="0.3">
      <c r="A92" s="13" t="s">
        <v>295</v>
      </c>
      <c r="B92" s="13">
        <v>874000000</v>
      </c>
      <c r="C92" s="13">
        <v>3319596500</v>
      </c>
      <c r="D92" s="13">
        <v>3176126300</v>
      </c>
      <c r="E92" s="13">
        <v>3513049500</v>
      </c>
      <c r="F92" s="13">
        <v>4001047000</v>
      </c>
      <c r="G92" s="13">
        <v>4240000000</v>
      </c>
    </row>
    <row r="93" spans="1:7" x14ac:dyDescent="0.3">
      <c r="A93" s="13" t="s">
        <v>296</v>
      </c>
      <c r="B93" s="13">
        <v>38270954138.112808</v>
      </c>
      <c r="C93" s="13">
        <v>69254496471.693802</v>
      </c>
      <c r="D93" s="13">
        <v>46854285440.641991</v>
      </c>
      <c r="E93" s="13">
        <v>35217995647.286201</v>
      </c>
      <c r="F93" s="13">
        <v>43246297921.849922</v>
      </c>
      <c r="G93" s="13">
        <v>45096462972.40136</v>
      </c>
    </row>
    <row r="94" spans="1:7" x14ac:dyDescent="0.3">
      <c r="A94" s="13" t="s">
        <v>515</v>
      </c>
      <c r="B94" s="13">
        <v>6774193548.3870964</v>
      </c>
      <c r="C94" s="13">
        <v>55082293844.100777</v>
      </c>
      <c r="D94" s="13">
        <v>25343525935.835773</v>
      </c>
      <c r="E94" s="13">
        <v>30969334705.051456</v>
      </c>
      <c r="F94" s="13">
        <v>24999113475.836823</v>
      </c>
      <c r="G94" s="13">
        <v>45803067940.407196</v>
      </c>
    </row>
    <row r="95" spans="1:7" x14ac:dyDescent="0.3">
      <c r="A95" s="13" t="s">
        <v>300</v>
      </c>
      <c r="B95" s="13">
        <v>4629247203.8452396</v>
      </c>
      <c r="C95" s="13">
        <v>14104664678.506332</v>
      </c>
      <c r="D95" s="13">
        <v>13051441203.947355</v>
      </c>
      <c r="E95" s="13">
        <v>14554754116.542673</v>
      </c>
      <c r="F95" s="13">
        <v>15134700203.049707</v>
      </c>
      <c r="G95" s="13">
        <v>15790113246.747774</v>
      </c>
    </row>
    <row r="96" spans="1:7" x14ac:dyDescent="0.3">
      <c r="A96" s="13" t="s">
        <v>301</v>
      </c>
      <c r="B96" s="13">
        <v>2537307580.328084</v>
      </c>
      <c r="C96" s="13">
        <v>11051865579.812103</v>
      </c>
      <c r="D96" s="13">
        <v>11769313597.85449</v>
      </c>
      <c r="E96" s="13">
        <v>12378129750.98716</v>
      </c>
      <c r="F96" s="13">
        <v>12429060150.741961</v>
      </c>
      <c r="G96" s="13">
        <v>12712150082.079203</v>
      </c>
    </row>
    <row r="97" spans="1:7" x14ac:dyDescent="0.3">
      <c r="A97" s="13" t="s">
        <v>302</v>
      </c>
      <c r="B97" s="13">
        <v>93789736842.10527</v>
      </c>
      <c r="C97" s="13">
        <v>365177721021.51611</v>
      </c>
      <c r="D97" s="13">
        <v>337456163961.21118</v>
      </c>
      <c r="E97" s="13">
        <v>373784823672.94629</v>
      </c>
      <c r="F97" s="13">
        <v>407605841348.2348</v>
      </c>
      <c r="G97" s="13">
        <v>399705169318.47705</v>
      </c>
    </row>
    <row r="98" spans="1:7" x14ac:dyDescent="0.3">
      <c r="A98" s="13" t="s">
        <v>303</v>
      </c>
      <c r="B98" s="13">
        <v>624337145.28462195</v>
      </c>
      <c r="C98" s="13">
        <v>5726094799.3770914</v>
      </c>
      <c r="D98" s="13">
        <v>3712604583.366653</v>
      </c>
      <c r="E98" s="13">
        <v>5252457369.5521765</v>
      </c>
      <c r="F98" s="13">
        <v>6177118113.9463654</v>
      </c>
      <c r="G98" s="13">
        <v>6590894301.9579</v>
      </c>
    </row>
    <row r="99" spans="1:7" x14ac:dyDescent="0.3">
      <c r="A99" s="13" t="s">
        <v>304</v>
      </c>
      <c r="B99" s="13">
        <v>2961484953.8644366</v>
      </c>
      <c r="C99" s="13">
        <v>17280250810.032135</v>
      </c>
      <c r="D99" s="13">
        <v>17465392764.370636</v>
      </c>
      <c r="E99" s="13">
        <v>19309463508.037678</v>
      </c>
      <c r="F99" s="13">
        <v>18780322203.7584</v>
      </c>
      <c r="G99" s="13">
        <v>20661794596.087261</v>
      </c>
    </row>
    <row r="100" spans="1:7" x14ac:dyDescent="0.3">
      <c r="A100" s="13" t="s">
        <v>306</v>
      </c>
      <c r="B100" s="13">
        <v>114838500</v>
      </c>
      <c r="C100" s="13">
        <v>232900000</v>
      </c>
      <c r="D100" s="13">
        <v>241800000</v>
      </c>
      <c r="E100" s="13">
        <v>258899999.99999997</v>
      </c>
      <c r="F100" s="13">
        <v>253400000</v>
      </c>
      <c r="G100" s="13">
        <v>259300000</v>
      </c>
    </row>
    <row r="101" spans="1:7" x14ac:dyDescent="0.3">
      <c r="A101" s="13" t="s">
        <v>307</v>
      </c>
      <c r="B101" s="13">
        <v>1779520886.4701493</v>
      </c>
      <c r="C101" s="13">
        <v>7894764885.8231163</v>
      </c>
      <c r="D101" s="13">
        <v>8260752385.2308931</v>
      </c>
      <c r="E101" s="13">
        <v>9222536364.012722</v>
      </c>
      <c r="F101" s="13">
        <v>9557966698.2536888</v>
      </c>
      <c r="G101" s="13">
        <v>10651709411.459427</v>
      </c>
    </row>
    <row r="102" spans="1:7" x14ac:dyDescent="0.3">
      <c r="A102" s="13" t="s">
        <v>308</v>
      </c>
      <c r="B102" s="13">
        <v>4726108622.476615</v>
      </c>
      <c r="C102" s="13">
        <v>14436346979.63554</v>
      </c>
      <c r="D102" s="13">
        <v>11408106446.314381</v>
      </c>
      <c r="E102" s="13">
        <v>11484348857.852871</v>
      </c>
      <c r="F102" s="13">
        <v>12927979286.045298</v>
      </c>
      <c r="G102" s="13">
        <v>14644524819.005362</v>
      </c>
    </row>
    <row r="103" spans="1:7" x14ac:dyDescent="0.3">
      <c r="A103" s="13" t="s">
        <v>32</v>
      </c>
      <c r="B103" s="13">
        <v>742061329643.36951</v>
      </c>
      <c r="C103" s="13">
        <v>1304106203694.8069</v>
      </c>
      <c r="D103" s="13">
        <v>1121064767261.8806</v>
      </c>
      <c r="E103" s="13">
        <v>1316569466932.5913</v>
      </c>
      <c r="F103" s="13">
        <v>1464312692331.5786</v>
      </c>
      <c r="G103" s="13">
        <v>1789114434843.4629</v>
      </c>
    </row>
    <row r="104" spans="1:7" x14ac:dyDescent="0.3">
      <c r="A104" s="13" t="s">
        <v>504</v>
      </c>
      <c r="B104" s="13">
        <v>233271800</v>
      </c>
      <c r="C104" s="13">
        <v>394000000</v>
      </c>
      <c r="D104" s="13">
        <v>372000000</v>
      </c>
      <c r="E104" s="13">
        <v>390000000</v>
      </c>
      <c r="F104" s="13">
        <v>430000000</v>
      </c>
      <c r="G104" s="13">
        <v>460000000</v>
      </c>
    </row>
    <row r="105" spans="1:7" x14ac:dyDescent="0.3">
      <c r="A105" s="13" t="s">
        <v>310</v>
      </c>
      <c r="B105" s="13">
        <v>1288429391.7995076</v>
      </c>
      <c r="C105" s="13">
        <v>11736797054.696486</v>
      </c>
      <c r="D105" s="13">
        <v>11530746234.449179</v>
      </c>
      <c r="E105" s="13">
        <v>13691869264.079353</v>
      </c>
      <c r="F105" s="13">
        <v>14510490660.251604</v>
      </c>
      <c r="G105" s="13">
        <v>16539436547.294973</v>
      </c>
    </row>
    <row r="106" spans="1:7" x14ac:dyDescent="0.3">
      <c r="A106" s="13" t="s">
        <v>312</v>
      </c>
      <c r="B106" s="13">
        <v>1136896123.6129804</v>
      </c>
      <c r="C106" s="13">
        <v>14206359017.514322</v>
      </c>
      <c r="D106" s="13">
        <v>13312981429.08905</v>
      </c>
      <c r="E106" s="13">
        <v>15286441737.668615</v>
      </c>
      <c r="F106" s="13">
        <v>17146471713.748024</v>
      </c>
      <c r="G106" s="13">
        <v>20325121393.907364</v>
      </c>
    </row>
    <row r="107" spans="1:7" x14ac:dyDescent="0.3">
      <c r="A107" s="13" t="s">
        <v>313</v>
      </c>
      <c r="B107" s="13">
        <v>984293043.81156468</v>
      </c>
      <c r="C107" s="13">
        <v>5542054181.1261616</v>
      </c>
      <c r="D107" s="13">
        <v>4769996866.0075788</v>
      </c>
      <c r="E107" s="13">
        <v>5861427505.1249323</v>
      </c>
      <c r="F107" s="13">
        <v>6229801580.7915735</v>
      </c>
      <c r="G107" s="13">
        <v>7530593375.2203388</v>
      </c>
    </row>
    <row r="108" spans="1:7" x14ac:dyDescent="0.3">
      <c r="A108" s="13" t="s">
        <v>314</v>
      </c>
      <c r="B108" s="13">
        <v>43017455401.844536</v>
      </c>
      <c r="C108" s="13">
        <v>128920266409.4575</v>
      </c>
      <c r="D108" s="13">
        <v>121353645057.14369</v>
      </c>
      <c r="E108" s="13">
        <v>142022058447.23093</v>
      </c>
      <c r="F108" s="13">
        <v>130951926351.24097</v>
      </c>
      <c r="G108" s="13">
        <v>144417103249.64584</v>
      </c>
    </row>
    <row r="109" spans="1:7" x14ac:dyDescent="0.3">
      <c r="A109" s="13" t="s">
        <v>315</v>
      </c>
      <c r="B109" s="13">
        <v>5930685214.6159506</v>
      </c>
      <c r="C109" s="13">
        <v>15512759046.671955</v>
      </c>
      <c r="D109" s="13">
        <v>14235420174.18844</v>
      </c>
      <c r="E109" s="13">
        <v>16168055475.444891</v>
      </c>
      <c r="F109" s="13">
        <v>18883528581.373402</v>
      </c>
      <c r="G109" s="13">
        <v>20954220983.547325</v>
      </c>
    </row>
    <row r="110" spans="1:7" x14ac:dyDescent="0.3">
      <c r="A110" s="13" t="s">
        <v>316</v>
      </c>
      <c r="B110" s="13">
        <v>8905066163.5864277</v>
      </c>
      <c r="C110" s="13">
        <v>75065106227.689194</v>
      </c>
      <c r="D110" s="13">
        <v>79006113643.190552</v>
      </c>
      <c r="E110" s="13">
        <v>66345291160.168251</v>
      </c>
      <c r="F110" s="13">
        <v>62253049891.644943</v>
      </c>
      <c r="G110" s="13">
        <v>66757619000</v>
      </c>
    </row>
    <row r="111" spans="1:7" x14ac:dyDescent="0.3">
      <c r="A111" s="13" t="s">
        <v>317</v>
      </c>
      <c r="B111" s="13">
        <v>3922232164.8317509</v>
      </c>
      <c r="C111" s="13">
        <v>12541928303.479971</v>
      </c>
      <c r="D111" s="13">
        <v>10583748541.525812</v>
      </c>
      <c r="E111" s="13">
        <v>12402486183.639603</v>
      </c>
      <c r="F111" s="13">
        <v>12567271004.676123</v>
      </c>
      <c r="G111" s="13">
        <v>12351025066.91312</v>
      </c>
    </row>
    <row r="112" spans="1:7" x14ac:dyDescent="0.3">
      <c r="A112" s="13" t="s">
        <v>318</v>
      </c>
      <c r="B112" s="13">
        <v>26930980.342900205</v>
      </c>
      <c r="C112" s="13">
        <v>124871111.37797281</v>
      </c>
      <c r="D112" s="13">
        <v>124530027.30105427</v>
      </c>
      <c r="E112" s="13">
        <v>175513984.50008395</v>
      </c>
      <c r="F112" s="13">
        <v>156803087.30249611</v>
      </c>
      <c r="G112" s="13">
        <v>154170289.32186124</v>
      </c>
    </row>
    <row r="113" spans="1:7" x14ac:dyDescent="0.3">
      <c r="A113" s="13" t="s">
        <v>319</v>
      </c>
      <c r="B113" s="13">
        <v>5494252207.9050245</v>
      </c>
      <c r="C113" s="13">
        <v>34186180699.025478</v>
      </c>
      <c r="D113" s="13">
        <v>33433659301.246552</v>
      </c>
      <c r="E113" s="13">
        <v>36924841394.26049</v>
      </c>
      <c r="F113" s="13">
        <v>41182939600.670021</v>
      </c>
      <c r="G113" s="13">
        <v>40908073366.84552</v>
      </c>
    </row>
    <row r="114" spans="1:7" x14ac:dyDescent="0.3">
      <c r="A114" s="13" t="s">
        <v>493</v>
      </c>
      <c r="B114" s="13">
        <v>3420032041.0738492</v>
      </c>
      <c r="C114" s="13">
        <v>9475655324.5949535</v>
      </c>
      <c r="D114" s="13">
        <v>9454629467.9140816</v>
      </c>
      <c r="E114" s="13">
        <v>10071349663.848383</v>
      </c>
      <c r="F114" s="13">
        <v>9623318718.3145943</v>
      </c>
      <c r="G114" s="13" t="s">
        <v>413</v>
      </c>
    </row>
    <row r="115" spans="1:7" x14ac:dyDescent="0.3">
      <c r="A115" s="13" t="s">
        <v>322</v>
      </c>
      <c r="B115" s="13">
        <v>5109587049.9744883</v>
      </c>
      <c r="C115" s="13">
        <v>12699028889.666014</v>
      </c>
      <c r="D115" s="13">
        <v>12681569254.28154</v>
      </c>
      <c r="E115" s="13">
        <v>14144060853.136162</v>
      </c>
      <c r="F115" s="13">
        <v>15649897116.896496</v>
      </c>
      <c r="G115" s="13">
        <v>17829218219.359112</v>
      </c>
    </row>
    <row r="116" spans="1:7" x14ac:dyDescent="0.3">
      <c r="A116" s="13" t="s">
        <v>323</v>
      </c>
      <c r="B116" s="13">
        <v>2241753192.8115754</v>
      </c>
      <c r="C116" s="13">
        <v>12889555561.22991</v>
      </c>
      <c r="D116" s="13">
        <v>13744653103.057987</v>
      </c>
      <c r="E116" s="13">
        <v>14915002436.069025</v>
      </c>
      <c r="F116" s="13">
        <v>15433852712.296335</v>
      </c>
      <c r="G116" s="13">
        <v>16819170420.565317</v>
      </c>
    </row>
    <row r="117" spans="1:7" x14ac:dyDescent="0.3">
      <c r="A117" s="13" t="s">
        <v>324</v>
      </c>
      <c r="B117" s="13">
        <v>69171451627.24646</v>
      </c>
      <c r="C117" s="13">
        <v>474517490844.461</v>
      </c>
      <c r="D117" s="13">
        <v>432198898467.79486</v>
      </c>
      <c r="E117" s="13">
        <v>440833635873.82666</v>
      </c>
      <c r="F117" s="13">
        <v>477403400101.17365</v>
      </c>
      <c r="G117" s="13">
        <v>363846332834.61841</v>
      </c>
    </row>
    <row r="118" spans="1:7" x14ac:dyDescent="0.3">
      <c r="A118" s="13" t="s">
        <v>326</v>
      </c>
      <c r="B118" s="13">
        <v>3772859034.2050791</v>
      </c>
      <c r="C118" s="13">
        <v>12606338448.546968</v>
      </c>
      <c r="D118" s="13">
        <v>12361036913.840923</v>
      </c>
      <c r="E118" s="13">
        <v>14000283827.015379</v>
      </c>
      <c r="F118" s="13">
        <v>13932436550.088305</v>
      </c>
      <c r="G118" s="13">
        <v>15763621848.115004</v>
      </c>
    </row>
    <row r="119" spans="1:7" x14ac:dyDescent="0.3">
      <c r="A119" s="13" t="s">
        <v>487</v>
      </c>
      <c r="B119" s="13" t="s">
        <v>413</v>
      </c>
      <c r="C119" s="13">
        <v>1179000000</v>
      </c>
      <c r="D119" s="13">
        <v>866000000</v>
      </c>
      <c r="E119" s="13">
        <v>914000000</v>
      </c>
      <c r="F119" s="13">
        <v>1096000000</v>
      </c>
      <c r="G119" s="13" t="s">
        <v>413</v>
      </c>
    </row>
    <row r="120" spans="1:7" x14ac:dyDescent="0.3">
      <c r="A120" s="13" t="s">
        <v>328</v>
      </c>
      <c r="B120" s="13">
        <v>22259557867.360207</v>
      </c>
      <c r="C120" s="13">
        <v>88060858257.477234</v>
      </c>
      <c r="D120" s="13">
        <v>75909492847.854355</v>
      </c>
      <c r="E120" s="13">
        <v>87323797139.141739</v>
      </c>
      <c r="F120" s="13">
        <v>111943823146.94408</v>
      </c>
      <c r="G120" s="13">
        <v>108810923276.98309</v>
      </c>
    </row>
    <row r="121" spans="1:7" x14ac:dyDescent="0.3">
      <c r="A121" s="13" t="s">
        <v>329</v>
      </c>
      <c r="B121" s="13">
        <v>99484802344.527664</v>
      </c>
      <c r="C121" s="13">
        <v>320909472770.6687</v>
      </c>
      <c r="D121" s="13">
        <v>300425609817.9812</v>
      </c>
      <c r="E121" s="13">
        <v>348516647445.14844</v>
      </c>
      <c r="F121" s="13">
        <v>374890295666.69366</v>
      </c>
      <c r="G121" s="13">
        <v>337912301397.72717</v>
      </c>
    </row>
    <row r="122" spans="1:7" x14ac:dyDescent="0.3">
      <c r="A122" s="13" t="s">
        <v>330</v>
      </c>
      <c r="B122" s="13">
        <v>149535800</v>
      </c>
      <c r="C122" s="13">
        <v>281941562.5</v>
      </c>
      <c r="D122" s="13">
        <v>258990843.75</v>
      </c>
      <c r="E122" s="13">
        <v>235752906.25</v>
      </c>
      <c r="F122" s="13">
        <v>255591062.5</v>
      </c>
      <c r="G122" s="13">
        <v>281849062.5</v>
      </c>
    </row>
    <row r="123" spans="1:7" x14ac:dyDescent="0.3">
      <c r="A123" s="13" t="s">
        <v>331</v>
      </c>
      <c r="B123" s="13">
        <v>11966497000</v>
      </c>
      <c r="C123" s="13">
        <v>69778991200</v>
      </c>
      <c r="D123" s="13">
        <v>57059846500</v>
      </c>
      <c r="E123" s="13">
        <v>67396392500</v>
      </c>
      <c r="F123" s="13">
        <v>76276116700</v>
      </c>
      <c r="G123" s="13">
        <v>83318176900</v>
      </c>
    </row>
    <row r="124" spans="1:7" x14ac:dyDescent="0.3">
      <c r="A124" s="13" t="s">
        <v>332</v>
      </c>
      <c r="B124" s="13">
        <v>3521339699.0740738</v>
      </c>
      <c r="C124" s="13">
        <v>24750626040.59166</v>
      </c>
      <c r="D124" s="13">
        <v>23848447849.746708</v>
      </c>
      <c r="E124" s="13">
        <v>26109413522.308064</v>
      </c>
      <c r="F124" s="13">
        <v>31647277767.397648</v>
      </c>
      <c r="G124" s="13">
        <v>30729242919.441082</v>
      </c>
    </row>
    <row r="125" spans="1:7" x14ac:dyDescent="0.3">
      <c r="A125" s="13" t="s">
        <v>333</v>
      </c>
      <c r="B125" s="13">
        <v>8855705139.5585651</v>
      </c>
      <c r="C125" s="13">
        <v>37925338329.149445</v>
      </c>
      <c r="D125" s="13">
        <v>35432178068.181389</v>
      </c>
      <c r="E125" s="13">
        <v>39950899938.748154</v>
      </c>
      <c r="F125" s="13">
        <v>41952910858.084557</v>
      </c>
      <c r="G125" s="13">
        <v>42956263543.948166</v>
      </c>
    </row>
    <row r="126" spans="1:7" x14ac:dyDescent="0.3">
      <c r="A126" s="13" t="s">
        <v>334</v>
      </c>
      <c r="B126" s="13">
        <v>51744749133.21299</v>
      </c>
      <c r="C126" s="13">
        <v>228346006003.64822</v>
      </c>
      <c r="D126" s="13">
        <v>201409694755.93436</v>
      </c>
      <c r="E126" s="13">
        <v>226354278280.88464</v>
      </c>
      <c r="F126" s="13">
        <v>246488757636.21066</v>
      </c>
      <c r="G126" s="13">
        <v>267603248655.25269</v>
      </c>
    </row>
    <row r="127" spans="1:7" x14ac:dyDescent="0.3">
      <c r="A127" s="13" t="s">
        <v>335</v>
      </c>
      <c r="B127" s="13">
        <v>83669788254.727921</v>
      </c>
      <c r="C127" s="13">
        <v>376823402244.92792</v>
      </c>
      <c r="D127" s="13">
        <v>361751145451.59674</v>
      </c>
      <c r="E127" s="13">
        <v>394087359848.10999</v>
      </c>
      <c r="F127" s="13">
        <v>404353369604.6311</v>
      </c>
      <c r="G127" s="13">
        <v>437146372729.94244</v>
      </c>
    </row>
    <row r="128" spans="1:7" x14ac:dyDescent="0.3">
      <c r="A128" s="13" t="s">
        <v>477</v>
      </c>
      <c r="B128" s="13">
        <v>61701800000</v>
      </c>
      <c r="C128" s="13">
        <v>105126400000</v>
      </c>
      <c r="D128" s="13">
        <v>103130900000</v>
      </c>
      <c r="E128" s="13">
        <v>106426600000</v>
      </c>
      <c r="F128" s="13">
        <v>113567200000</v>
      </c>
      <c r="G128" s="13">
        <v>117902300000</v>
      </c>
    </row>
    <row r="129" spans="1:7" x14ac:dyDescent="0.3">
      <c r="A129" s="13" t="s">
        <v>337</v>
      </c>
      <c r="B129" s="13">
        <v>17759890109.89011</v>
      </c>
      <c r="C129" s="13">
        <v>176371267689.08157</v>
      </c>
      <c r="D129" s="13">
        <v>144411363345.27032</v>
      </c>
      <c r="E129" s="13">
        <v>179732009554.84586</v>
      </c>
      <c r="F129" s="13">
        <v>235709325708.34119</v>
      </c>
      <c r="G129" s="13">
        <v>213002809330.26675</v>
      </c>
    </row>
    <row r="130" spans="1:7" x14ac:dyDescent="0.3">
      <c r="A130" s="13" t="s">
        <v>474</v>
      </c>
      <c r="B130" s="13">
        <v>259710142196.94278</v>
      </c>
      <c r="C130" s="13">
        <v>1693115002708.3157</v>
      </c>
      <c r="D130" s="13">
        <v>1493075894362.1426</v>
      </c>
      <c r="E130" s="13">
        <v>1843392293734.3777</v>
      </c>
      <c r="F130" s="13">
        <v>2266029240645.3379</v>
      </c>
      <c r="G130" s="13">
        <v>2021421476035.417</v>
      </c>
    </row>
    <row r="131" spans="1:7" x14ac:dyDescent="0.3">
      <c r="A131" s="13" t="s">
        <v>340</v>
      </c>
      <c r="B131" s="13">
        <v>2068836754.374305</v>
      </c>
      <c r="C131" s="13">
        <v>10349300380.330027</v>
      </c>
      <c r="D131" s="13">
        <v>10174387374.347754</v>
      </c>
      <c r="E131" s="13">
        <v>11069280649.645851</v>
      </c>
      <c r="F131" s="13">
        <v>13316160895.044718</v>
      </c>
      <c r="G131" s="13">
        <v>14097768472.18828</v>
      </c>
    </row>
    <row r="132" spans="1:7" x14ac:dyDescent="0.3">
      <c r="A132" s="13" t="s">
        <v>341</v>
      </c>
      <c r="B132" s="13">
        <v>258856139.79848865</v>
      </c>
      <c r="C132" s="13">
        <v>912950466.06490564</v>
      </c>
      <c r="D132" s="13">
        <v>868898358.2664367</v>
      </c>
      <c r="E132" s="13">
        <v>843923638.73301756</v>
      </c>
      <c r="F132" s="13">
        <v>832945205.63718474</v>
      </c>
      <c r="G132" s="13">
        <v>938189443.83039284</v>
      </c>
    </row>
    <row r="133" spans="1:7" x14ac:dyDescent="0.3">
      <c r="A133" s="13" t="s">
        <v>343</v>
      </c>
      <c r="B133" s="13">
        <v>76198394.820267096</v>
      </c>
      <c r="C133" s="13">
        <v>412976082.62070531</v>
      </c>
      <c r="D133" s="13">
        <v>471229484.6071443</v>
      </c>
      <c r="E133" s="13">
        <v>524402455.54816008</v>
      </c>
      <c r="F133" s="13">
        <v>540809499.18934846</v>
      </c>
      <c r="G133" s="13">
        <v>678976264.83543599</v>
      </c>
    </row>
    <row r="134" spans="1:7" x14ac:dyDescent="0.3">
      <c r="A134" s="13" t="s">
        <v>44</v>
      </c>
      <c r="B134" s="13">
        <v>189514933333.33334</v>
      </c>
      <c r="C134" s="13">
        <v>838564800000</v>
      </c>
      <c r="D134" s="13">
        <v>734271200000</v>
      </c>
      <c r="E134" s="13">
        <v>874156000000</v>
      </c>
      <c r="F134" s="13">
        <v>1108571466666.6667</v>
      </c>
      <c r="G134" s="13">
        <v>1067582933333.3334</v>
      </c>
    </row>
    <row r="135" spans="1:7" x14ac:dyDescent="0.3">
      <c r="A135" s="13" t="s">
        <v>344</v>
      </c>
      <c r="B135" s="13">
        <v>6013185003.9752512</v>
      </c>
      <c r="C135" s="13">
        <v>23403995992.135414</v>
      </c>
      <c r="D135" s="13">
        <v>24530513037.751846</v>
      </c>
      <c r="E135" s="13">
        <v>27520784129.750805</v>
      </c>
      <c r="F135" s="13">
        <v>27619479059.613056</v>
      </c>
      <c r="G135" s="13">
        <v>30848333083.705544</v>
      </c>
    </row>
    <row r="136" spans="1:7" x14ac:dyDescent="0.3">
      <c r="A136" s="13" t="s">
        <v>345</v>
      </c>
      <c r="B136" s="13">
        <v>7326373882.1104422</v>
      </c>
      <c r="C136" s="13">
        <v>53864693664.55677</v>
      </c>
      <c r="D136" s="13">
        <v>55874017668.998001</v>
      </c>
      <c r="E136" s="13">
        <v>66159884072.530846</v>
      </c>
      <c r="F136" s="13">
        <v>66797564758.338997</v>
      </c>
      <c r="G136" s="13">
        <v>81342660752.373199</v>
      </c>
    </row>
    <row r="137" spans="1:7" x14ac:dyDescent="0.3">
      <c r="A137" s="13" t="s">
        <v>346</v>
      </c>
      <c r="B137" s="13">
        <v>654212394.27164018</v>
      </c>
      <c r="C137" s="13">
        <v>1868690096.7345412</v>
      </c>
      <c r="D137" s="13">
        <v>1382551751.5690813</v>
      </c>
      <c r="E137" s="13">
        <v>1487173794.8052788</v>
      </c>
      <c r="F137" s="13">
        <v>2057968519.830909</v>
      </c>
      <c r="G137" s="13">
        <v>2141450171.1393213</v>
      </c>
    </row>
    <row r="138" spans="1:7" x14ac:dyDescent="0.3">
      <c r="A138" s="13" t="s">
        <v>347</v>
      </c>
      <c r="B138" s="13">
        <v>635866403.77606511</v>
      </c>
      <c r="C138" s="13">
        <v>6523577590.3831882</v>
      </c>
      <c r="D138" s="13">
        <v>6688594757.6212921</v>
      </c>
      <c r="E138" s="13">
        <v>7165214367.649559</v>
      </c>
      <c r="F138" s="13">
        <v>7119137321.900816</v>
      </c>
      <c r="G138" s="13">
        <v>6411869546.2892885</v>
      </c>
    </row>
    <row r="139" spans="1:7" x14ac:dyDescent="0.3">
      <c r="A139" s="13" t="s">
        <v>348</v>
      </c>
      <c r="B139" s="13">
        <v>96076539925.740875</v>
      </c>
      <c r="C139" s="13">
        <v>376901649222.45081</v>
      </c>
      <c r="D139" s="13">
        <v>349488382610.66199</v>
      </c>
      <c r="E139" s="13">
        <v>434111559282.84912</v>
      </c>
      <c r="F139" s="13">
        <v>498474540987.78021</v>
      </c>
      <c r="G139" s="13">
        <v>501427500080.05853</v>
      </c>
    </row>
    <row r="140" spans="1:7" x14ac:dyDescent="0.3">
      <c r="A140" s="13" t="s">
        <v>463</v>
      </c>
      <c r="B140" s="13" t="s">
        <v>413</v>
      </c>
      <c r="C140" s="13">
        <v>1407880446.9273744</v>
      </c>
      <c r="D140" s="13">
        <v>1236428100.5586591</v>
      </c>
      <c r="E140" s="13">
        <v>1353071061.4525139</v>
      </c>
      <c r="F140" s="13">
        <v>1537088715.0837989</v>
      </c>
      <c r="G140" s="13">
        <v>1627776949.2737429</v>
      </c>
    </row>
    <row r="141" spans="1:7" x14ac:dyDescent="0.3">
      <c r="A141" s="13" t="s">
        <v>351</v>
      </c>
      <c r="B141" s="13">
        <v>419842674.22765219</v>
      </c>
      <c r="C141" s="13">
        <v>1619155017.3923969</v>
      </c>
      <c r="D141" s="13">
        <v>1536145814.1700656</v>
      </c>
      <c r="E141" s="13">
        <v>1522794913.0914011</v>
      </c>
      <c r="F141" s="13">
        <v>1566360686.1063213</v>
      </c>
      <c r="G141" s="13">
        <v>1633319401.1941354</v>
      </c>
    </row>
    <row r="142" spans="1:7" x14ac:dyDescent="0.3">
      <c r="A142" s="13" t="s">
        <v>352</v>
      </c>
      <c r="B142" s="13">
        <v>3412797450.201118</v>
      </c>
      <c r="C142" s="13">
        <v>8655023960.0019951</v>
      </c>
      <c r="D142" s="13">
        <v>8628393719.9992237</v>
      </c>
      <c r="E142" s="13">
        <v>9483997404.2522717</v>
      </c>
      <c r="F142" s="13">
        <v>10202767269.960297</v>
      </c>
      <c r="G142" s="13">
        <v>10968517090.000368</v>
      </c>
    </row>
    <row r="143" spans="1:7" x14ac:dyDescent="0.3">
      <c r="A143" s="13" t="s">
        <v>45</v>
      </c>
      <c r="B143" s="13">
        <v>151752757215.3085</v>
      </c>
      <c r="C143" s="13">
        <v>389330032224.2691</v>
      </c>
      <c r="D143" s="13">
        <v>337974655408.0553</v>
      </c>
      <c r="E143" s="13">
        <v>420886877628.7027</v>
      </c>
      <c r="F143" s="13">
        <v>406920004594.0741</v>
      </c>
      <c r="G143" s="13">
        <v>380699271814.50824</v>
      </c>
    </row>
    <row r="144" spans="1:7" x14ac:dyDescent="0.3">
      <c r="A144" s="13" t="s">
        <v>354</v>
      </c>
      <c r="B144" s="13" t="s">
        <v>413</v>
      </c>
      <c r="C144" s="13" t="s">
        <v>413</v>
      </c>
      <c r="D144" s="13" t="s">
        <v>413</v>
      </c>
      <c r="E144" s="13" t="s">
        <v>413</v>
      </c>
      <c r="F144" s="13" t="s">
        <v>413</v>
      </c>
      <c r="G144" s="13" t="s">
        <v>413</v>
      </c>
    </row>
    <row r="145" spans="1:7" x14ac:dyDescent="0.3">
      <c r="A145" s="13" t="s">
        <v>355</v>
      </c>
      <c r="B145" s="13">
        <v>16330814179.976625</v>
      </c>
      <c r="C145" s="13">
        <v>89014978344.140396</v>
      </c>
      <c r="D145" s="13">
        <v>84304298770.532867</v>
      </c>
      <c r="E145" s="13">
        <v>88609324901.977356</v>
      </c>
      <c r="F145" s="13">
        <v>74144870023.424393</v>
      </c>
      <c r="G145" s="13">
        <v>84356863743.633545</v>
      </c>
    </row>
    <row r="146" spans="1:7" x14ac:dyDescent="0.3">
      <c r="A146" s="13" t="s">
        <v>356</v>
      </c>
      <c r="B146" s="13">
        <v>421695769.84391803</v>
      </c>
      <c r="C146" s="13">
        <v>1107855555.5555556</v>
      </c>
      <c r="D146" s="13">
        <v>883922222.22222221</v>
      </c>
      <c r="E146" s="13">
        <v>858622222.22222221</v>
      </c>
      <c r="F146" s="13">
        <v>981429629.62962961</v>
      </c>
      <c r="G146" s="13">
        <v>1055499777.7777777</v>
      </c>
    </row>
    <row r="147" spans="1:7" x14ac:dyDescent="0.3">
      <c r="A147" s="13" t="s">
        <v>357</v>
      </c>
      <c r="B147" s="13">
        <v>932592592.59259248</v>
      </c>
      <c r="C147" s="13">
        <v>2095370370.3703701</v>
      </c>
      <c r="D147" s="13">
        <v>1499296296.2962961</v>
      </c>
      <c r="E147" s="13">
        <v>1867185185.185185</v>
      </c>
      <c r="F147" s="13">
        <v>2342703703.7037034</v>
      </c>
      <c r="G147" s="13">
        <v>2430148148.1481481</v>
      </c>
    </row>
    <row r="148" spans="1:7" x14ac:dyDescent="0.3">
      <c r="A148" s="13" t="s">
        <v>454</v>
      </c>
      <c r="B148" s="13" t="s">
        <v>413</v>
      </c>
      <c r="C148" s="13">
        <v>652206037.10387385</v>
      </c>
      <c r="D148" s="13" t="s">
        <v>413</v>
      </c>
      <c r="E148" s="13">
        <v>649206262.8475188</v>
      </c>
      <c r="F148" s="13" t="s">
        <v>413</v>
      </c>
      <c r="G148" s="13" t="s">
        <v>413</v>
      </c>
    </row>
    <row r="149" spans="1:7" x14ac:dyDescent="0.3">
      <c r="A149" s="13" t="s">
        <v>358</v>
      </c>
      <c r="B149" s="13">
        <v>427946037.03703701</v>
      </c>
      <c r="C149" s="13">
        <v>910766666.66666663</v>
      </c>
      <c r="D149" s="13">
        <v>869111111.11111104</v>
      </c>
      <c r="E149" s="13">
        <v>872225925.92592585</v>
      </c>
      <c r="F149" s="13">
        <v>966492592.59259248</v>
      </c>
      <c r="G149" s="13">
        <v>1065962962.9629629</v>
      </c>
    </row>
    <row r="150" spans="1:7" x14ac:dyDescent="0.3">
      <c r="A150" s="13" t="s">
        <v>359</v>
      </c>
      <c r="B150" s="13">
        <v>12257299147.293604</v>
      </c>
      <c r="C150" s="13">
        <v>32338079165.289257</v>
      </c>
      <c r="D150" s="13">
        <v>27034593750</v>
      </c>
      <c r="E150" s="13">
        <v>34229513774.993607</v>
      </c>
      <c r="F150" s="13">
        <v>51666875363.096298</v>
      </c>
      <c r="G150" s="13">
        <v>109265503110.9039</v>
      </c>
    </row>
    <row r="151" spans="1:7" x14ac:dyDescent="0.3">
      <c r="A151" s="13" t="s">
        <v>360</v>
      </c>
      <c r="B151" s="13">
        <v>947671969.69696963</v>
      </c>
      <c r="C151" s="13">
        <v>4016040575.0879593</v>
      </c>
      <c r="D151" s="13">
        <v>2911807496.2022653</v>
      </c>
      <c r="E151" s="13">
        <v>3107923197.9695435</v>
      </c>
      <c r="F151" s="13">
        <v>3791603200.0259018</v>
      </c>
      <c r="G151" s="13">
        <v>3455146280.8397541</v>
      </c>
    </row>
    <row r="152" spans="1:7" x14ac:dyDescent="0.3">
      <c r="A152" s="13" t="s">
        <v>449</v>
      </c>
      <c r="B152" s="13">
        <v>18937052543.437302</v>
      </c>
      <c r="C152" s="13">
        <v>22583045060.082062</v>
      </c>
      <c r="D152" s="13">
        <v>12047752036.091032</v>
      </c>
      <c r="E152" s="13">
        <v>14353205678.499138</v>
      </c>
      <c r="F152" s="13">
        <v>23622827079.50465</v>
      </c>
      <c r="G152" s="13" t="s">
        <v>413</v>
      </c>
    </row>
    <row r="153" spans="1:7" x14ac:dyDescent="0.3">
      <c r="A153" s="13" t="s">
        <v>364</v>
      </c>
      <c r="B153" s="13">
        <v>860541842.26369655</v>
      </c>
      <c r="C153" s="13">
        <v>8300813599.3084002</v>
      </c>
      <c r="D153" s="13">
        <v>8133963550.6574249</v>
      </c>
      <c r="E153" s="13">
        <v>8937805347.1396294</v>
      </c>
      <c r="F153" s="13">
        <v>10713525200.39978</v>
      </c>
      <c r="G153" s="13">
        <v>12060602008.847782</v>
      </c>
    </row>
    <row r="154" spans="1:7" x14ac:dyDescent="0.3">
      <c r="A154" s="13" t="s">
        <v>365</v>
      </c>
      <c r="B154" s="13">
        <v>13371767081.742813</v>
      </c>
      <c r="C154" s="13">
        <v>61026731925.92128</v>
      </c>
      <c r="D154" s="13">
        <v>66068737786.063919</v>
      </c>
      <c r="E154" s="13">
        <v>70655628147.89859</v>
      </c>
      <c r="F154" s="13">
        <v>75769974505.010574</v>
      </c>
      <c r="G154" s="13">
        <v>79062403820.891983</v>
      </c>
    </row>
    <row r="155" spans="1:7" x14ac:dyDescent="0.3">
      <c r="A155" s="13" t="s">
        <v>366</v>
      </c>
      <c r="B155" s="13">
        <v>126392224253.79382</v>
      </c>
      <c r="C155" s="13">
        <v>543976691793.88586</v>
      </c>
      <c r="D155" s="13">
        <v>500461898480.24554</v>
      </c>
      <c r="E155" s="13">
        <v>506256494297.33966</v>
      </c>
      <c r="F155" s="13">
        <v>495645210972.75067</v>
      </c>
      <c r="G155" s="13">
        <v>514968699239.00476</v>
      </c>
    </row>
    <row r="156" spans="1:7" x14ac:dyDescent="0.3">
      <c r="A156" s="13" t="s">
        <v>368</v>
      </c>
      <c r="B156" s="13">
        <v>366924300</v>
      </c>
      <c r="C156" s="13">
        <v>2032550400</v>
      </c>
      <c r="D156" s="13">
        <v>2162619200</v>
      </c>
      <c r="E156" s="13">
        <v>3624889700</v>
      </c>
      <c r="F156" s="13">
        <v>3208594000</v>
      </c>
      <c r="G156" s="13">
        <v>2079916900.0000002</v>
      </c>
    </row>
    <row r="157" spans="1:7" x14ac:dyDescent="0.3">
      <c r="A157" s="13" t="s">
        <v>369</v>
      </c>
      <c r="B157" s="13">
        <v>2106848752.2775316</v>
      </c>
      <c r="C157" s="13">
        <v>6992700101.3718786</v>
      </c>
      <c r="D157" s="13">
        <v>7400284167.7847948</v>
      </c>
      <c r="E157" s="13">
        <v>8342243645.9443836</v>
      </c>
      <c r="F157" s="13">
        <v>8169476148.9569206</v>
      </c>
      <c r="G157" s="13">
        <v>9171261837.5710297</v>
      </c>
    </row>
    <row r="158" spans="1:7" x14ac:dyDescent="0.3">
      <c r="A158" s="13" t="s">
        <v>370</v>
      </c>
      <c r="B158" s="13">
        <v>204848470.14916945</v>
      </c>
      <c r="C158" s="13">
        <v>494197841.11307716</v>
      </c>
      <c r="D158" s="13">
        <v>496856295.76752037</v>
      </c>
      <c r="E158" s="13">
        <v>518228012.09128958</v>
      </c>
      <c r="F158" s="13">
        <v>518180042.24150884</v>
      </c>
      <c r="G158" s="13" t="s">
        <v>413</v>
      </c>
    </row>
    <row r="159" spans="1:7" x14ac:dyDescent="0.3">
      <c r="A159" s="13" t="s">
        <v>371</v>
      </c>
      <c r="B159" s="13">
        <v>8154342116.1031065</v>
      </c>
      <c r="C159" s="13">
        <v>23775659262.57346</v>
      </c>
      <c r="D159" s="13">
        <v>20807716174.054626</v>
      </c>
      <c r="E159" s="13">
        <v>24496397204.717594</v>
      </c>
      <c r="F159" s="13">
        <v>30053446092.012753</v>
      </c>
      <c r="G159" s="13">
        <v>27372285697.947723</v>
      </c>
    </row>
    <row r="160" spans="1:7" x14ac:dyDescent="0.3">
      <c r="A160" s="13" t="s">
        <v>372</v>
      </c>
      <c r="B160" s="13">
        <v>21473528160.778236</v>
      </c>
      <c r="C160" s="13">
        <v>41905642418.825035</v>
      </c>
      <c r="D160" s="13">
        <v>42491780918.361031</v>
      </c>
      <c r="E160" s="13">
        <v>46812290143.343971</v>
      </c>
      <c r="F160" s="13">
        <v>44579761022.899284</v>
      </c>
      <c r="G160" s="13">
        <v>48529595416.653259</v>
      </c>
    </row>
    <row r="161" spans="1:7" x14ac:dyDescent="0.3">
      <c r="A161" s="13" t="s">
        <v>439</v>
      </c>
      <c r="B161" s="13">
        <v>274294623164.04333</v>
      </c>
      <c r="C161" s="13">
        <v>761005915750.92542</v>
      </c>
      <c r="D161" s="13">
        <v>720338490327.24768</v>
      </c>
      <c r="E161" s="13">
        <v>819865223976.11499</v>
      </c>
      <c r="F161" s="13">
        <v>907118434653.50476</v>
      </c>
      <c r="G161" s="13">
        <v>1118252964260.7729</v>
      </c>
    </row>
    <row r="162" spans="1:7" x14ac:dyDescent="0.3">
      <c r="A162" s="13" t="s">
        <v>374</v>
      </c>
      <c r="B162" s="13">
        <v>2904663310.9824967</v>
      </c>
      <c r="C162" s="13">
        <v>45232857142.85714</v>
      </c>
      <c r="D162" s="13">
        <v>45818000000</v>
      </c>
      <c r="E162" s="13">
        <v>50007428571.428574</v>
      </c>
      <c r="F162" s="13">
        <v>58972000000</v>
      </c>
      <c r="G162" s="13">
        <v>60628857142.85714</v>
      </c>
    </row>
    <row r="163" spans="1:7" x14ac:dyDescent="0.3">
      <c r="A163" s="13" t="s">
        <v>436</v>
      </c>
      <c r="B163" s="13" t="s">
        <v>413</v>
      </c>
      <c r="C163" s="13">
        <v>1177285211.72521</v>
      </c>
      <c r="D163" s="13">
        <v>774653669.31518602</v>
      </c>
      <c r="E163" s="13">
        <v>1045782453.5755</v>
      </c>
      <c r="F163" s="13">
        <v>1228794382.95121</v>
      </c>
      <c r="G163" s="13">
        <v>1402054390.94734</v>
      </c>
    </row>
    <row r="164" spans="1:7" x14ac:dyDescent="0.3">
      <c r="A164" s="13" t="s">
        <v>375</v>
      </c>
      <c r="B164" s="13">
        <v>15073975.534937706</v>
      </c>
      <c r="C164" s="13">
        <v>54123198.566291302</v>
      </c>
      <c r="D164" s="13">
        <v>51746594.314854257</v>
      </c>
      <c r="E164" s="13">
        <v>60196405.713839293</v>
      </c>
      <c r="F164" s="13">
        <v>59065982.087365709</v>
      </c>
      <c r="G164" s="13">
        <v>62280311.585217156</v>
      </c>
    </row>
    <row r="165" spans="1:7" x14ac:dyDescent="0.3">
      <c r="A165" s="13" t="s">
        <v>376</v>
      </c>
      <c r="B165" s="13">
        <v>6193246837.0968733</v>
      </c>
      <c r="C165" s="13">
        <v>35348155095.421455</v>
      </c>
      <c r="D165" s="13">
        <v>37600368241.665733</v>
      </c>
      <c r="E165" s="13">
        <v>40529788748.673691</v>
      </c>
      <c r="F165" s="13">
        <v>45565333210.910789</v>
      </c>
      <c r="G165" s="13">
        <v>48768955863.31749</v>
      </c>
    </row>
    <row r="166" spans="1:7" x14ac:dyDescent="0.3">
      <c r="A166" s="13" t="s">
        <v>377</v>
      </c>
      <c r="B166" s="13">
        <v>32375083934.824116</v>
      </c>
      <c r="C166" s="13">
        <v>153883047509.57697</v>
      </c>
      <c r="D166" s="13">
        <v>156617722013.34219</v>
      </c>
      <c r="E166" s="13">
        <v>199765859570.9353</v>
      </c>
      <c r="F166" s="13">
        <v>161989520721.19049</v>
      </c>
      <c r="G166" s="13">
        <v>178757021965.00839</v>
      </c>
    </row>
    <row r="167" spans="1:7" x14ac:dyDescent="0.3">
      <c r="A167" s="13" t="s">
        <v>378</v>
      </c>
      <c r="B167" s="13">
        <v>104337372362.15112</v>
      </c>
      <c r="C167" s="13">
        <v>417989721734.4942</v>
      </c>
      <c r="D167" s="13">
        <v>349473015336.93939</v>
      </c>
      <c r="E167" s="13">
        <v>415178792769.88434</v>
      </c>
      <c r="F167" s="13">
        <v>502731935197.48676</v>
      </c>
      <c r="G167" s="13">
        <v>514130432653.08105</v>
      </c>
    </row>
    <row r="168" spans="1:7" x14ac:dyDescent="0.3">
      <c r="A168" s="13" t="s">
        <v>381</v>
      </c>
      <c r="B168" s="13">
        <v>22823270892.109421</v>
      </c>
      <c r="C168" s="13">
        <v>62222325807.057793</v>
      </c>
      <c r="D168" s="13">
        <v>53668636567.866669</v>
      </c>
      <c r="E168" s="13">
        <v>60760798595.543617</v>
      </c>
      <c r="F168" s="13">
        <v>70164683290.377625</v>
      </c>
      <c r="G168" s="13">
        <v>77240830877.459671</v>
      </c>
    </row>
    <row r="169" spans="1:7" x14ac:dyDescent="0.3">
      <c r="A169" s="13" t="s">
        <v>382</v>
      </c>
      <c r="B169" s="13">
        <v>13760513969.314003</v>
      </c>
      <c r="C169" s="13">
        <v>67293639798.399582</v>
      </c>
      <c r="D169" s="13">
        <v>66443265418.308647</v>
      </c>
      <c r="E169" s="13">
        <v>77340060003.034698</v>
      </c>
      <c r="F169" s="13">
        <v>90095926567.435898</v>
      </c>
      <c r="G169" s="13">
        <v>101591769702.34315</v>
      </c>
    </row>
    <row r="170" spans="1:7" x14ac:dyDescent="0.3">
      <c r="A170" s="13" t="s">
        <v>383</v>
      </c>
      <c r="B170" s="13">
        <v>272014627.8352617</v>
      </c>
      <c r="C170" s="13">
        <v>936526267.62251318</v>
      </c>
      <c r="D170" s="13">
        <v>909421043.508407</v>
      </c>
      <c r="E170" s="13">
        <v>950394006.5325141</v>
      </c>
      <c r="F170" s="13">
        <v>1022219297.5033523</v>
      </c>
      <c r="G170" s="13">
        <v>1126313359.2192256</v>
      </c>
    </row>
    <row r="171" spans="1:7" x14ac:dyDescent="0.3">
      <c r="A171" s="13" t="s">
        <v>427</v>
      </c>
      <c r="B171" s="13">
        <v>117146466002.66116</v>
      </c>
      <c r="C171" s="13" t="s">
        <v>413</v>
      </c>
      <c r="D171" s="13" t="s">
        <v>413</v>
      </c>
      <c r="E171" s="13" t="s">
        <v>413</v>
      </c>
      <c r="F171" s="13" t="s">
        <v>413</v>
      </c>
      <c r="G171" s="13" t="s">
        <v>413</v>
      </c>
    </row>
    <row r="172" spans="1:7" x14ac:dyDescent="0.3">
      <c r="A172" s="13" t="s">
        <v>425</v>
      </c>
      <c r="B172" s="13">
        <v>31172518403.316227</v>
      </c>
      <c r="C172" s="13">
        <v>334365270496.66705</v>
      </c>
      <c r="D172" s="13">
        <v>346615738537.79633</v>
      </c>
      <c r="E172" s="13">
        <v>366474752771.00934</v>
      </c>
      <c r="F172" s="13">
        <v>410324028883.32526</v>
      </c>
      <c r="G172" s="13">
        <v>429716969043.57172</v>
      </c>
    </row>
    <row r="173" spans="1:7" x14ac:dyDescent="0.3">
      <c r="A173" s="13" t="s">
        <v>423</v>
      </c>
      <c r="B173" s="13" t="s">
        <v>413</v>
      </c>
      <c r="C173" s="13">
        <v>4121000000</v>
      </c>
      <c r="D173" s="13">
        <v>4229000000</v>
      </c>
      <c r="E173" s="13">
        <v>4507000000</v>
      </c>
      <c r="F173" s="13">
        <v>4672000000</v>
      </c>
      <c r="G173" s="13" t="s">
        <v>413</v>
      </c>
    </row>
    <row r="174" spans="1:7" x14ac:dyDescent="0.3">
      <c r="A174" s="13" t="s">
        <v>421</v>
      </c>
      <c r="B174" s="13">
        <v>4313600000</v>
      </c>
      <c r="C174" s="13">
        <v>17133500000</v>
      </c>
      <c r="D174" s="13">
        <v>15531700000</v>
      </c>
      <c r="E174" s="13">
        <v>18109000000</v>
      </c>
      <c r="F174" s="13">
        <v>19165500000</v>
      </c>
      <c r="G174" s="13">
        <v>17420800000</v>
      </c>
    </row>
    <row r="175" spans="1:7" x14ac:dyDescent="0.3">
      <c r="A175" s="13" t="s">
        <v>419</v>
      </c>
      <c r="B175" s="13">
        <v>9679316770.1863346</v>
      </c>
      <c r="C175" s="13" t="s">
        <v>413</v>
      </c>
      <c r="D175" s="13" t="s">
        <v>413</v>
      </c>
      <c r="E175" s="13" t="s">
        <v>413</v>
      </c>
      <c r="F175" s="13" t="s">
        <v>413</v>
      </c>
      <c r="G175" s="13" t="s">
        <v>413</v>
      </c>
    </row>
    <row r="176" spans="1:7" x14ac:dyDescent="0.3">
      <c r="A176" s="13" t="s">
        <v>388</v>
      </c>
      <c r="B176" s="13">
        <v>3600632111.4141369</v>
      </c>
      <c r="C176" s="13">
        <v>23308667781.225754</v>
      </c>
      <c r="D176" s="13">
        <v>18137764930.65097</v>
      </c>
      <c r="E176" s="13">
        <v>22096416932.008896</v>
      </c>
      <c r="F176" s="13">
        <v>29163782140.485832</v>
      </c>
      <c r="G176" s="13">
        <v>27577956471.243988</v>
      </c>
    </row>
    <row r="177" spans="1:7" ht="17.25" thickBot="1" x14ac:dyDescent="0.35">
      <c r="A177" s="13" t="s">
        <v>389</v>
      </c>
      <c r="B177" s="13">
        <v>6689957600</v>
      </c>
      <c r="C177" s="13">
        <v>25717409842.447918</v>
      </c>
      <c r="D177" s="13">
        <v>26867936444.682613</v>
      </c>
      <c r="E177" s="13">
        <v>27240515108.804901</v>
      </c>
      <c r="F177" s="13">
        <v>32789751736.332294</v>
      </c>
      <c r="G177" s="13">
        <v>35231367885.85537</v>
      </c>
    </row>
    <row r="178" spans="1:7" x14ac:dyDescent="0.3">
      <c r="A178" s="20" t="s">
        <v>1544</v>
      </c>
      <c r="B178" s="21">
        <f t="shared" ref="B178:G178" si="0">SUM(B5:B177)/1000000/1000000</f>
        <v>7.6322937097433208</v>
      </c>
      <c r="C178" s="21">
        <f t="shared" si="0"/>
        <v>37.32062865258365</v>
      </c>
      <c r="D178" s="21">
        <f t="shared" si="0"/>
        <v>35.766417269757085</v>
      </c>
      <c r="E178" s="21">
        <f t="shared" si="0"/>
        <v>42.001599280598228</v>
      </c>
      <c r="F178" s="21">
        <f t="shared" si="0"/>
        <v>44.514920224106675</v>
      </c>
      <c r="G178" s="21">
        <f t="shared" si="0"/>
        <v>45.313457805993181</v>
      </c>
    </row>
    <row r="179" spans="1:7" x14ac:dyDescent="0.3">
      <c r="A179" s="15" t="s">
        <v>1543</v>
      </c>
      <c r="B179" s="17">
        <f t="shared" ref="B179:G179" si="1">B178/B180*100</f>
        <v>22.543498467588055</v>
      </c>
      <c r="C179" s="17">
        <f t="shared" si="1"/>
        <v>42.337710544076238</v>
      </c>
      <c r="D179" s="17">
        <f t="shared" si="1"/>
        <v>41.703778633979752</v>
      </c>
      <c r="E179" s="17">
        <f t="shared" si="1"/>
        <v>42.925221395367259</v>
      </c>
      <c r="F179" s="17">
        <f t="shared" si="1"/>
        <v>43.740317805374659</v>
      </c>
      <c r="G179" s="17">
        <f t="shared" si="1"/>
        <v>42.679425418896955</v>
      </c>
    </row>
    <row r="180" spans="1:7" x14ac:dyDescent="0.3">
      <c r="A180" s="15" t="s">
        <v>1545</v>
      </c>
      <c r="B180" s="17">
        <f>33855853033266.6/1000000/1000000</f>
        <v>33.855853033266605</v>
      </c>
      <c r="C180" s="17">
        <f>C181/1000000/1000000</f>
        <v>88.149850742945858</v>
      </c>
      <c r="D180" s="17">
        <f>D181/1000000/1000000</f>
        <v>85.763013427792899</v>
      </c>
      <c r="E180" s="17">
        <f>E181/1000000/1000000</f>
        <v>97.848299706454839</v>
      </c>
      <c r="F180" s="17">
        <f>F181/1000000/1000000</f>
        <v>101.77091172994822</v>
      </c>
      <c r="G180" s="17">
        <f>G181/1000000/1000000</f>
        <v>106.1716678733214</v>
      </c>
    </row>
    <row r="181" spans="1:7" x14ac:dyDescent="0.3">
      <c r="A181" s="15" t="s">
        <v>1542</v>
      </c>
      <c r="B181" s="15"/>
      <c r="C181" s="15">
        <v>88149850742945.859</v>
      </c>
      <c r="D181" s="15">
        <v>85763013427792.891</v>
      </c>
      <c r="E181" s="15">
        <v>97848299706454.844</v>
      </c>
      <c r="F181" s="15">
        <v>101770911729948.22</v>
      </c>
      <c r="G181" s="15">
        <v>106171667873321.41</v>
      </c>
    </row>
  </sheetData>
  <printOptions horizontalCentered="1"/>
  <pageMargins left="0.19685039370078741" right="0.19685039370078741" top="0.78740157480314965" bottom="0.35433070866141736" header="0.19685039370078741" footer="0.19685039370078741"/>
  <pageSetup paperSize="9" orientation="landscape" r:id="rId1"/>
  <headerFooter>
    <oddHeader>&amp;L&amp;G</oddHeader>
    <oddFooter>&amp;C&amp;"Roboto Condensed,Normal"&amp;9Página &amp;P</odd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E74ED-77DE-C040-88DE-850F06512199}">
  <sheetPr codeName="Hoja4">
    <tabColor theme="4"/>
    <pageSetUpPr fitToPage="1"/>
  </sheetPr>
  <dimension ref="A1:K180"/>
  <sheetViews>
    <sheetView view="pageLayout" zoomScaleNormal="120" workbookViewId="0">
      <selection activeCell="B174" sqref="B174"/>
    </sheetView>
  </sheetViews>
  <sheetFormatPr baseColWidth="10" defaultColWidth="8.875" defaultRowHeight="16.5" x14ac:dyDescent="0.3"/>
  <cols>
    <col min="1" max="1" width="24.25" style="5" customWidth="1"/>
    <col min="2" max="6" width="12.5" style="5" bestFit="1" customWidth="1"/>
    <col min="7" max="7" width="0.25" style="5" customWidth="1"/>
    <col min="8" max="11" width="12.5" style="5" bestFit="1" customWidth="1"/>
    <col min="12" max="16384" width="8.875" style="5"/>
  </cols>
  <sheetData>
    <row r="1" spans="1:11" ht="20.25" x14ac:dyDescent="0.35">
      <c r="A1" s="3" t="s">
        <v>1540</v>
      </c>
      <c r="B1" s="8"/>
    </row>
    <row r="2" spans="1:11" ht="17.25" x14ac:dyDescent="0.3">
      <c r="A2" s="18" t="s">
        <v>1573</v>
      </c>
      <c r="B2" s="8"/>
    </row>
    <row r="3" spans="1:11" ht="17.25" x14ac:dyDescent="0.3">
      <c r="A3" s="18" t="s">
        <v>1188</v>
      </c>
      <c r="B3" s="8"/>
    </row>
    <row r="4" spans="1:11" x14ac:dyDescent="0.3">
      <c r="A4" s="8"/>
      <c r="B4" s="8"/>
    </row>
    <row r="5" spans="1:11" x14ac:dyDescent="0.3">
      <c r="A5" s="5" t="s">
        <v>1</v>
      </c>
      <c r="B5" s="22" t="s">
        <v>1618</v>
      </c>
      <c r="C5" s="22" t="s">
        <v>1619</v>
      </c>
      <c r="D5" s="22" t="s">
        <v>1617</v>
      </c>
      <c r="E5" s="22" t="s">
        <v>1620</v>
      </c>
      <c r="F5" s="22" t="s">
        <v>1621</v>
      </c>
      <c r="G5" s="22" t="s">
        <v>1614</v>
      </c>
      <c r="H5" s="22" t="s">
        <v>17</v>
      </c>
      <c r="I5" s="22" t="s">
        <v>13</v>
      </c>
      <c r="J5" s="22" t="s">
        <v>14</v>
      </c>
      <c r="K5" s="22" t="s">
        <v>15</v>
      </c>
    </row>
    <row r="6" spans="1:11" x14ac:dyDescent="0.3">
      <c r="A6" s="5" t="s">
        <v>198</v>
      </c>
      <c r="B6" s="5" t="s">
        <v>413</v>
      </c>
      <c r="C6" s="5" t="s">
        <v>413</v>
      </c>
      <c r="D6" s="5" t="s">
        <v>413</v>
      </c>
      <c r="E6" s="5" t="s">
        <v>413</v>
      </c>
      <c r="F6" s="5" t="s">
        <v>413</v>
      </c>
      <c r="H6" s="5">
        <v>7241822542.1759367</v>
      </c>
      <c r="I6" s="5">
        <v>5286118076.1340322</v>
      </c>
      <c r="J6" s="5">
        <v>7901784705.7494631</v>
      </c>
      <c r="K6" s="5">
        <v>8702382078.4662266</v>
      </c>
    </row>
    <row r="7" spans="1:11" x14ac:dyDescent="0.3">
      <c r="A7" s="5" t="s">
        <v>201</v>
      </c>
      <c r="B7" s="5">
        <v>933614580.57687223</v>
      </c>
      <c r="C7" s="5">
        <v>1097558435.916003</v>
      </c>
      <c r="D7" s="5">
        <v>1508343772.5681906</v>
      </c>
      <c r="E7" s="5">
        <v>1771127105.6661563</v>
      </c>
      <c r="F7" s="5">
        <v>2068787044.4098463</v>
      </c>
      <c r="H7" s="5">
        <v>5636282433.5898294</v>
      </c>
      <c r="I7" s="5">
        <v>8016544325.3847857</v>
      </c>
      <c r="J7" s="5">
        <v>9033376427.4725342</v>
      </c>
      <c r="K7" s="5">
        <v>10320399920.512693</v>
      </c>
    </row>
    <row r="8" spans="1:11" x14ac:dyDescent="0.3">
      <c r="A8" s="5" t="s">
        <v>203</v>
      </c>
      <c r="B8" s="5">
        <v>10850007516.306299</v>
      </c>
      <c r="C8" s="5">
        <v>11079856775.649607</v>
      </c>
      <c r="D8" s="5">
        <v>11390170995.954918</v>
      </c>
      <c r="E8" s="5">
        <v>12125335043.294233</v>
      </c>
      <c r="F8" s="5">
        <v>14427027969.965576</v>
      </c>
      <c r="H8" s="5">
        <v>40978554435.827377</v>
      </c>
      <c r="I8" s="5">
        <v>43564492197.796013</v>
      </c>
      <c r="J8" s="5">
        <v>46015346669.838135</v>
      </c>
      <c r="K8" s="5">
        <v>49682172277.596512</v>
      </c>
    </row>
    <row r="9" spans="1:11" x14ac:dyDescent="0.3">
      <c r="A9" s="5" t="s">
        <v>620</v>
      </c>
      <c r="B9" s="5" t="s">
        <v>413</v>
      </c>
      <c r="C9" s="5" t="s">
        <v>413</v>
      </c>
      <c r="D9" s="5" t="s">
        <v>413</v>
      </c>
      <c r="E9" s="5" t="s">
        <v>413</v>
      </c>
      <c r="F9" s="5">
        <v>562000000</v>
      </c>
      <c r="H9" s="5">
        <v>686000000</v>
      </c>
      <c r="I9" s="5">
        <v>694000000</v>
      </c>
      <c r="J9" s="5">
        <v>677000000</v>
      </c>
      <c r="K9" s="5" t="s">
        <v>413</v>
      </c>
    </row>
    <row r="10" spans="1:11" x14ac:dyDescent="0.3">
      <c r="A10" s="5" t="s">
        <v>207</v>
      </c>
      <c r="B10" s="5" t="s">
        <v>413</v>
      </c>
      <c r="C10" s="5" t="s">
        <v>413</v>
      </c>
      <c r="D10" s="5" t="s">
        <v>413</v>
      </c>
      <c r="E10" s="5" t="s">
        <v>413</v>
      </c>
      <c r="F10" s="5">
        <v>7370215354.1332808</v>
      </c>
      <c r="H10" s="5">
        <v>13399763093.689709</v>
      </c>
      <c r="I10" s="5">
        <v>17769653734.838806</v>
      </c>
      <c r="J10" s="5">
        <v>26412539213.202324</v>
      </c>
      <c r="K10" s="5">
        <v>22211258770.964142</v>
      </c>
    </row>
    <row r="11" spans="1:11" x14ac:dyDescent="0.3">
      <c r="A11" s="5" t="s">
        <v>208</v>
      </c>
      <c r="B11" s="5" t="s">
        <v>413</v>
      </c>
      <c r="C11" s="5" t="s">
        <v>413</v>
      </c>
      <c r="D11" s="5" t="s">
        <v>413</v>
      </c>
      <c r="E11" s="5" t="s">
        <v>413</v>
      </c>
      <c r="F11" s="5" t="s">
        <v>413</v>
      </c>
      <c r="H11" s="5">
        <v>739748148.14814806</v>
      </c>
      <c r="I11" s="5">
        <v>866970370.37037027</v>
      </c>
      <c r="J11" s="5">
        <v>1175559259.2592592</v>
      </c>
      <c r="K11" s="5" t="s">
        <v>413</v>
      </c>
    </row>
    <row r="12" spans="1:11" x14ac:dyDescent="0.3">
      <c r="A12" s="5" t="s">
        <v>5</v>
      </c>
      <c r="B12" s="5">
        <v>38667300000</v>
      </c>
      <c r="C12" s="5">
        <v>32762700000</v>
      </c>
      <c r="D12" s="5">
        <v>33070146000</v>
      </c>
      <c r="E12" s="5">
        <v>27603881800</v>
      </c>
      <c r="F12" s="5">
        <v>13065823829.175264</v>
      </c>
      <c r="H12" s="5">
        <v>52454091268.188629</v>
      </c>
      <c r="I12" s="5">
        <v>73042905138.060715</v>
      </c>
      <c r="J12" s="5">
        <v>96814941605.386765</v>
      </c>
      <c r="K12" s="5">
        <v>89748037627.616547</v>
      </c>
    </row>
    <row r="13" spans="1:11" x14ac:dyDescent="0.3">
      <c r="A13" s="5" t="s">
        <v>210</v>
      </c>
      <c r="B13" s="5">
        <v>1000634291.3776016</v>
      </c>
      <c r="C13" s="5">
        <v>919091316.86166048</v>
      </c>
      <c r="D13" s="5">
        <v>957156466.97286141</v>
      </c>
      <c r="E13" s="5">
        <v>968529888.6606853</v>
      </c>
      <c r="F13" s="5">
        <v>1096735501.8749454</v>
      </c>
      <c r="H13" s="5">
        <v>5021765669.0755377</v>
      </c>
      <c r="I13" s="5">
        <v>6073889076.3642139</v>
      </c>
      <c r="J13" s="5">
        <v>9988144008.0795097</v>
      </c>
      <c r="K13" s="5">
        <v>14514688646.555239</v>
      </c>
    </row>
    <row r="14" spans="1:11" x14ac:dyDescent="0.3">
      <c r="A14" s="5" t="s">
        <v>614</v>
      </c>
      <c r="B14" s="5">
        <v>1392737430.1675978</v>
      </c>
      <c r="C14" s="5">
        <v>1458100558.6592178</v>
      </c>
      <c r="D14" s="5">
        <v>1324284916.2011173</v>
      </c>
      <c r="E14" s="5">
        <v>1316033519.5530727</v>
      </c>
      <c r="F14" s="5">
        <v>1347128491.6201117</v>
      </c>
      <c r="H14" s="5">
        <v>1765708860.3536425</v>
      </c>
      <c r="I14" s="5">
        <v>2234450998.2053518</v>
      </c>
      <c r="J14" s="5">
        <v>2797735584.5997872</v>
      </c>
      <c r="K14" s="5">
        <v>2971926877.706955</v>
      </c>
    </row>
    <row r="15" spans="1:11" x14ac:dyDescent="0.3">
      <c r="A15" s="5" t="s">
        <v>213</v>
      </c>
      <c r="B15" s="5">
        <v>2424528301.8867922</v>
      </c>
      <c r="C15" s="5">
        <v>1917520293.483392</v>
      </c>
      <c r="D15" s="5">
        <v>2023510584.6802356</v>
      </c>
      <c r="E15" s="5">
        <v>2129887030.9464984</v>
      </c>
      <c r="F15" s="5">
        <v>3121181199.8798556</v>
      </c>
      <c r="H15" s="5">
        <v>15537823529.411766</v>
      </c>
      <c r="I15" s="5">
        <v>16336941176.470589</v>
      </c>
      <c r="J15" s="5">
        <v>21274411764.705883</v>
      </c>
      <c r="K15" s="5">
        <v>25016411764.705883</v>
      </c>
    </row>
    <row r="16" spans="1:11" x14ac:dyDescent="0.3">
      <c r="A16" s="5" t="s">
        <v>611</v>
      </c>
      <c r="B16" s="5">
        <v>2943000000</v>
      </c>
      <c r="C16" s="5">
        <v>3015600000</v>
      </c>
      <c r="D16" s="5">
        <v>3359600000</v>
      </c>
      <c r="E16" s="5">
        <v>3196400000</v>
      </c>
      <c r="F16" s="5">
        <v>3028700000</v>
      </c>
      <c r="H16" s="5">
        <v>3354910000</v>
      </c>
      <c r="I16" s="5">
        <v>4940290000</v>
      </c>
      <c r="J16" s="5">
        <v>5746790000</v>
      </c>
      <c r="K16" s="5">
        <v>6159640000</v>
      </c>
    </row>
    <row r="17" spans="1:11" x14ac:dyDescent="0.3">
      <c r="A17" s="5" t="s">
        <v>215</v>
      </c>
      <c r="B17" s="5">
        <v>3950532180.8510637</v>
      </c>
      <c r="C17" s="5">
        <v>4168882978.7234044</v>
      </c>
      <c r="D17" s="5">
        <v>5132180851.0638294</v>
      </c>
      <c r="E17" s="5">
        <v>4794680851.0638294</v>
      </c>
      <c r="F17" s="5">
        <v>5624202127.6595736</v>
      </c>
      <c r="H17" s="5">
        <v>23296808510.638298</v>
      </c>
      <c r="I17" s="5">
        <v>27577393617.021278</v>
      </c>
      <c r="J17" s="5">
        <v>33068882978.723404</v>
      </c>
      <c r="K17" s="5">
        <v>32379255319.148937</v>
      </c>
    </row>
    <row r="18" spans="1:11" x14ac:dyDescent="0.3">
      <c r="A18" s="5" t="s">
        <v>217</v>
      </c>
      <c r="B18" s="5">
        <v>8058876651.982379</v>
      </c>
      <c r="C18" s="5">
        <v>8525935940.0998335</v>
      </c>
      <c r="D18" s="5">
        <v>9060862651.5603256</v>
      </c>
      <c r="E18" s="5">
        <v>10102557449.962934</v>
      </c>
      <c r="F18" s="5">
        <v>9060891520.1114407</v>
      </c>
      <c r="H18" s="5">
        <v>59195931838.194588</v>
      </c>
      <c r="I18" s="5">
        <v>71021045805.006821</v>
      </c>
      <c r="J18" s="5">
        <v>96157127851.079971</v>
      </c>
      <c r="K18" s="5">
        <v>77972815220.77475</v>
      </c>
    </row>
    <row r="19" spans="1:11" x14ac:dyDescent="0.3">
      <c r="A19" s="5" t="s">
        <v>218</v>
      </c>
      <c r="B19" s="5" t="s">
        <v>413</v>
      </c>
      <c r="C19" s="5" t="s">
        <v>413</v>
      </c>
      <c r="D19" s="5" t="s">
        <v>413</v>
      </c>
      <c r="E19" s="5" t="s">
        <v>413</v>
      </c>
      <c r="F19" s="5" t="s">
        <v>413</v>
      </c>
      <c r="H19" s="5" t="s">
        <v>413</v>
      </c>
      <c r="I19" s="5" t="s">
        <v>413</v>
      </c>
      <c r="J19" s="5" t="s">
        <v>413</v>
      </c>
      <c r="K19" s="5" t="s">
        <v>413</v>
      </c>
    </row>
    <row r="20" spans="1:11" x14ac:dyDescent="0.3">
      <c r="A20" s="5" t="s">
        <v>219</v>
      </c>
      <c r="B20" s="5">
        <v>9727444179.4927387</v>
      </c>
      <c r="C20" s="5">
        <v>7481014841.5563574</v>
      </c>
      <c r="D20" s="5">
        <v>9221218206.1579647</v>
      </c>
      <c r="E20" s="5">
        <v>8685107913.6690636</v>
      </c>
      <c r="F20" s="5">
        <v>9833247716.2575665</v>
      </c>
      <c r="H20" s="5">
        <v>35547585132.656303</v>
      </c>
      <c r="I20" s="5">
        <v>45415029493.731964</v>
      </c>
      <c r="J20" s="5">
        <v>42031948516.812004</v>
      </c>
      <c r="K20" s="5">
        <v>47555056777.561638</v>
      </c>
    </row>
    <row r="21" spans="1:11" x14ac:dyDescent="0.3">
      <c r="A21" s="5" t="s">
        <v>221</v>
      </c>
      <c r="B21" s="5">
        <v>391500000</v>
      </c>
      <c r="C21" s="5">
        <v>492500000</v>
      </c>
      <c r="D21" s="5">
        <v>611500000</v>
      </c>
      <c r="E21" s="5">
        <v>601000000</v>
      </c>
      <c r="F21" s="5">
        <v>615000000</v>
      </c>
      <c r="H21" s="5">
        <v>901000000</v>
      </c>
      <c r="I21" s="5">
        <v>1248500000</v>
      </c>
      <c r="J21" s="5">
        <v>1573000000</v>
      </c>
      <c r="K21" s="5">
        <v>1571443850</v>
      </c>
    </row>
    <row r="22" spans="1:11" x14ac:dyDescent="0.3">
      <c r="A22" s="5" t="s">
        <v>222</v>
      </c>
      <c r="B22" s="5">
        <v>797921958.79061472</v>
      </c>
      <c r="C22" s="5">
        <v>1154049285.5686591</v>
      </c>
      <c r="D22" s="5">
        <v>941345994.06224346</v>
      </c>
      <c r="E22" s="5">
        <v>1040788979.3830904</v>
      </c>
      <c r="F22" s="5">
        <v>1008395973.1100818</v>
      </c>
      <c r="H22" s="5">
        <v>3906745097.478159</v>
      </c>
      <c r="I22" s="5">
        <v>4800390732.8320599</v>
      </c>
      <c r="J22" s="5">
        <v>5095285355.3334341</v>
      </c>
      <c r="K22" s="5">
        <v>5933708288.4789391</v>
      </c>
    </row>
    <row r="23" spans="1:11" x14ac:dyDescent="0.3">
      <c r="A23" s="5" t="s">
        <v>603</v>
      </c>
      <c r="B23" s="5" t="s">
        <v>413</v>
      </c>
      <c r="C23" s="5" t="s">
        <v>413</v>
      </c>
      <c r="D23" s="5" t="s">
        <v>413</v>
      </c>
      <c r="E23" s="5" t="s">
        <v>413</v>
      </c>
      <c r="F23" s="5" t="s">
        <v>413</v>
      </c>
      <c r="H23" s="5">
        <v>1519287000</v>
      </c>
      <c r="I23" s="5">
        <v>1713745000</v>
      </c>
      <c r="J23" s="5">
        <v>1960732000</v>
      </c>
      <c r="K23" s="5">
        <v>2004000000</v>
      </c>
    </row>
    <row r="24" spans="1:11" x14ac:dyDescent="0.3">
      <c r="A24" s="5" t="s">
        <v>223</v>
      </c>
      <c r="B24" s="5">
        <v>186284980.39172438</v>
      </c>
      <c r="C24" s="5">
        <v>212478668.19486731</v>
      </c>
      <c r="D24" s="5">
        <v>212052951.82492924</v>
      </c>
      <c r="E24" s="5">
        <v>227480732.05986792</v>
      </c>
      <c r="F24" s="5">
        <v>264923174.02813178</v>
      </c>
      <c r="H24" s="5">
        <v>1075563544.8488088</v>
      </c>
      <c r="I24" s="5">
        <v>1339649528.2957523</v>
      </c>
      <c r="J24" s="5">
        <v>1741034283.9400997</v>
      </c>
      <c r="K24" s="5" t="s">
        <v>413</v>
      </c>
    </row>
    <row r="25" spans="1:11" x14ac:dyDescent="0.3">
      <c r="A25" s="5" t="s">
        <v>224</v>
      </c>
      <c r="B25" s="5">
        <v>2768694330.9716845</v>
      </c>
      <c r="C25" s="5">
        <v>2260775121.0857878</v>
      </c>
      <c r="D25" s="5">
        <v>2294548577.4981394</v>
      </c>
      <c r="E25" s="5">
        <v>2056194909.0627291</v>
      </c>
      <c r="F25" s="5">
        <v>2191068870.2928872</v>
      </c>
      <c r="H25" s="5">
        <v>9241956044.7760334</v>
      </c>
      <c r="I25" s="5">
        <v>12605111071.570261</v>
      </c>
      <c r="J25" s="5">
        <v>15466422290.32851</v>
      </c>
      <c r="K25" s="5">
        <v>13958572802.657944</v>
      </c>
    </row>
    <row r="26" spans="1:11" x14ac:dyDescent="0.3">
      <c r="A26" s="5" t="s">
        <v>225</v>
      </c>
      <c r="B26" s="5">
        <v>4049399659.4812202</v>
      </c>
      <c r="C26" s="5">
        <v>4413356665.6407709</v>
      </c>
      <c r="D26" s="5">
        <v>3534083877.4106627</v>
      </c>
      <c r="E26" s="5">
        <v>3710480449.841238</v>
      </c>
      <c r="F26" s="5">
        <v>4010118373.3765769</v>
      </c>
      <c r="H26" s="5">
        <v>9694293435.5288677</v>
      </c>
      <c r="I26" s="5">
        <v>12762571616.213295</v>
      </c>
      <c r="J26" s="5">
        <v>15186678398.516451</v>
      </c>
      <c r="K26" s="5">
        <v>15365011554.811705</v>
      </c>
    </row>
    <row r="27" spans="1:11" x14ac:dyDescent="0.3">
      <c r="A27" s="5" t="s">
        <v>226</v>
      </c>
      <c r="B27" s="5">
        <v>2517487481.8972616</v>
      </c>
      <c r="C27" s="5">
        <v>2398367786.4888272</v>
      </c>
      <c r="D27" s="5">
        <v>2320710337.5279312</v>
      </c>
      <c r="E27" s="5">
        <v>2133671163.4595633</v>
      </c>
      <c r="F27" s="5">
        <v>2158051339.2349181</v>
      </c>
      <c r="H27" s="5">
        <v>6937525193.6891699</v>
      </c>
      <c r="I27" s="5">
        <v>8783747388.2180786</v>
      </c>
      <c r="J27" s="5">
        <v>8548721137.8816786</v>
      </c>
      <c r="K27" s="5">
        <v>7095497209.4468641</v>
      </c>
    </row>
    <row r="28" spans="1:11" x14ac:dyDescent="0.3">
      <c r="A28" s="5" t="s">
        <v>30</v>
      </c>
      <c r="B28" s="5">
        <v>81258638865.264359</v>
      </c>
      <c r="C28" s="5">
        <v>68462738259.902657</v>
      </c>
      <c r="D28" s="5">
        <v>81614535020.058243</v>
      </c>
      <c r="E28" s="5">
        <v>81559232850.080353</v>
      </c>
      <c r="F28" s="5">
        <v>68250204101.339455</v>
      </c>
      <c r="H28" s="5">
        <v>233941246230.24728</v>
      </c>
      <c r="I28" s="5">
        <v>309853308958.67767</v>
      </c>
      <c r="J28" s="5">
        <v>374482483050.83105</v>
      </c>
      <c r="K28" s="5">
        <v>342214686307.40955</v>
      </c>
    </row>
    <row r="29" spans="1:11" x14ac:dyDescent="0.3">
      <c r="A29" s="5" t="s">
        <v>596</v>
      </c>
      <c r="B29" s="5" t="s">
        <v>413</v>
      </c>
      <c r="C29" s="5" t="s">
        <v>413</v>
      </c>
      <c r="D29" s="5" t="s">
        <v>413</v>
      </c>
      <c r="E29" s="5" t="s">
        <v>413</v>
      </c>
      <c r="F29" s="5" t="s">
        <v>413</v>
      </c>
      <c r="H29" s="5" t="s">
        <v>413</v>
      </c>
      <c r="I29" s="5" t="s">
        <v>413</v>
      </c>
      <c r="J29" s="5" t="s">
        <v>413</v>
      </c>
      <c r="K29" s="5" t="s">
        <v>413</v>
      </c>
    </row>
    <row r="30" spans="1:11" x14ac:dyDescent="0.3">
      <c r="A30" s="5" t="s">
        <v>594</v>
      </c>
      <c r="B30" s="5">
        <v>2325523033.5527802</v>
      </c>
      <c r="C30" s="5">
        <v>2226605158.714941</v>
      </c>
      <c r="D30" s="5">
        <v>1976887485.421555</v>
      </c>
      <c r="E30" s="5">
        <v>2022108056.7505245</v>
      </c>
      <c r="F30" s="5">
        <v>2315388241.8221335</v>
      </c>
      <c r="H30" s="5">
        <v>6355257117.963439</v>
      </c>
      <c r="I30" s="5">
        <v>9377938008.9551544</v>
      </c>
      <c r="J30" s="5">
        <v>10106443667.531233</v>
      </c>
      <c r="K30" s="5">
        <v>9081237947.5726681</v>
      </c>
    </row>
    <row r="31" spans="1:11" x14ac:dyDescent="0.3">
      <c r="A31" s="5" t="s">
        <v>229</v>
      </c>
      <c r="B31" s="5">
        <v>789066173.75632107</v>
      </c>
      <c r="C31" s="5">
        <v>911820910.54278946</v>
      </c>
      <c r="D31" s="5">
        <v>780034955.16919541</v>
      </c>
      <c r="E31" s="5">
        <v>721473325.28531051</v>
      </c>
      <c r="F31" s="5">
        <v>813114613.71342719</v>
      </c>
      <c r="H31" s="5">
        <v>5133679370.8179197</v>
      </c>
      <c r="I31" s="5">
        <v>5835051415.3252211</v>
      </c>
      <c r="J31" s="5">
        <v>6229310025.1117382</v>
      </c>
      <c r="K31" s="5">
        <v>7308737781.2691784</v>
      </c>
    </row>
    <row r="32" spans="1:11" x14ac:dyDescent="0.3">
      <c r="A32" s="5" t="s">
        <v>230</v>
      </c>
      <c r="B32" s="5">
        <v>173751533.20374045</v>
      </c>
      <c r="C32" s="5">
        <v>129001348.56980625</v>
      </c>
      <c r="D32" s="5">
        <v>141321270.48441035</v>
      </c>
      <c r="E32" s="5">
        <v>138400674.41440356</v>
      </c>
      <c r="F32" s="5">
        <v>140218229.17194188</v>
      </c>
      <c r="H32" s="5">
        <v>588865206.25153255</v>
      </c>
      <c r="I32" s="5">
        <v>661150004.20517516</v>
      </c>
      <c r="J32" s="5">
        <v>779398863.88140213</v>
      </c>
      <c r="K32" s="5">
        <v>642834305.39267135</v>
      </c>
    </row>
    <row r="33" spans="1:11" x14ac:dyDescent="0.3">
      <c r="A33" s="5" t="s">
        <v>231</v>
      </c>
      <c r="B33" s="5">
        <v>308372216.22282439</v>
      </c>
      <c r="C33" s="5">
        <v>355408993.06293601</v>
      </c>
      <c r="D33" s="5">
        <v>326304704.51702815</v>
      </c>
      <c r="E33" s="5">
        <v>351111187.78030294</v>
      </c>
      <c r="F33" s="5">
        <v>425325210.047333</v>
      </c>
      <c r="H33" s="5">
        <v>967252869.85012209</v>
      </c>
      <c r="I33" s="5">
        <v>1099895571.2082477</v>
      </c>
      <c r="J33" s="5">
        <v>1310225014.7945375</v>
      </c>
      <c r="K33" s="5">
        <v>1428430396.0203176</v>
      </c>
    </row>
    <row r="34" spans="1:11" x14ac:dyDescent="0.3">
      <c r="A34" s="5" t="s">
        <v>232</v>
      </c>
      <c r="B34" s="5">
        <v>1384886252.6091588</v>
      </c>
      <c r="C34" s="5">
        <v>1886392172.8898239</v>
      </c>
      <c r="D34" s="5">
        <v>2256850025.9470682</v>
      </c>
      <c r="E34" s="5">
        <v>2511940516.7431192</v>
      </c>
      <c r="F34" s="5">
        <v>2884414192.4687262</v>
      </c>
      <c r="H34" s="5">
        <v>21651131247.467129</v>
      </c>
      <c r="I34" s="5">
        <v>27158061717.686867</v>
      </c>
      <c r="J34" s="5">
        <v>29462601452.071186</v>
      </c>
      <c r="K34" s="5">
        <v>28497892006.419559</v>
      </c>
    </row>
    <row r="35" spans="1:11" x14ac:dyDescent="0.3">
      <c r="A35" s="5" t="s">
        <v>233</v>
      </c>
      <c r="B35" s="5">
        <v>2295271123.9829731</v>
      </c>
      <c r="C35" s="5">
        <v>2059848165.2533748</v>
      </c>
      <c r="D35" s="5">
        <v>2437829405.7094207</v>
      </c>
      <c r="E35" s="5">
        <v>2881977219.4449005</v>
      </c>
      <c r="F35" s="5">
        <v>3165848310.0623488</v>
      </c>
      <c r="H35" s="5">
        <v>7544311297.1448984</v>
      </c>
      <c r="I35" s="5">
        <v>9102291771.3253651</v>
      </c>
      <c r="J35" s="5">
        <v>9740770348.3556728</v>
      </c>
      <c r="K35" s="5">
        <v>10153325318.316648</v>
      </c>
    </row>
    <row r="36" spans="1:11" x14ac:dyDescent="0.3">
      <c r="A36" s="5" t="s">
        <v>587</v>
      </c>
      <c r="B36" s="5" t="s">
        <v>413</v>
      </c>
      <c r="C36" s="5" t="s">
        <v>413</v>
      </c>
      <c r="D36" s="5" t="s">
        <v>413</v>
      </c>
      <c r="E36" s="5" t="s">
        <v>413</v>
      </c>
      <c r="F36" s="5" t="s">
        <v>413</v>
      </c>
      <c r="H36" s="5">
        <v>2592370369.4814777</v>
      </c>
      <c r="I36" s="5" t="s">
        <v>413</v>
      </c>
      <c r="J36" s="5" t="s">
        <v>413</v>
      </c>
      <c r="K36" s="5" t="s">
        <v>413</v>
      </c>
    </row>
    <row r="37" spans="1:11" x14ac:dyDescent="0.3">
      <c r="A37" s="5" t="s">
        <v>235</v>
      </c>
      <c r="B37" s="5">
        <v>274652957.86253035</v>
      </c>
      <c r="C37" s="5">
        <v>239761597.83244768</v>
      </c>
      <c r="D37" s="5">
        <v>231830682.46500418</v>
      </c>
      <c r="E37" s="5">
        <v>210529062.93084133</v>
      </c>
      <c r="F37" s="5">
        <v>200666492.40926179</v>
      </c>
      <c r="H37" s="5">
        <v>799194659.18911636</v>
      </c>
      <c r="I37" s="5">
        <v>778394732.80716169</v>
      </c>
      <c r="J37" s="5">
        <v>784669456.38734043</v>
      </c>
      <c r="K37" s="5">
        <v>742108359.47042239</v>
      </c>
    </row>
    <row r="38" spans="1:11" x14ac:dyDescent="0.3">
      <c r="A38" s="5" t="s">
        <v>236</v>
      </c>
      <c r="B38" s="5">
        <v>515889625.04604721</v>
      </c>
      <c r="C38" s="5">
        <v>494007543.61992729</v>
      </c>
      <c r="D38" s="5">
        <v>481549082.91039932</v>
      </c>
      <c r="E38" s="5">
        <v>849538448.778265</v>
      </c>
      <c r="F38" s="5">
        <v>2269814007.741271</v>
      </c>
      <c r="H38" s="5">
        <v>4501989112.6435566</v>
      </c>
      <c r="I38" s="5">
        <v>5210833467.418191</v>
      </c>
      <c r="J38" s="5">
        <v>5008659289.452879</v>
      </c>
      <c r="K38" s="5">
        <v>6321231739.7957945</v>
      </c>
    </row>
    <row r="39" spans="1:11" x14ac:dyDescent="0.3">
      <c r="A39" s="5" t="s">
        <v>237</v>
      </c>
      <c r="B39" s="5">
        <v>23525063433.139606</v>
      </c>
      <c r="C39" s="5">
        <v>19942566848.332218</v>
      </c>
      <c r="D39" s="5">
        <v>22395900495.533878</v>
      </c>
      <c r="E39" s="5">
        <v>21685325012.399902</v>
      </c>
      <c r="F39" s="5">
        <v>21238454276.865856</v>
      </c>
      <c r="H39" s="5">
        <v>68216603050.373146</v>
      </c>
      <c r="I39" s="5">
        <v>103693579744.00876</v>
      </c>
      <c r="J39" s="5">
        <v>119253474107.18242</v>
      </c>
      <c r="K39" s="5">
        <v>100090792266.50345</v>
      </c>
    </row>
    <row r="40" spans="1:11" x14ac:dyDescent="0.3">
      <c r="A40" s="5" t="s">
        <v>18</v>
      </c>
      <c r="B40" s="5">
        <v>144913704695.68756</v>
      </c>
      <c r="C40" s="5">
        <v>168058444272.64218</v>
      </c>
      <c r="D40" s="5">
        <v>224306238156.07263</v>
      </c>
      <c r="E40" s="5">
        <v>243973790223.78458</v>
      </c>
      <c r="F40" s="5">
        <v>295619639657.42487</v>
      </c>
      <c r="H40" s="5">
        <v>2374737462777.6885</v>
      </c>
      <c r="I40" s="5">
        <v>3093278397249.1753</v>
      </c>
      <c r="J40" s="5">
        <v>3140040863536.2271</v>
      </c>
      <c r="K40" s="5">
        <v>3127201616050.7104</v>
      </c>
    </row>
    <row r="41" spans="1:11" x14ac:dyDescent="0.3">
      <c r="A41" s="5" t="s">
        <v>238</v>
      </c>
      <c r="B41" s="5">
        <v>20585197362.265388</v>
      </c>
      <c r="C41" s="5">
        <v>15359982697.600544</v>
      </c>
      <c r="D41" s="5">
        <v>16731018377.43191</v>
      </c>
      <c r="E41" s="5">
        <v>18180843172.173325</v>
      </c>
      <c r="F41" s="5">
        <v>17793883920.378929</v>
      </c>
      <c r="H41" s="5">
        <v>55511423806.50885</v>
      </c>
      <c r="I41" s="5">
        <v>76006795312.1819</v>
      </c>
      <c r="J41" s="5">
        <v>96145284717.693192</v>
      </c>
      <c r="K41" s="5">
        <v>82354994446.313019</v>
      </c>
    </row>
    <row r="42" spans="1:11" x14ac:dyDescent="0.3">
      <c r="A42" s="5" t="s">
        <v>239</v>
      </c>
      <c r="B42" s="5">
        <v>99636387.417517856</v>
      </c>
      <c r="C42" s="5">
        <v>102961488.13728602</v>
      </c>
      <c r="D42" s="5">
        <v>94530056.18449986</v>
      </c>
      <c r="E42" s="5">
        <v>101899101.19323696</v>
      </c>
      <c r="F42" s="5">
        <v>114673706.09165454</v>
      </c>
      <c r="H42" s="5">
        <v>343723733.57158941</v>
      </c>
      <c r="I42" s="5">
        <v>407884635.85230172</v>
      </c>
      <c r="J42" s="5">
        <v>435697468.84088629</v>
      </c>
      <c r="K42" s="5">
        <v>473137200.22260559</v>
      </c>
    </row>
    <row r="43" spans="1:11" x14ac:dyDescent="0.3">
      <c r="A43" s="5" t="s">
        <v>579</v>
      </c>
      <c r="B43" s="5">
        <v>2044987887.3751302</v>
      </c>
      <c r="C43" s="5">
        <v>826448700</v>
      </c>
      <c r="D43" s="5">
        <v>2971014492.753623</v>
      </c>
      <c r="E43" s="5">
        <v>971000000</v>
      </c>
      <c r="F43" s="5">
        <v>1190984744.4920921</v>
      </c>
      <c r="H43" s="5">
        <v>14559943783.710154</v>
      </c>
      <c r="I43" s="5">
        <v>22184221775.399456</v>
      </c>
      <c r="J43" s="5">
        <v>31736558288.141506</v>
      </c>
      <c r="K43" s="5">
        <v>31210285206.447918</v>
      </c>
    </row>
    <row r="44" spans="1:11" x14ac:dyDescent="0.3">
      <c r="A44" s="5" t="s">
        <v>577</v>
      </c>
      <c r="B44" s="5">
        <v>1415791994.1846094</v>
      </c>
      <c r="C44" s="5">
        <v>1391767818.0408101</v>
      </c>
      <c r="D44" s="5">
        <v>1407787623.3147407</v>
      </c>
      <c r="E44" s="5">
        <v>1490991861.9855621</v>
      </c>
      <c r="F44" s="5">
        <v>1636664194.6701703</v>
      </c>
      <c r="H44" s="5">
        <v>3278620368.8187313</v>
      </c>
      <c r="I44" s="5">
        <v>4849428753.422883</v>
      </c>
      <c r="J44" s="5">
        <v>5433021714.2386379</v>
      </c>
      <c r="K44" s="5">
        <v>6023391374.1989279</v>
      </c>
    </row>
    <row r="45" spans="1:11" x14ac:dyDescent="0.3">
      <c r="A45" s="5" t="s">
        <v>242</v>
      </c>
      <c r="B45" s="5">
        <v>6578730704.1486835</v>
      </c>
      <c r="C45" s="5">
        <v>6411945482.7079248</v>
      </c>
      <c r="D45" s="5">
        <v>6545131998.1180439</v>
      </c>
      <c r="E45" s="5">
        <v>6445457524.5537758</v>
      </c>
      <c r="F45" s="5">
        <v>6828718281.6408205</v>
      </c>
      <c r="H45" s="5">
        <v>17616395250.952404</v>
      </c>
      <c r="I45" s="5">
        <v>22479844457.511776</v>
      </c>
      <c r="J45" s="5">
        <v>27574429707.119072</v>
      </c>
      <c r="K45" s="5">
        <v>29025566715.669933</v>
      </c>
    </row>
    <row r="46" spans="1:11" x14ac:dyDescent="0.3">
      <c r="A46" s="5" t="s">
        <v>243</v>
      </c>
      <c r="B46" s="5">
        <v>5193200980.8767843</v>
      </c>
      <c r="C46" s="5">
        <v>5124618233.3220882</v>
      </c>
      <c r="D46" s="5">
        <v>4504767963.76507</v>
      </c>
      <c r="E46" s="5">
        <v>4310942884.9607258</v>
      </c>
      <c r="F46" s="5">
        <v>4430687717.015377</v>
      </c>
      <c r="H46" s="5">
        <v>13203807830.595186</v>
      </c>
      <c r="I46" s="5">
        <v>16610109080.079294</v>
      </c>
      <c r="J46" s="5">
        <v>20283249155.751408</v>
      </c>
      <c r="K46" s="5">
        <v>22127698957.95166</v>
      </c>
    </row>
    <row r="47" spans="1:11" x14ac:dyDescent="0.3">
      <c r="A47" s="5" t="s">
        <v>245</v>
      </c>
      <c r="B47" s="5">
        <v>4697400000</v>
      </c>
      <c r="C47" s="5">
        <v>4916000000</v>
      </c>
      <c r="D47" s="5">
        <v>5179600000</v>
      </c>
      <c r="E47" s="5">
        <v>5109300000</v>
      </c>
      <c r="F47" s="5">
        <v>4434700000</v>
      </c>
      <c r="H47" s="5">
        <v>8067000000</v>
      </c>
      <c r="I47" s="5" t="s">
        <v>413</v>
      </c>
      <c r="J47" s="5" t="s">
        <v>413</v>
      </c>
      <c r="K47" s="5" t="s">
        <v>413</v>
      </c>
    </row>
    <row r="48" spans="1:11" x14ac:dyDescent="0.3">
      <c r="A48" s="5" t="s">
        <v>572</v>
      </c>
      <c r="B48" s="5" t="s">
        <v>413</v>
      </c>
      <c r="C48" s="5" t="s">
        <v>413</v>
      </c>
      <c r="D48" s="5" t="s">
        <v>413</v>
      </c>
      <c r="E48" s="5" t="s">
        <v>413</v>
      </c>
      <c r="F48" s="5" t="s">
        <v>413</v>
      </c>
      <c r="H48" s="5" t="s">
        <v>413</v>
      </c>
      <c r="I48" s="5" t="s">
        <v>413</v>
      </c>
      <c r="J48" s="5" t="s">
        <v>413</v>
      </c>
      <c r="K48" s="5" t="s">
        <v>413</v>
      </c>
    </row>
    <row r="49" spans="1:11" x14ac:dyDescent="0.3">
      <c r="A49" s="5" t="s">
        <v>249</v>
      </c>
      <c r="B49" s="5" t="s">
        <v>413</v>
      </c>
      <c r="C49" s="5" t="s">
        <v>413</v>
      </c>
      <c r="D49" s="5" t="s">
        <v>413</v>
      </c>
      <c r="E49" s="5" t="s">
        <v>413</v>
      </c>
      <c r="F49" s="5" t="s">
        <v>413</v>
      </c>
      <c r="H49" s="5">
        <v>3414846866.7180581</v>
      </c>
      <c r="I49" s="5">
        <v>4096786536.1999989</v>
      </c>
      <c r="J49" s="5">
        <v>6290162303.8357878</v>
      </c>
      <c r="K49" s="5">
        <v>7114908351.2921934</v>
      </c>
    </row>
    <row r="50" spans="1:11" x14ac:dyDescent="0.3">
      <c r="A50" s="5" t="s">
        <v>250</v>
      </c>
      <c r="B50" s="5" t="s">
        <v>413</v>
      </c>
      <c r="C50" s="5" t="s">
        <v>413</v>
      </c>
      <c r="D50" s="5" t="s">
        <v>413</v>
      </c>
      <c r="E50" s="5" t="s">
        <v>413</v>
      </c>
      <c r="F50" s="5" t="s">
        <v>413</v>
      </c>
      <c r="H50" s="5" t="s">
        <v>413</v>
      </c>
      <c r="I50" s="5" t="s">
        <v>413</v>
      </c>
      <c r="J50" s="5" t="s">
        <v>413</v>
      </c>
      <c r="K50" s="5" t="s">
        <v>413</v>
      </c>
    </row>
    <row r="51" spans="1:11" x14ac:dyDescent="0.3">
      <c r="A51" s="5" t="s">
        <v>251</v>
      </c>
      <c r="B51" s="5">
        <v>9015949073.6348248</v>
      </c>
      <c r="C51" s="5">
        <v>9147200120.2443027</v>
      </c>
      <c r="D51" s="5">
        <v>10646556076.714472</v>
      </c>
      <c r="E51" s="5">
        <v>9887410923.3488159</v>
      </c>
      <c r="F51" s="5">
        <v>10312030141.003456</v>
      </c>
      <c r="H51" s="5">
        <v>20498001727.851517</v>
      </c>
      <c r="I51" s="5">
        <v>29198653713.802895</v>
      </c>
      <c r="J51" s="5">
        <v>36523602101.884262</v>
      </c>
      <c r="K51" s="5">
        <v>34583172567.916008</v>
      </c>
    </row>
    <row r="52" spans="1:11" x14ac:dyDescent="0.3">
      <c r="A52" s="5" t="s">
        <v>252</v>
      </c>
      <c r="B52" s="5">
        <v>7136267133.566783</v>
      </c>
      <c r="C52" s="5">
        <v>4483779889.944972</v>
      </c>
      <c r="D52" s="5">
        <v>4885305652.8264132</v>
      </c>
      <c r="E52" s="5">
        <v>6596149000</v>
      </c>
      <c r="F52" s="5">
        <v>7867963000</v>
      </c>
      <c r="H52" s="5">
        <v>19849665000</v>
      </c>
      <c r="I52" s="5">
        <v>28090507000</v>
      </c>
      <c r="J52" s="5">
        <v>35949394000</v>
      </c>
      <c r="K52" s="5">
        <v>34206375999.999996</v>
      </c>
    </row>
    <row r="53" spans="1:11" x14ac:dyDescent="0.3">
      <c r="A53" s="5" t="s">
        <v>566</v>
      </c>
      <c r="B53" s="5">
        <v>21812278630.460449</v>
      </c>
      <c r="C53" s="5">
        <v>21144205249.18903</v>
      </c>
      <c r="D53" s="5">
        <v>22779979451.049465</v>
      </c>
      <c r="E53" s="5">
        <v>21590296495.956875</v>
      </c>
      <c r="F53" s="5">
        <v>19303370786.516853</v>
      </c>
      <c r="H53" s="5">
        <v>75433562071.116653</v>
      </c>
      <c r="I53" s="5">
        <v>81943913320.586365</v>
      </c>
      <c r="J53" s="5">
        <v>104389057750.75989</v>
      </c>
      <c r="K53" s="5">
        <v>84508256649.163727</v>
      </c>
    </row>
    <row r="54" spans="1:11" x14ac:dyDescent="0.3">
      <c r="A54" s="5" t="s">
        <v>254</v>
      </c>
      <c r="B54" s="5">
        <v>3990321100</v>
      </c>
      <c r="C54" s="5">
        <v>4129349000</v>
      </c>
      <c r="D54" s="5">
        <v>4935859900</v>
      </c>
      <c r="E54" s="5">
        <v>5021277400</v>
      </c>
      <c r="F54" s="5">
        <v>5117092900</v>
      </c>
      <c r="H54" s="5">
        <v>10450130000</v>
      </c>
      <c r="I54" s="5">
        <v>15411330000</v>
      </c>
      <c r="J54" s="5">
        <v>18070440000</v>
      </c>
      <c r="K54" s="5">
        <v>16938650000</v>
      </c>
    </row>
    <row r="55" spans="1:11" x14ac:dyDescent="0.3">
      <c r="A55" s="5" t="s">
        <v>255</v>
      </c>
      <c r="B55" s="5" t="s">
        <v>413</v>
      </c>
      <c r="C55" s="5" t="s">
        <v>413</v>
      </c>
      <c r="D55" s="5" t="s">
        <v>413</v>
      </c>
      <c r="E55" s="5" t="s">
        <v>413</v>
      </c>
      <c r="F55" s="5" t="s">
        <v>413</v>
      </c>
      <c r="H55" s="5">
        <v>3668867869.7113214</v>
      </c>
      <c r="I55" s="5">
        <v>3889425323.4954047</v>
      </c>
      <c r="J55" s="5">
        <v>3948328171.973393</v>
      </c>
      <c r="K55" s="5">
        <v>3064765428.8727717</v>
      </c>
    </row>
    <row r="56" spans="1:11" x14ac:dyDescent="0.3">
      <c r="A56" s="5" t="s">
        <v>256</v>
      </c>
      <c r="B56" s="5">
        <v>597112441.98192596</v>
      </c>
      <c r="C56" s="5">
        <v>597463420.71328366</v>
      </c>
      <c r="D56" s="5">
        <v>411183688.3116883</v>
      </c>
      <c r="E56" s="5">
        <v>460870323.3366214</v>
      </c>
      <c r="F56" s="5">
        <v>472665962.37306917</v>
      </c>
      <c r="H56" s="5" t="s">
        <v>413</v>
      </c>
      <c r="I56" s="5" t="s">
        <v>413</v>
      </c>
      <c r="J56" s="5" t="s">
        <v>413</v>
      </c>
      <c r="K56" s="5" t="s">
        <v>413</v>
      </c>
    </row>
    <row r="57" spans="1:11" x14ac:dyDescent="0.3">
      <c r="A57" s="5" t="s">
        <v>258</v>
      </c>
      <c r="B57" s="5" t="s">
        <v>413</v>
      </c>
      <c r="C57" s="5" t="s">
        <v>413</v>
      </c>
      <c r="D57" s="5" t="s">
        <v>413</v>
      </c>
      <c r="E57" s="5" t="s">
        <v>413</v>
      </c>
      <c r="F57" s="5" t="s">
        <v>413</v>
      </c>
      <c r="H57" s="5" t="s">
        <v>413</v>
      </c>
      <c r="I57" s="5" t="s">
        <v>413</v>
      </c>
      <c r="J57" s="5" t="s">
        <v>413</v>
      </c>
      <c r="K57" s="5" t="s">
        <v>413</v>
      </c>
    </row>
    <row r="58" spans="1:11" x14ac:dyDescent="0.3">
      <c r="A58" s="5" t="s">
        <v>259</v>
      </c>
      <c r="B58" s="5" t="s">
        <v>413</v>
      </c>
      <c r="C58" s="5" t="s">
        <v>413</v>
      </c>
      <c r="D58" s="5" t="s">
        <v>413</v>
      </c>
      <c r="E58" s="5" t="s">
        <v>413</v>
      </c>
      <c r="F58" s="5" t="s">
        <v>413</v>
      </c>
      <c r="H58" s="5">
        <v>18171455003.668613</v>
      </c>
      <c r="I58" s="5">
        <v>18595574210.791481</v>
      </c>
      <c r="J58" s="5">
        <v>23264741856.649559</v>
      </c>
      <c r="K58" s="5">
        <v>22905283373.308914</v>
      </c>
    </row>
    <row r="59" spans="1:11" x14ac:dyDescent="0.3">
      <c r="A59" s="5" t="s">
        <v>260</v>
      </c>
      <c r="B59" s="5">
        <v>965967172.61831355</v>
      </c>
      <c r="C59" s="5">
        <v>1192866662.4357429</v>
      </c>
      <c r="D59" s="5">
        <v>1183299078.0433378</v>
      </c>
      <c r="E59" s="5">
        <v>1140910382.7061634</v>
      </c>
      <c r="F59" s="5">
        <v>1177923087.4754219</v>
      </c>
      <c r="H59" s="5">
        <v>1973068118.1572342</v>
      </c>
      <c r="I59" s="5">
        <v>2345031688.377419</v>
      </c>
      <c r="J59" s="5">
        <v>3445478278.2102537</v>
      </c>
      <c r="K59" s="5" t="s">
        <v>413</v>
      </c>
    </row>
    <row r="60" spans="1:11" x14ac:dyDescent="0.3">
      <c r="A60" s="5" t="s">
        <v>558</v>
      </c>
      <c r="B60" s="5">
        <v>1084755370.529711</v>
      </c>
      <c r="C60" s="5">
        <v>919664519.82413304</v>
      </c>
      <c r="D60" s="5">
        <v>836843105.70322192</v>
      </c>
      <c r="E60" s="5" t="s">
        <v>413</v>
      </c>
      <c r="F60" s="5" t="s">
        <v>413</v>
      </c>
      <c r="H60" s="5">
        <v>2036087881.3730125</v>
      </c>
      <c r="I60" s="5">
        <v>2370137504.5532956</v>
      </c>
      <c r="J60" s="5">
        <v>2682544155.5448375</v>
      </c>
      <c r="K60" s="5" t="s">
        <v>413</v>
      </c>
    </row>
    <row r="61" spans="1:11" x14ac:dyDescent="0.3">
      <c r="A61" s="5" t="s">
        <v>263</v>
      </c>
      <c r="B61" s="5">
        <v>2177525442.6516471</v>
      </c>
      <c r="C61" s="5">
        <v>1777483514.2685769</v>
      </c>
      <c r="D61" s="5">
        <v>1659781413.5788002</v>
      </c>
      <c r="E61" s="5">
        <v>1475000550.0085592</v>
      </c>
      <c r="F61" s="5">
        <v>1715357230.7480309</v>
      </c>
      <c r="H61" s="5">
        <v>3454238781.5700974</v>
      </c>
      <c r="I61" s="5">
        <v>4746351486.3240166</v>
      </c>
      <c r="J61" s="5">
        <v>5004762838.9401035</v>
      </c>
      <c r="K61" s="5">
        <v>5380346060.4489422</v>
      </c>
    </row>
    <row r="62" spans="1:11" x14ac:dyDescent="0.3">
      <c r="A62" s="5" t="s">
        <v>555</v>
      </c>
      <c r="B62" s="5">
        <v>240030742.9226447</v>
      </c>
      <c r="C62" s="5">
        <v>228252566.98234645</v>
      </c>
      <c r="D62" s="5">
        <v>239267448.02103597</v>
      </c>
      <c r="E62" s="5">
        <v>172598261.58441192</v>
      </c>
      <c r="F62" s="5">
        <v>187843014.98783123</v>
      </c>
      <c r="H62" s="5">
        <v>684780894.44107234</v>
      </c>
      <c r="I62" s="5">
        <v>714636609.6872896</v>
      </c>
      <c r="J62" s="5">
        <v>797057189.77950096</v>
      </c>
      <c r="K62" s="5">
        <v>786679343.40547156</v>
      </c>
    </row>
    <row r="63" spans="1:11" x14ac:dyDescent="0.3">
      <c r="A63" s="5" t="s">
        <v>264</v>
      </c>
      <c r="B63" s="5">
        <v>1340894232.8378484</v>
      </c>
      <c r="C63" s="5">
        <v>1066705737.7142302</v>
      </c>
      <c r="D63" s="5">
        <v>1212806577.2830763</v>
      </c>
      <c r="E63" s="5">
        <v>1251358575.4482477</v>
      </c>
      <c r="F63" s="5">
        <v>1439799970.3963473</v>
      </c>
      <c r="H63" s="5">
        <v>8964607357.622921</v>
      </c>
      <c r="I63" s="5">
        <v>11109489894.128971</v>
      </c>
      <c r="J63" s="5">
        <v>15544538954.804197</v>
      </c>
      <c r="K63" s="5">
        <v>17815477926.211941</v>
      </c>
    </row>
    <row r="64" spans="1:11" x14ac:dyDescent="0.3">
      <c r="A64" s="5" t="s">
        <v>266</v>
      </c>
      <c r="B64" s="5">
        <v>3496235605.5821357</v>
      </c>
      <c r="C64" s="5">
        <v>3830248309.5374713</v>
      </c>
      <c r="D64" s="5">
        <v>3350776353.9168205</v>
      </c>
      <c r="E64" s="5">
        <v>3444719916.7952199</v>
      </c>
      <c r="F64" s="5">
        <v>3383577207.4551654</v>
      </c>
      <c r="H64" s="5">
        <v>24550161230.714684</v>
      </c>
      <c r="I64" s="5">
        <v>25966879997.244087</v>
      </c>
      <c r="J64" s="5">
        <v>26327411331.657078</v>
      </c>
      <c r="K64" s="5">
        <v>26729509225.066803</v>
      </c>
    </row>
    <row r="65" spans="1:11" x14ac:dyDescent="0.3">
      <c r="A65" s="5" t="s">
        <v>268</v>
      </c>
      <c r="B65" s="5" t="s">
        <v>413</v>
      </c>
      <c r="C65" s="5" t="s">
        <v>413</v>
      </c>
      <c r="D65" s="5" t="s">
        <v>413</v>
      </c>
      <c r="E65" s="5" t="s">
        <v>413</v>
      </c>
      <c r="F65" s="5" t="s">
        <v>413</v>
      </c>
      <c r="H65" s="5" t="s">
        <v>413</v>
      </c>
      <c r="I65" s="5" t="s">
        <v>413</v>
      </c>
      <c r="J65" s="5" t="s">
        <v>413</v>
      </c>
      <c r="K65" s="5" t="s">
        <v>413</v>
      </c>
    </row>
    <row r="66" spans="1:11" x14ac:dyDescent="0.3">
      <c r="A66" s="5" t="s">
        <v>550</v>
      </c>
      <c r="B66" s="5" t="s">
        <v>413</v>
      </c>
      <c r="C66" s="5" t="s">
        <v>413</v>
      </c>
      <c r="D66" s="5" t="s">
        <v>413</v>
      </c>
      <c r="E66" s="5" t="s">
        <v>413</v>
      </c>
      <c r="F66" s="5">
        <v>1616000000</v>
      </c>
      <c r="H66" s="5">
        <v>3388000000</v>
      </c>
      <c r="I66" s="5">
        <v>3662000000</v>
      </c>
      <c r="J66" s="5">
        <v>4421000000</v>
      </c>
      <c r="K66" s="5" t="s">
        <v>413</v>
      </c>
    </row>
    <row r="67" spans="1:11" x14ac:dyDescent="0.3">
      <c r="A67" s="5" t="s">
        <v>269</v>
      </c>
      <c r="B67" s="5">
        <v>5091730420.3678217</v>
      </c>
      <c r="C67" s="5">
        <v>5011108418.073741</v>
      </c>
      <c r="D67" s="5">
        <v>5584251720.20823</v>
      </c>
      <c r="E67" s="5">
        <v>7731202010.3344202</v>
      </c>
      <c r="F67" s="5">
        <v>8255070815.8073053</v>
      </c>
      <c r="H67" s="5">
        <v>19272211289.037964</v>
      </c>
      <c r="I67" s="5">
        <v>27347172019.298748</v>
      </c>
      <c r="J67" s="5">
        <v>33934658511.012299</v>
      </c>
      <c r="K67" s="5">
        <v>33034424527.579163</v>
      </c>
    </row>
    <row r="68" spans="1:11" x14ac:dyDescent="0.3">
      <c r="A68" s="5" t="s">
        <v>270</v>
      </c>
      <c r="B68" s="5">
        <v>966133229.68140161</v>
      </c>
      <c r="C68" s="5">
        <v>901094018.62597167</v>
      </c>
      <c r="D68" s="5">
        <v>867392056.81793189</v>
      </c>
      <c r="E68" s="5">
        <v>849347059.64520371</v>
      </c>
      <c r="F68" s="5">
        <v>854685093.54547894</v>
      </c>
      <c r="H68" s="5">
        <v>9692379045.7305679</v>
      </c>
      <c r="I68" s="5">
        <v>10066835236.111362</v>
      </c>
      <c r="J68" s="5">
        <v>9705672892.0388126</v>
      </c>
      <c r="K68" s="5">
        <v>10872632733.32275</v>
      </c>
    </row>
    <row r="69" spans="1:11" x14ac:dyDescent="0.3">
      <c r="A69" s="5" t="s">
        <v>271</v>
      </c>
      <c r="B69" s="5">
        <v>232838608.20657757</v>
      </c>
      <c r="C69" s="5">
        <v>236210533.84680924</v>
      </c>
      <c r="D69" s="5">
        <v>155147246.67757428</v>
      </c>
      <c r="E69" s="5">
        <v>154745696.33850554</v>
      </c>
      <c r="F69" s="5">
        <v>131725861.12445569</v>
      </c>
      <c r="H69" s="5">
        <v>467445347.2856763</v>
      </c>
      <c r="I69" s="5">
        <v>520333703.81178647</v>
      </c>
      <c r="J69" s="5">
        <v>577090824.27561319</v>
      </c>
      <c r="K69" s="5">
        <v>576621237.70596874</v>
      </c>
    </row>
    <row r="70" spans="1:11" x14ac:dyDescent="0.3">
      <c r="A70" s="5" t="s">
        <v>272</v>
      </c>
      <c r="B70" s="5">
        <v>774285039.76242197</v>
      </c>
      <c r="C70" s="5">
        <v>726372197.44042075</v>
      </c>
      <c r="D70" s="5">
        <v>788833546.0176506</v>
      </c>
      <c r="E70" s="5">
        <v>759902021.68276715</v>
      </c>
      <c r="F70" s="5">
        <v>758240189.33731937</v>
      </c>
      <c r="H70" s="5" t="s">
        <v>413</v>
      </c>
      <c r="I70" s="5" t="s">
        <v>413</v>
      </c>
      <c r="J70" s="5" t="s">
        <v>413</v>
      </c>
      <c r="K70" s="5" t="s">
        <v>413</v>
      </c>
    </row>
    <row r="71" spans="1:11" x14ac:dyDescent="0.3">
      <c r="A71" s="5" t="s">
        <v>273</v>
      </c>
      <c r="B71" s="5">
        <v>991314910.95456183</v>
      </c>
      <c r="C71" s="5">
        <v>1233630317.0768192</v>
      </c>
      <c r="D71" s="5">
        <v>1348782313.7076685</v>
      </c>
      <c r="E71" s="5">
        <v>1300849982.9221179</v>
      </c>
      <c r="F71" s="5">
        <v>1157716250.6019599</v>
      </c>
      <c r="H71" s="5">
        <v>3983064282.3978643</v>
      </c>
      <c r="I71" s="5">
        <v>6269039005.5405254</v>
      </c>
      <c r="J71" s="5">
        <v>5932425394.6073198</v>
      </c>
      <c r="K71" s="5">
        <v>5064886352.4514942</v>
      </c>
    </row>
    <row r="72" spans="1:11" x14ac:dyDescent="0.3">
      <c r="A72" s="5" t="s">
        <v>274</v>
      </c>
      <c r="B72" s="5">
        <v>4090622570.1624818</v>
      </c>
      <c r="C72" s="5">
        <v>4310374703.8327532</v>
      </c>
      <c r="D72" s="5">
        <v>4773363655.506423</v>
      </c>
      <c r="E72" s="5">
        <v>4939695318.6457815</v>
      </c>
      <c r="F72" s="5">
        <v>5128837532.848031</v>
      </c>
      <c r="H72" s="5">
        <v>12172518449.666241</v>
      </c>
      <c r="I72" s="5">
        <v>18014411249.193527</v>
      </c>
      <c r="J72" s="5">
        <v>22079730541.780949</v>
      </c>
      <c r="K72" s="5">
        <v>20964669560.53796</v>
      </c>
    </row>
    <row r="73" spans="1:11" x14ac:dyDescent="0.3">
      <c r="A73" s="5" t="s">
        <v>542</v>
      </c>
      <c r="B73" s="5">
        <v>186278240070.50439</v>
      </c>
      <c r="C73" s="5">
        <v>178289784079.92264</v>
      </c>
      <c r="D73" s="5">
        <v>208788105812.64655</v>
      </c>
      <c r="E73" s="5">
        <v>200031415290.91202</v>
      </c>
      <c r="F73" s="5">
        <v>206139006223.55643</v>
      </c>
      <c r="H73" s="5">
        <v>601495384932.70764</v>
      </c>
      <c r="I73" s="5">
        <v>732172643360.24182</v>
      </c>
      <c r="J73" s="5">
        <v>682906554458.79077</v>
      </c>
      <c r="K73" s="5">
        <v>670377209105.51685</v>
      </c>
    </row>
    <row r="74" spans="1:11" x14ac:dyDescent="0.3">
      <c r="A74" s="5" t="s">
        <v>28</v>
      </c>
      <c r="B74" s="5">
        <v>53431564328.422447</v>
      </c>
      <c r="C74" s="5">
        <v>61314704757.034523</v>
      </c>
      <c r="D74" s="5">
        <v>65124245375.053055</v>
      </c>
      <c r="E74" s="5">
        <v>65218276482.132248</v>
      </c>
      <c r="F74" s="5">
        <v>78498759285.731339</v>
      </c>
      <c r="H74" s="5">
        <v>510244747372.17383</v>
      </c>
      <c r="I74" s="5">
        <v>760902891806.01318</v>
      </c>
      <c r="J74" s="5">
        <v>897550749081.82764</v>
      </c>
      <c r="K74" s="5">
        <v>858839501091.30676</v>
      </c>
    </row>
    <row r="75" spans="1:11" x14ac:dyDescent="0.3">
      <c r="A75" s="5" t="s">
        <v>36</v>
      </c>
      <c r="B75" s="5">
        <v>41249712041.611893</v>
      </c>
      <c r="C75" s="5">
        <v>38402067922.344803</v>
      </c>
      <c r="D75" s="5">
        <v>50264686469.791153</v>
      </c>
      <c r="E75" s="5">
        <v>49355195402.142921</v>
      </c>
      <c r="F75" s="5">
        <v>51638437160.683861</v>
      </c>
      <c r="H75" s="5">
        <v>165646843303.97772</v>
      </c>
      <c r="I75" s="5">
        <v>222923845053.0275</v>
      </c>
      <c r="J75" s="5">
        <v>276506804871.16364</v>
      </c>
      <c r="K75" s="5">
        <v>268325648223.7644</v>
      </c>
    </row>
    <row r="76" spans="1:11" x14ac:dyDescent="0.3">
      <c r="A76" s="5" t="s">
        <v>538</v>
      </c>
      <c r="B76" s="5">
        <v>18245137476.606361</v>
      </c>
      <c r="C76" s="5">
        <v>17752833899.808247</v>
      </c>
      <c r="D76" s="5">
        <v>21688407084.278484</v>
      </c>
      <c r="E76" s="5">
        <v>26939208540.986423</v>
      </c>
      <c r="F76" s="5">
        <v>30560192008.042221</v>
      </c>
      <c r="H76" s="5">
        <v>63935556703.060638</v>
      </c>
      <c r="I76" s="5">
        <v>82571460358.194763</v>
      </c>
      <c r="J76" s="5">
        <v>97729447365.206604</v>
      </c>
      <c r="K76" s="5">
        <v>113210465205.50334</v>
      </c>
    </row>
    <row r="77" spans="1:11" x14ac:dyDescent="0.3">
      <c r="A77" s="5" t="s">
        <v>279</v>
      </c>
      <c r="B77" s="5">
        <v>11204358032.865828</v>
      </c>
      <c r="C77" s="5">
        <v>22379651773.770668</v>
      </c>
      <c r="D77" s="5">
        <v>24004542302.357838</v>
      </c>
      <c r="E77" s="5">
        <v>22250987889.985378</v>
      </c>
      <c r="F77" s="5">
        <v>16198164181.021336</v>
      </c>
      <c r="H77" s="5">
        <v>54255237619.389</v>
      </c>
      <c r="I77" s="5">
        <v>50706900000</v>
      </c>
      <c r="J77" s="5">
        <v>69638475862.06897</v>
      </c>
      <c r="K77" s="5" t="s">
        <v>413</v>
      </c>
    </row>
    <row r="78" spans="1:11" x14ac:dyDescent="0.3">
      <c r="A78" s="5" t="s">
        <v>281</v>
      </c>
      <c r="B78" s="5">
        <v>36163785163.548325</v>
      </c>
      <c r="C78" s="5">
        <v>41207816991.569435</v>
      </c>
      <c r="D78" s="5">
        <v>47200353174.895149</v>
      </c>
      <c r="E78" s="5">
        <v>44056161875.54985</v>
      </c>
      <c r="F78" s="5">
        <v>43363164337.878342</v>
      </c>
      <c r="H78" s="5">
        <v>96895086559.122681</v>
      </c>
      <c r="I78" s="5">
        <v>126028374221.7925</v>
      </c>
      <c r="J78" s="5">
        <v>151074943827.18924</v>
      </c>
      <c r="K78" s="5">
        <v>138285723513.41769</v>
      </c>
    </row>
    <row r="79" spans="1:11" x14ac:dyDescent="0.3">
      <c r="A79" s="5" t="s">
        <v>282</v>
      </c>
      <c r="B79" s="5">
        <v>4045800273.5978117</v>
      </c>
      <c r="C79" s="5">
        <v>4016518286.5057979</v>
      </c>
      <c r="D79" s="5">
        <v>4567635283.3616762</v>
      </c>
      <c r="E79" s="5">
        <v>4529651873.7940588</v>
      </c>
      <c r="F79" s="5">
        <v>4770556772.39534</v>
      </c>
      <c r="H79" s="5" t="s">
        <v>413</v>
      </c>
      <c r="I79" s="5" t="s">
        <v>413</v>
      </c>
      <c r="J79" s="5" t="s">
        <v>413</v>
      </c>
      <c r="K79" s="5" t="s">
        <v>413</v>
      </c>
    </row>
    <row r="80" spans="1:11" x14ac:dyDescent="0.3">
      <c r="A80" s="5" t="s">
        <v>284</v>
      </c>
      <c r="B80" s="5">
        <v>5084211424.5416079</v>
      </c>
      <c r="C80" s="5">
        <v>4984463328.631876</v>
      </c>
      <c r="D80" s="5">
        <v>5795768688.2933712</v>
      </c>
      <c r="E80" s="5">
        <v>6027365959.4094639</v>
      </c>
      <c r="F80" s="5">
        <v>6383638928.0677013</v>
      </c>
      <c r="H80" s="5">
        <v>18424084507.042255</v>
      </c>
      <c r="I80" s="5">
        <v>23321408450.704227</v>
      </c>
      <c r="J80" s="5">
        <v>30018732394.366199</v>
      </c>
      <c r="K80" s="5">
        <v>28922112676.056339</v>
      </c>
    </row>
    <row r="81" spans="1:11" x14ac:dyDescent="0.3">
      <c r="A81" s="5" t="s">
        <v>285</v>
      </c>
      <c r="B81" s="5">
        <v>7716342036.168499</v>
      </c>
      <c r="C81" s="5">
        <v>6768075150.6486187</v>
      </c>
      <c r="D81" s="5">
        <v>8980867281.8500652</v>
      </c>
      <c r="E81" s="5">
        <v>10401584730.840761</v>
      </c>
      <c r="F81" s="5">
        <v>11589313373.551931</v>
      </c>
      <c r="H81" s="5">
        <v>45332610743.209572</v>
      </c>
      <c r="I81" s="5">
        <v>49324871010.724159</v>
      </c>
      <c r="J81" s="5">
        <v>60354782089.033279</v>
      </c>
      <c r="K81" s="5">
        <v>71882239321.298218</v>
      </c>
    </row>
    <row r="82" spans="1:11" x14ac:dyDescent="0.3">
      <c r="A82" s="5" t="s">
        <v>286</v>
      </c>
      <c r="B82" s="5">
        <v>4048921325.8303003</v>
      </c>
      <c r="C82" s="5">
        <v>3528289113.0060358</v>
      </c>
      <c r="D82" s="5">
        <v>4030324231.8905988</v>
      </c>
      <c r="E82" s="5">
        <v>4287364071.682507</v>
      </c>
      <c r="F82" s="5">
        <v>3980437856.7070608</v>
      </c>
      <c r="H82" s="5">
        <v>17711641004.415375</v>
      </c>
      <c r="I82" s="5">
        <v>22000771321.942616</v>
      </c>
      <c r="J82" s="5">
        <v>24605579816.583054</v>
      </c>
      <c r="K82" s="5">
        <v>22046326203.185917</v>
      </c>
    </row>
    <row r="83" spans="1:11" x14ac:dyDescent="0.3">
      <c r="A83" s="5" t="s">
        <v>287</v>
      </c>
      <c r="B83" s="5">
        <v>52442474.940759927</v>
      </c>
      <c r="C83" s="5">
        <v>64959772.89589987</v>
      </c>
      <c r="D83" s="5">
        <v>62411244.72193443</v>
      </c>
      <c r="E83" s="5">
        <v>61822335.503211364</v>
      </c>
      <c r="F83" s="5">
        <v>79642641.95248954</v>
      </c>
      <c r="H83" s="5">
        <v>150178033.44580945</v>
      </c>
      <c r="I83" s="5">
        <v>201765233.64954734</v>
      </c>
      <c r="J83" s="5">
        <v>252188623.79019243</v>
      </c>
      <c r="K83" s="5">
        <v>257925190.00565776</v>
      </c>
    </row>
    <row r="84" spans="1:11" x14ac:dyDescent="0.3">
      <c r="A84" s="5" t="s">
        <v>529</v>
      </c>
      <c r="B84" s="5" t="s">
        <v>413</v>
      </c>
      <c r="C84" s="5" t="s">
        <v>413</v>
      </c>
      <c r="D84" s="5" t="s">
        <v>413</v>
      </c>
      <c r="E84" s="5" t="s">
        <v>413</v>
      </c>
      <c r="F84" s="5" t="s">
        <v>413</v>
      </c>
      <c r="H84" s="5" t="s">
        <v>413</v>
      </c>
      <c r="I84" s="5" t="s">
        <v>413</v>
      </c>
      <c r="J84" s="5" t="s">
        <v>413</v>
      </c>
      <c r="K84" s="5" t="s">
        <v>413</v>
      </c>
    </row>
    <row r="85" spans="1:11" x14ac:dyDescent="0.3">
      <c r="A85" s="5" t="s">
        <v>527</v>
      </c>
      <c r="B85" s="5">
        <v>111015931008.51434</v>
      </c>
      <c r="C85" s="5">
        <v>135184170949.14632</v>
      </c>
      <c r="D85" s="5">
        <v>185276192960.38977</v>
      </c>
      <c r="E85" s="5">
        <v>166684972965.80481</v>
      </c>
      <c r="F85" s="5">
        <v>179268961271.55853</v>
      </c>
      <c r="H85" s="5">
        <v>537270248786.33276</v>
      </c>
      <c r="I85" s="5">
        <v>696863687514.07947</v>
      </c>
      <c r="J85" s="5">
        <v>807909863148.84351</v>
      </c>
      <c r="K85" s="5">
        <v>752669851512.16345</v>
      </c>
    </row>
    <row r="86" spans="1:11" x14ac:dyDescent="0.3">
      <c r="A86" s="5" t="s">
        <v>288</v>
      </c>
      <c r="B86" s="5" t="s">
        <v>413</v>
      </c>
      <c r="C86" s="5" t="s">
        <v>413</v>
      </c>
      <c r="D86" s="5" t="s">
        <v>413</v>
      </c>
      <c r="E86" s="5" t="s">
        <v>413</v>
      </c>
      <c r="F86" s="5" t="s">
        <v>413</v>
      </c>
      <c r="H86" s="5">
        <v>4160534488.162056</v>
      </c>
      <c r="I86" s="5">
        <v>6140292437.5751877</v>
      </c>
      <c r="J86" s="5">
        <v>6678126143.6341381</v>
      </c>
      <c r="K86" s="5">
        <v>7360349731.2670994</v>
      </c>
    </row>
    <row r="87" spans="1:11" x14ac:dyDescent="0.3">
      <c r="A87" s="5" t="s">
        <v>289</v>
      </c>
      <c r="B87" s="5">
        <v>13256506844.820118</v>
      </c>
      <c r="C87" s="5">
        <v>11878521097.843405</v>
      </c>
      <c r="D87" s="5">
        <v>11370749008.971416</v>
      </c>
      <c r="E87" s="5">
        <v>12400466933.175079</v>
      </c>
      <c r="F87" s="5">
        <v>13961186388.254572</v>
      </c>
      <c r="H87" s="5">
        <v>42528075027.83828</v>
      </c>
      <c r="I87" s="5">
        <v>44912694808.100967</v>
      </c>
      <c r="J87" s="5">
        <v>55913469387.755096</v>
      </c>
      <c r="K87" s="5" t="s">
        <v>413</v>
      </c>
    </row>
    <row r="88" spans="1:11" x14ac:dyDescent="0.3">
      <c r="A88" s="5" t="s">
        <v>523</v>
      </c>
      <c r="B88" s="5">
        <v>955086965.73376739</v>
      </c>
      <c r="C88" s="5">
        <v>711921997.71938133</v>
      </c>
      <c r="D88" s="5">
        <v>651739833.85445917</v>
      </c>
      <c r="E88" s="5">
        <v>564633756.15394938</v>
      </c>
      <c r="F88" s="5">
        <v>695875684.66957974</v>
      </c>
      <c r="H88" s="5">
        <v>4086471675.700109</v>
      </c>
      <c r="I88" s="5">
        <v>5961602074.2331638</v>
      </c>
      <c r="J88" s="5">
        <v>10611929974.128891</v>
      </c>
      <c r="K88" s="5">
        <v>14126588053.745962</v>
      </c>
    </row>
    <row r="89" spans="1:11" x14ac:dyDescent="0.3">
      <c r="A89" s="5" t="s">
        <v>521</v>
      </c>
      <c r="B89" s="5">
        <v>612099978.47092378</v>
      </c>
      <c r="C89" s="5">
        <v>642605485.97907615</v>
      </c>
      <c r="D89" s="5">
        <v>660890000</v>
      </c>
      <c r="E89" s="5">
        <v>672540000</v>
      </c>
      <c r="F89" s="5">
        <v>676940000</v>
      </c>
      <c r="H89" s="5" t="s">
        <v>413</v>
      </c>
      <c r="I89" s="5" t="s">
        <v>413</v>
      </c>
      <c r="J89" s="5" t="s">
        <v>413</v>
      </c>
      <c r="K89" s="5" t="s">
        <v>413</v>
      </c>
    </row>
    <row r="90" spans="1:11" x14ac:dyDescent="0.3">
      <c r="A90" s="5" t="s">
        <v>293</v>
      </c>
      <c r="B90" s="5">
        <v>7063369152.5539989</v>
      </c>
      <c r="C90" s="5">
        <v>6391244717.6233082</v>
      </c>
      <c r="D90" s="5">
        <v>6202985074.6268654</v>
      </c>
      <c r="E90" s="5">
        <v>7051409618.5737972</v>
      </c>
      <c r="F90" s="5">
        <v>6692537313.4328356</v>
      </c>
      <c r="H90" s="5">
        <v>10705132083.24295</v>
      </c>
      <c r="I90" s="5">
        <v>12214357413.86644</v>
      </c>
      <c r="J90" s="5">
        <v>16806427844.300413</v>
      </c>
      <c r="K90" s="5" t="s">
        <v>413</v>
      </c>
    </row>
    <row r="91" spans="1:11" x14ac:dyDescent="0.3">
      <c r="A91" s="5" t="s">
        <v>294</v>
      </c>
      <c r="B91" s="5" t="s">
        <v>413</v>
      </c>
      <c r="C91" s="5" t="s">
        <v>413</v>
      </c>
      <c r="D91" s="5" t="s">
        <v>413</v>
      </c>
      <c r="E91" s="5" t="s">
        <v>413</v>
      </c>
      <c r="F91" s="5" t="s">
        <v>413</v>
      </c>
      <c r="H91" s="5">
        <v>1984851478.8623073</v>
      </c>
      <c r="I91" s="5">
        <v>2244255203.3409214</v>
      </c>
      <c r="J91" s="5">
        <v>2257378143.7519999</v>
      </c>
      <c r="K91" s="5">
        <v>2088115593.484834</v>
      </c>
    </row>
    <row r="92" spans="1:11" x14ac:dyDescent="0.3">
      <c r="A92" s="5" t="s">
        <v>295</v>
      </c>
      <c r="B92" s="5" t="s">
        <v>413</v>
      </c>
      <c r="C92" s="5" t="s">
        <v>413</v>
      </c>
      <c r="D92" s="5" t="s">
        <v>413</v>
      </c>
      <c r="E92" s="5" t="s">
        <v>413</v>
      </c>
      <c r="F92" s="5" t="s">
        <v>413</v>
      </c>
      <c r="H92" s="5" t="s">
        <v>413</v>
      </c>
      <c r="I92" s="5" t="s">
        <v>413</v>
      </c>
      <c r="J92" s="5" t="s">
        <v>413</v>
      </c>
      <c r="K92" s="5" t="s">
        <v>413</v>
      </c>
    </row>
    <row r="93" spans="1:11" x14ac:dyDescent="0.3">
      <c r="A93" s="5" t="s">
        <v>296</v>
      </c>
      <c r="B93" s="5">
        <v>5691077775.9242392</v>
      </c>
      <c r="C93" s="5">
        <v>5245671189.3422108</v>
      </c>
      <c r="D93" s="5">
        <v>5251957281.4775763</v>
      </c>
      <c r="E93" s="5">
        <v>5673779963.7724266</v>
      </c>
      <c r="F93" s="5">
        <v>6982677165.354331</v>
      </c>
      <c r="H93" s="5">
        <v>14343035443.342428</v>
      </c>
      <c r="I93" s="5">
        <v>25437768929.5979</v>
      </c>
      <c r="J93" s="5">
        <v>27824997262.721588</v>
      </c>
      <c r="K93" s="5">
        <v>31811705187.929977</v>
      </c>
    </row>
    <row r="94" spans="1:11" x14ac:dyDescent="0.3">
      <c r="A94" s="5" t="s">
        <v>515</v>
      </c>
      <c r="B94" s="5">
        <v>3445895838.2918062</v>
      </c>
      <c r="C94" s="5">
        <v>3669738546.1438837</v>
      </c>
      <c r="D94" s="5">
        <v>3962920046.3499422</v>
      </c>
      <c r="E94" s="5">
        <v>4033733739.963901</v>
      </c>
      <c r="F94" s="5">
        <v>4358037217.7125273</v>
      </c>
      <c r="H94" s="5">
        <v>15214301754.073257</v>
      </c>
      <c r="I94" s="5">
        <v>23769063692.456665</v>
      </c>
      <c r="J94" s="5">
        <v>20921970250.976852</v>
      </c>
      <c r="K94" s="5">
        <v>23200043654.09586</v>
      </c>
    </row>
    <row r="95" spans="1:11" x14ac:dyDescent="0.3">
      <c r="A95" s="5" t="s">
        <v>300</v>
      </c>
      <c r="B95" s="5">
        <v>920883327.96169019</v>
      </c>
      <c r="C95" s="5">
        <v>965856215.41191399</v>
      </c>
      <c r="D95" s="5">
        <v>1095162037.7215297</v>
      </c>
      <c r="E95" s="5">
        <v>1140139723.0348766</v>
      </c>
      <c r="F95" s="5">
        <v>1518069983.835017</v>
      </c>
      <c r="H95" s="5">
        <v>3767772594.9122329</v>
      </c>
      <c r="I95" s="5">
        <v>4611346608.6001902</v>
      </c>
      <c r="J95" s="5">
        <v>5823312898.6851015</v>
      </c>
      <c r="K95" s="5">
        <v>5354663357.8274689</v>
      </c>
    </row>
    <row r="96" spans="1:11" x14ac:dyDescent="0.3">
      <c r="A96" s="5" t="s">
        <v>301</v>
      </c>
      <c r="B96" s="5" t="s">
        <v>413</v>
      </c>
      <c r="C96" s="5" t="s">
        <v>413</v>
      </c>
      <c r="D96" s="5" t="s">
        <v>413</v>
      </c>
      <c r="E96" s="5" t="s">
        <v>413</v>
      </c>
      <c r="F96" s="5" t="s">
        <v>413</v>
      </c>
      <c r="H96" s="5" t="s">
        <v>413</v>
      </c>
      <c r="I96" s="5" t="s">
        <v>413</v>
      </c>
      <c r="J96" s="5" t="s">
        <v>413</v>
      </c>
      <c r="K96" s="5" t="s">
        <v>413</v>
      </c>
    </row>
    <row r="97" spans="1:11" x14ac:dyDescent="0.3">
      <c r="A97" s="5" t="s">
        <v>302</v>
      </c>
      <c r="B97" s="5">
        <v>67655931512.433754</v>
      </c>
      <c r="C97" s="5">
        <v>76187894736.842102</v>
      </c>
      <c r="D97" s="5">
        <v>94349736842.10527</v>
      </c>
      <c r="E97" s="5">
        <v>86253947368.421051</v>
      </c>
      <c r="F97" s="5">
        <v>91820789473.684219</v>
      </c>
      <c r="H97" s="5">
        <v>186310380061.10172</v>
      </c>
      <c r="I97" s="5">
        <v>236990564273.12079</v>
      </c>
      <c r="J97" s="5">
        <v>283918784805.43268</v>
      </c>
      <c r="K97" s="5">
        <v>253742459596.31104</v>
      </c>
    </row>
    <row r="98" spans="1:11" x14ac:dyDescent="0.3">
      <c r="A98" s="5" t="s">
        <v>303</v>
      </c>
      <c r="B98" s="5" t="s">
        <v>413</v>
      </c>
      <c r="C98" s="5" t="s">
        <v>413</v>
      </c>
      <c r="D98" s="5" t="s">
        <v>413</v>
      </c>
      <c r="E98" s="5" t="s">
        <v>413</v>
      </c>
      <c r="F98" s="5" t="s">
        <v>413</v>
      </c>
      <c r="H98" s="5">
        <v>2454800260.8635306</v>
      </c>
      <c r="I98" s="5">
        <v>3493320712.7360144</v>
      </c>
      <c r="J98" s="5">
        <v>4915296257.8824596</v>
      </c>
      <c r="K98" s="5">
        <v>4986030512.7294226</v>
      </c>
    </row>
    <row r="99" spans="1:11" x14ac:dyDescent="0.3">
      <c r="A99" s="5" t="s">
        <v>304</v>
      </c>
      <c r="B99" s="5">
        <v>844696161.81763327</v>
      </c>
      <c r="C99" s="5">
        <v>1024491151.4438297</v>
      </c>
      <c r="D99" s="5">
        <v>975631158.25154972</v>
      </c>
      <c r="E99" s="5">
        <v>1175363054.2907786</v>
      </c>
      <c r="F99" s="5">
        <v>1162347090.7237005</v>
      </c>
      <c r="H99" s="5">
        <v>6339126317.7939329</v>
      </c>
      <c r="I99" s="5">
        <v>7596252560.7803574</v>
      </c>
      <c r="J99" s="5">
        <v>7941609299.0406265</v>
      </c>
      <c r="K99" s="5">
        <v>8261798936.5291119</v>
      </c>
    </row>
    <row r="100" spans="1:11" x14ac:dyDescent="0.3">
      <c r="A100" s="5" t="s">
        <v>306</v>
      </c>
      <c r="B100" s="5">
        <v>97720200</v>
      </c>
      <c r="C100" s="5">
        <v>97132900</v>
      </c>
      <c r="D100" s="5">
        <v>116285000</v>
      </c>
      <c r="E100" s="5">
        <v>114186200</v>
      </c>
      <c r="F100" s="5">
        <v>98956900</v>
      </c>
      <c r="H100" s="5">
        <v>174912100</v>
      </c>
      <c r="I100" s="5">
        <v>184407600</v>
      </c>
      <c r="J100" s="5">
        <v>197696800</v>
      </c>
      <c r="K100" s="5">
        <v>184750700</v>
      </c>
    </row>
    <row r="101" spans="1:11" x14ac:dyDescent="0.3">
      <c r="A101" s="5" t="s">
        <v>307</v>
      </c>
      <c r="B101" s="5">
        <v>547348702.48349619</v>
      </c>
      <c r="C101" s="5">
        <v>525231930.61357141</v>
      </c>
      <c r="D101" s="5">
        <v>594773875.78684759</v>
      </c>
      <c r="E101" s="5">
        <v>613989584.9914155</v>
      </c>
      <c r="F101" s="5">
        <v>568870240.532493</v>
      </c>
      <c r="H101" s="5">
        <v>3747908631.5646706</v>
      </c>
      <c r="I101" s="5">
        <v>4468397305.3738546</v>
      </c>
      <c r="J101" s="5">
        <v>5953475023.6902666</v>
      </c>
      <c r="K101" s="5">
        <v>5664853952.0810604</v>
      </c>
    </row>
    <row r="102" spans="1:11" x14ac:dyDescent="0.3">
      <c r="A102" s="5" t="s">
        <v>308</v>
      </c>
      <c r="B102" s="5">
        <v>2773474376.5278115</v>
      </c>
      <c r="C102" s="5">
        <v>2905445797.0933471</v>
      </c>
      <c r="D102" s="5">
        <v>2854809974.3241391</v>
      </c>
      <c r="E102" s="5">
        <v>2850845016.3749452</v>
      </c>
      <c r="F102" s="5">
        <v>2818319871.8376613</v>
      </c>
      <c r="H102" s="5">
        <v>5302573392.442049</v>
      </c>
      <c r="I102" s="5">
        <v>6178383821.2355318</v>
      </c>
      <c r="J102" s="5">
        <v>8144214572.3078737</v>
      </c>
      <c r="K102" s="5">
        <v>8117926380.5104017</v>
      </c>
    </row>
    <row r="103" spans="1:11" x14ac:dyDescent="0.3">
      <c r="A103" s="5" t="s">
        <v>32</v>
      </c>
      <c r="B103" s="5">
        <v>138306850712.81415</v>
      </c>
      <c r="C103" s="5">
        <v>155258243955.95248</v>
      </c>
      <c r="D103" s="5">
        <v>190555678046.71072</v>
      </c>
      <c r="E103" s="5">
        <v>184678218802.09479</v>
      </c>
      <c r="F103" s="5">
        <v>189355937339.41263</v>
      </c>
      <c r="H103" s="5">
        <v>421735413258.95923</v>
      </c>
      <c r="I103" s="5">
        <v>559543398297.82434</v>
      </c>
      <c r="J103" s="5">
        <v>668531309337.79163</v>
      </c>
      <c r="K103" s="5">
        <v>665121984319.02478</v>
      </c>
    </row>
    <row r="104" spans="1:11" x14ac:dyDescent="0.3">
      <c r="A104" s="5" t="s">
        <v>504</v>
      </c>
      <c r="B104" s="5">
        <v>180575600</v>
      </c>
      <c r="C104" s="5">
        <v>172319200</v>
      </c>
      <c r="D104" s="5">
        <v>169396700</v>
      </c>
      <c r="E104" s="5">
        <v>184320400</v>
      </c>
      <c r="F104" s="5">
        <v>173961400</v>
      </c>
      <c r="H104" s="5">
        <v>253798900</v>
      </c>
      <c r="I104" s="5">
        <v>263273300</v>
      </c>
      <c r="J104" s="5">
        <v>274333800</v>
      </c>
      <c r="K104" s="5">
        <v>310669400</v>
      </c>
    </row>
    <row r="105" spans="1:11" x14ac:dyDescent="0.3">
      <c r="A105" s="5" t="s">
        <v>310</v>
      </c>
      <c r="B105" s="5">
        <v>1219400372.4394786</v>
      </c>
      <c r="C105" s="5">
        <v>763462400.9425894</v>
      </c>
      <c r="D105" s="5">
        <v>986460018.98113143</v>
      </c>
      <c r="E105" s="5">
        <v>1102297774.1163304</v>
      </c>
      <c r="F105" s="5">
        <v>1285842260.3698518</v>
      </c>
      <c r="H105" s="5">
        <v>5921197990.8595133</v>
      </c>
      <c r="I105" s="5">
        <v>7916926177.1720276</v>
      </c>
      <c r="J105" s="5">
        <v>10083843761.956144</v>
      </c>
      <c r="K105" s="5">
        <v>9856376480.6948795</v>
      </c>
    </row>
    <row r="106" spans="1:11" x14ac:dyDescent="0.3">
      <c r="A106" s="5" t="s">
        <v>312</v>
      </c>
      <c r="B106" s="5">
        <v>669128461.80220234</v>
      </c>
      <c r="C106" s="5">
        <v>656469894.83964658</v>
      </c>
      <c r="D106" s="5">
        <v>771837167.20655656</v>
      </c>
      <c r="E106" s="5">
        <v>830538468.02056122</v>
      </c>
      <c r="F106" s="5">
        <v>946734020.52273512</v>
      </c>
      <c r="H106" s="5">
        <v>7345876551.6777973</v>
      </c>
      <c r="I106" s="5">
        <v>9255820394.6636696</v>
      </c>
      <c r="J106" s="5">
        <v>12219703773.352644</v>
      </c>
      <c r="K106" s="5">
        <v>13537979922.199141</v>
      </c>
    </row>
    <row r="107" spans="1:11" x14ac:dyDescent="0.3">
      <c r="A107" s="5" t="s">
        <v>313</v>
      </c>
      <c r="B107" s="5" t="s">
        <v>413</v>
      </c>
      <c r="C107" s="5" t="s">
        <v>413</v>
      </c>
      <c r="D107" s="5">
        <v>503074244.6003297</v>
      </c>
      <c r="E107" s="5">
        <v>718955758.5527494</v>
      </c>
      <c r="F107" s="5">
        <v>769183114.55283785</v>
      </c>
      <c r="H107" s="5">
        <v>2910143308.9261804</v>
      </c>
      <c r="I107" s="5">
        <v>3645552221.0800624</v>
      </c>
      <c r="J107" s="5">
        <v>4632838231.7681055</v>
      </c>
      <c r="K107" s="5">
        <v>5165323182.4031315</v>
      </c>
    </row>
    <row r="108" spans="1:11" x14ac:dyDescent="0.3">
      <c r="A108" s="5" t="s">
        <v>314</v>
      </c>
      <c r="B108" s="5">
        <v>11452325638.539604</v>
      </c>
      <c r="C108" s="5">
        <v>12003458114.142206</v>
      </c>
      <c r="D108" s="5">
        <v>12579800084.69791</v>
      </c>
      <c r="E108" s="5">
        <v>12314903925.736366</v>
      </c>
      <c r="F108" s="5">
        <v>13353797749.750475</v>
      </c>
      <c r="H108" s="5">
        <v>46174693558.820099</v>
      </c>
      <c r="I108" s="5">
        <v>60199361761.115669</v>
      </c>
      <c r="J108" s="5">
        <v>73752886131.41272</v>
      </c>
      <c r="K108" s="5">
        <v>73709510189.524017</v>
      </c>
    </row>
    <row r="109" spans="1:11" x14ac:dyDescent="0.3">
      <c r="A109" s="5" t="s">
        <v>315</v>
      </c>
      <c r="B109" s="5">
        <v>1613701247.4459105</v>
      </c>
      <c r="C109" s="5">
        <v>2303130508.757966</v>
      </c>
      <c r="D109" s="5">
        <v>2172718129.4000211</v>
      </c>
      <c r="E109" s="5">
        <v>1789716093.8986528</v>
      </c>
      <c r="F109" s="5">
        <v>3084832221.8002172</v>
      </c>
      <c r="H109" s="5">
        <v>9554283407.4713879</v>
      </c>
      <c r="I109" s="5">
        <v>11597098163.904375</v>
      </c>
      <c r="J109" s="5">
        <v>16136472869.508217</v>
      </c>
      <c r="K109" s="5">
        <v>12645534417.622763</v>
      </c>
    </row>
    <row r="110" spans="1:11" x14ac:dyDescent="0.3">
      <c r="A110" s="5" t="s">
        <v>316</v>
      </c>
      <c r="B110" s="5" t="s">
        <v>413</v>
      </c>
      <c r="C110" s="5" t="s">
        <v>413</v>
      </c>
      <c r="D110" s="5" t="s">
        <v>413</v>
      </c>
      <c r="E110" s="5" t="s">
        <v>413</v>
      </c>
      <c r="F110" s="5" t="s">
        <v>413</v>
      </c>
      <c r="H110" s="5" t="s">
        <v>413</v>
      </c>
      <c r="I110" s="5" t="s">
        <v>413</v>
      </c>
      <c r="J110" s="5" t="s">
        <v>413</v>
      </c>
      <c r="K110" s="5" t="s">
        <v>413</v>
      </c>
    </row>
    <row r="111" spans="1:11" x14ac:dyDescent="0.3">
      <c r="A111" s="5" t="s">
        <v>317</v>
      </c>
      <c r="B111" s="5">
        <v>1966011966.8237014</v>
      </c>
      <c r="C111" s="5">
        <v>1921503092.5688651</v>
      </c>
      <c r="D111" s="5">
        <v>1741317868.3967383</v>
      </c>
      <c r="E111" s="5">
        <v>1690738782.237242</v>
      </c>
      <c r="F111" s="5">
        <v>1615851286.4410846</v>
      </c>
      <c r="H111" s="5">
        <v>4577193256.9641256</v>
      </c>
      <c r="I111" s="5">
        <v>6398181203.6600037</v>
      </c>
      <c r="J111" s="5">
        <v>7384909987.6019945</v>
      </c>
      <c r="K111" s="5">
        <v>8176160172.5396767</v>
      </c>
    </row>
    <row r="112" spans="1:11" x14ac:dyDescent="0.3">
      <c r="A112" s="5" t="s">
        <v>318</v>
      </c>
      <c r="B112" s="5" t="s">
        <v>413</v>
      </c>
      <c r="C112" s="5" t="s">
        <v>413</v>
      </c>
      <c r="D112" s="5" t="s">
        <v>413</v>
      </c>
      <c r="E112" s="5" t="s">
        <v>413</v>
      </c>
      <c r="F112" s="5" t="s">
        <v>413</v>
      </c>
      <c r="H112" s="5">
        <v>113960037.5665912</v>
      </c>
      <c r="I112" s="5">
        <v>140312224.55329588</v>
      </c>
      <c r="J112" s="5">
        <v>174141067.32511339</v>
      </c>
      <c r="K112" s="5">
        <v>152155542.1423865</v>
      </c>
    </row>
    <row r="113" spans="1:11" x14ac:dyDescent="0.3">
      <c r="A113" s="5" t="s">
        <v>319</v>
      </c>
      <c r="B113" s="5">
        <v>1645665859.5641646</v>
      </c>
      <c r="C113" s="5">
        <v>1495923473.1420162</v>
      </c>
      <c r="D113" s="5">
        <v>1781598378.4566383</v>
      </c>
      <c r="E113" s="5">
        <v>1996693877.5510204</v>
      </c>
      <c r="F113" s="5">
        <v>1724111681.8121953</v>
      </c>
      <c r="H113" s="5">
        <v>11405416698.237904</v>
      </c>
      <c r="I113" s="5">
        <v>14007303181.880991</v>
      </c>
      <c r="J113" s="5">
        <v>17408444769.756416</v>
      </c>
      <c r="K113" s="5">
        <v>14187922184.87327</v>
      </c>
    </row>
    <row r="114" spans="1:11" x14ac:dyDescent="0.3">
      <c r="A114" s="5" t="s">
        <v>493</v>
      </c>
      <c r="B114" s="5">
        <v>1280786335.8280361</v>
      </c>
      <c r="C114" s="5">
        <v>1384711062.0553496</v>
      </c>
      <c r="D114" s="5">
        <v>1285447835.9531446</v>
      </c>
      <c r="E114" s="5">
        <v>1301799212.5072083</v>
      </c>
      <c r="F114" s="5">
        <v>1424099924.3797438</v>
      </c>
      <c r="H114" s="5" t="s">
        <v>413</v>
      </c>
      <c r="I114" s="5" t="s">
        <v>413</v>
      </c>
      <c r="J114" s="5" t="s">
        <v>413</v>
      </c>
      <c r="K114" s="5" t="s">
        <v>413</v>
      </c>
    </row>
    <row r="115" spans="1:11" x14ac:dyDescent="0.3">
      <c r="A115" s="5" t="s">
        <v>322</v>
      </c>
      <c r="B115" s="5">
        <v>1746565267.8999465</v>
      </c>
      <c r="C115" s="5">
        <v>2137009200.4149289</v>
      </c>
      <c r="D115" s="5">
        <v>2104655847.9113543</v>
      </c>
      <c r="E115" s="5">
        <v>2083877016.517122</v>
      </c>
      <c r="F115" s="5">
        <v>2050007301.0755141</v>
      </c>
      <c r="H115" s="5">
        <v>5961891326.5274429</v>
      </c>
      <c r="I115" s="5">
        <v>8497422830.6356335</v>
      </c>
      <c r="J115" s="5">
        <v>10249503359.089998</v>
      </c>
      <c r="K115" s="5">
        <v>10531680163.937548</v>
      </c>
    </row>
    <row r="116" spans="1:11" x14ac:dyDescent="0.3">
      <c r="A116" s="5" t="s">
        <v>323</v>
      </c>
      <c r="B116" s="5">
        <v>556418361.48386872</v>
      </c>
      <c r="C116" s="5">
        <v>475063624.56646359</v>
      </c>
      <c r="D116" s="5">
        <v>456714104.18416065</v>
      </c>
      <c r="E116" s="5">
        <v>478916036.1268369</v>
      </c>
      <c r="F116" s="5">
        <v>526267855.78070003</v>
      </c>
      <c r="H116" s="5">
        <v>3542704274.0554471</v>
      </c>
      <c r="I116" s="5">
        <v>4030357743.509861</v>
      </c>
      <c r="J116" s="5">
        <v>3520266382.358036</v>
      </c>
      <c r="K116" s="5">
        <v>3632063747.6521711</v>
      </c>
    </row>
    <row r="117" spans="1:11" x14ac:dyDescent="0.3">
      <c r="A117" s="5" t="s">
        <v>324</v>
      </c>
      <c r="B117" s="5" t="s">
        <v>413</v>
      </c>
      <c r="C117" s="5" t="s">
        <v>413</v>
      </c>
      <c r="D117" s="5" t="s">
        <v>413</v>
      </c>
      <c r="E117" s="5" t="s">
        <v>413</v>
      </c>
      <c r="F117" s="5" t="s">
        <v>413</v>
      </c>
      <c r="H117" s="5" t="s">
        <v>413</v>
      </c>
      <c r="I117" s="5" t="s">
        <v>413</v>
      </c>
      <c r="J117" s="5" t="s">
        <v>413</v>
      </c>
      <c r="K117" s="5" t="s">
        <v>413</v>
      </c>
    </row>
    <row r="118" spans="1:11" x14ac:dyDescent="0.3">
      <c r="A118" s="5" t="s">
        <v>326</v>
      </c>
      <c r="B118" s="5">
        <v>2007923618.589221</v>
      </c>
      <c r="C118" s="5">
        <v>1915702954.2179208</v>
      </c>
      <c r="D118" s="5">
        <v>1781291528.7656791</v>
      </c>
      <c r="E118" s="5">
        <v>1568408239.6593637</v>
      </c>
      <c r="F118" s="5">
        <v>1817612712.7186365</v>
      </c>
      <c r="H118" s="5">
        <v>8710792867.027153</v>
      </c>
      <c r="I118" s="5">
        <v>11379087215.542973</v>
      </c>
      <c r="J118" s="5">
        <v>13007595537.654064</v>
      </c>
      <c r="K118" s="5">
        <v>12745509910.30427</v>
      </c>
    </row>
    <row r="119" spans="1:11" x14ac:dyDescent="0.3">
      <c r="A119" s="5" t="s">
        <v>487</v>
      </c>
      <c r="B119" s="5" t="s">
        <v>413</v>
      </c>
      <c r="C119" s="5" t="s">
        <v>413</v>
      </c>
      <c r="D119" s="5" t="s">
        <v>413</v>
      </c>
      <c r="E119" s="5" t="s">
        <v>413</v>
      </c>
      <c r="F119" s="5">
        <v>782000000</v>
      </c>
      <c r="H119" s="5">
        <v>556000000</v>
      </c>
      <c r="I119" s="5">
        <v>666000000</v>
      </c>
      <c r="J119" s="5">
        <v>777000000</v>
      </c>
      <c r="K119" s="5" t="s">
        <v>413</v>
      </c>
    </row>
    <row r="120" spans="1:11" x14ac:dyDescent="0.3">
      <c r="A120" s="5" t="s">
        <v>328</v>
      </c>
      <c r="B120" s="5">
        <v>7003901170.3511047</v>
      </c>
      <c r="C120" s="5">
        <v>6013003901.170351</v>
      </c>
      <c r="D120" s="5">
        <v>6351105331.5994797</v>
      </c>
      <c r="E120" s="5">
        <v>7209362808.8426523</v>
      </c>
      <c r="F120" s="5">
        <v>7513654096.2288685</v>
      </c>
      <c r="H120" s="5">
        <v>34023407022.106632</v>
      </c>
      <c r="I120" s="5">
        <v>37217165149.544861</v>
      </c>
      <c r="J120" s="5">
        <v>46325097529.258774</v>
      </c>
      <c r="K120" s="5" t="s">
        <v>413</v>
      </c>
    </row>
    <row r="121" spans="1:11" x14ac:dyDescent="0.3">
      <c r="A121" s="5" t="s">
        <v>329</v>
      </c>
      <c r="B121" s="5">
        <v>10900343051.978065</v>
      </c>
      <c r="C121" s="5">
        <v>10684436462.783918</v>
      </c>
      <c r="D121" s="5">
        <v>11769393573.326891</v>
      </c>
      <c r="E121" s="5">
        <v>12581363792.511166</v>
      </c>
      <c r="F121" s="5">
        <v>11619632997.726536</v>
      </c>
      <c r="H121" s="5">
        <v>52327295782.645905</v>
      </c>
      <c r="I121" s="5">
        <v>62659184536.998596</v>
      </c>
      <c r="J121" s="5">
        <v>84315687274.374954</v>
      </c>
      <c r="K121" s="5">
        <v>61230974980.017075</v>
      </c>
    </row>
    <row r="122" spans="1:11" x14ac:dyDescent="0.3">
      <c r="A122" s="5" t="s">
        <v>330</v>
      </c>
      <c r="B122" s="5" t="s">
        <v>413</v>
      </c>
      <c r="C122" s="5" t="s">
        <v>413</v>
      </c>
      <c r="D122" s="5" t="s">
        <v>413</v>
      </c>
      <c r="E122" s="5" t="s">
        <v>413</v>
      </c>
      <c r="F122" s="5" t="s">
        <v>413</v>
      </c>
      <c r="H122" s="5">
        <v>216807200</v>
      </c>
      <c r="I122" s="5">
        <v>174360700</v>
      </c>
      <c r="J122" s="5">
        <v>189838600</v>
      </c>
      <c r="K122" s="5" t="s">
        <v>413</v>
      </c>
    </row>
    <row r="123" spans="1:11" x14ac:dyDescent="0.3">
      <c r="A123" s="5" t="s">
        <v>331</v>
      </c>
      <c r="B123" s="5">
        <v>8934147100</v>
      </c>
      <c r="C123" s="5">
        <v>7902775100</v>
      </c>
      <c r="D123" s="5">
        <v>8405006400</v>
      </c>
      <c r="E123" s="5">
        <v>8195266400</v>
      </c>
      <c r="F123" s="5">
        <v>8089552400</v>
      </c>
      <c r="H123" s="5">
        <v>18505270200</v>
      </c>
      <c r="I123" s="5">
        <v>25965646100</v>
      </c>
      <c r="J123" s="5">
        <v>34758827500</v>
      </c>
      <c r="K123" s="5">
        <v>35880701700</v>
      </c>
    </row>
    <row r="124" spans="1:11" x14ac:dyDescent="0.3">
      <c r="A124" s="5" t="s">
        <v>332</v>
      </c>
      <c r="B124" s="5">
        <v>1849984946.3409898</v>
      </c>
      <c r="C124" s="5">
        <v>1838951201.2603385</v>
      </c>
      <c r="D124" s="5">
        <v>1734030164.9305556</v>
      </c>
      <c r="E124" s="5">
        <v>1609847464.6593368</v>
      </c>
      <c r="F124" s="5">
        <v>1739815379.0725205</v>
      </c>
      <c r="H124" s="5" t="s">
        <v>413</v>
      </c>
      <c r="I124" s="5" t="s">
        <v>413</v>
      </c>
      <c r="J124" s="5" t="s">
        <v>413</v>
      </c>
      <c r="K124" s="5" t="s">
        <v>413</v>
      </c>
    </row>
    <row r="125" spans="1:11" x14ac:dyDescent="0.3">
      <c r="A125" s="5" t="s">
        <v>333</v>
      </c>
      <c r="B125" s="5">
        <v>4349322682.8633156</v>
      </c>
      <c r="C125" s="5">
        <v>3071972019.7045913</v>
      </c>
      <c r="D125" s="5">
        <v>3127286332.0378046</v>
      </c>
      <c r="E125" s="5">
        <v>2715523959.6388636</v>
      </c>
      <c r="F125" s="5">
        <v>2300391879.1657481</v>
      </c>
      <c r="H125" s="5">
        <v>10448804213.937315</v>
      </c>
      <c r="I125" s="5">
        <v>13685252889.777803</v>
      </c>
      <c r="J125" s="5">
        <v>16516240284.998934</v>
      </c>
      <c r="K125" s="5">
        <v>17371995894.620506</v>
      </c>
    </row>
    <row r="126" spans="1:11" x14ac:dyDescent="0.3">
      <c r="A126" s="5" t="s">
        <v>334</v>
      </c>
      <c r="B126" s="5">
        <v>10684099132.928246</v>
      </c>
      <c r="C126" s="5">
        <v>8937804697.8874283</v>
      </c>
      <c r="D126" s="5">
        <v>9712312673.71558</v>
      </c>
      <c r="E126" s="5">
        <v>9606339614.036087</v>
      </c>
      <c r="F126" s="5">
        <v>9845922051.3403645</v>
      </c>
      <c r="H126" s="5">
        <v>42768390081.549301</v>
      </c>
      <c r="I126" s="5">
        <v>59143874817.87394</v>
      </c>
      <c r="J126" s="5">
        <v>69871278565.470581</v>
      </c>
      <c r="K126" s="5">
        <v>63745483898.023041</v>
      </c>
    </row>
    <row r="127" spans="1:11" x14ac:dyDescent="0.3">
      <c r="A127" s="5" t="s">
        <v>335</v>
      </c>
      <c r="B127" s="5">
        <v>31488192531.493736</v>
      </c>
      <c r="C127" s="5">
        <v>33185853154.583225</v>
      </c>
      <c r="D127" s="5">
        <v>34981626687.937363</v>
      </c>
      <c r="E127" s="5">
        <v>34524004924.243904</v>
      </c>
      <c r="F127" s="5">
        <v>36959602030.999138</v>
      </c>
      <c r="H127" s="5">
        <v>119257490806.48239</v>
      </c>
      <c r="I127" s="5">
        <v>148699308216.86942</v>
      </c>
      <c r="J127" s="5">
        <v>178086451580.46622</v>
      </c>
      <c r="K127" s="5">
        <v>178106234773.26581</v>
      </c>
    </row>
    <row r="128" spans="1:11" x14ac:dyDescent="0.3">
      <c r="A128" s="5" t="s">
        <v>477</v>
      </c>
      <c r="B128" s="5">
        <v>21797500000</v>
      </c>
      <c r="C128" s="5">
        <v>25299400000</v>
      </c>
      <c r="D128" s="5">
        <v>27042800000</v>
      </c>
      <c r="E128" s="5">
        <v>29149300000</v>
      </c>
      <c r="F128" s="5">
        <v>28984600000</v>
      </c>
      <c r="H128" s="5">
        <v>44513200000</v>
      </c>
      <c r="I128" s="5">
        <v>45051300000</v>
      </c>
      <c r="J128" s="5">
        <v>52150000000</v>
      </c>
      <c r="K128" s="5">
        <v>56359200000</v>
      </c>
    </row>
    <row r="129" spans="1:11" x14ac:dyDescent="0.3">
      <c r="A129" s="5" t="s">
        <v>337</v>
      </c>
      <c r="B129" s="5">
        <v>4098351648.3516483</v>
      </c>
      <c r="C129" s="5">
        <v>3184065934.0659342</v>
      </c>
      <c r="D129" s="5">
        <v>3965659340.6593404</v>
      </c>
      <c r="E129" s="5">
        <v>5099450549.4505491</v>
      </c>
      <c r="F129" s="5">
        <v>5446428571.4285717</v>
      </c>
      <c r="H129" s="5">
        <v>59064560439.56044</v>
      </c>
      <c r="I129" s="5">
        <v>61204395604.395599</v>
      </c>
      <c r="J129" s="5">
        <v>74520054945.054947</v>
      </c>
      <c r="K129" s="5" t="s">
        <v>413</v>
      </c>
    </row>
    <row r="130" spans="1:11" x14ac:dyDescent="0.3">
      <c r="A130" s="5" t="s">
        <v>474</v>
      </c>
      <c r="B130" s="5">
        <v>66522411128.284386</v>
      </c>
      <c r="C130" s="5">
        <v>51275385865.150284</v>
      </c>
      <c r="D130" s="5">
        <v>62417348027.017418</v>
      </c>
      <c r="E130" s="5">
        <v>74250942749.40007</v>
      </c>
      <c r="F130" s="5">
        <v>84408293460.925034</v>
      </c>
      <c r="H130" s="5">
        <v>305255226176.83667</v>
      </c>
      <c r="I130" s="5">
        <v>376517053315.28503</v>
      </c>
      <c r="J130" s="5">
        <v>345183909186.92755</v>
      </c>
      <c r="K130" s="5">
        <v>378926011232.61444</v>
      </c>
    </row>
    <row r="131" spans="1:11" x14ac:dyDescent="0.3">
      <c r="A131" s="5" t="s">
        <v>340</v>
      </c>
      <c r="B131" s="5">
        <v>461714701.3014065</v>
      </c>
      <c r="C131" s="5">
        <v>472852825.29685557</v>
      </c>
      <c r="D131" s="5">
        <v>457371919.71592236</v>
      </c>
      <c r="E131" s="5">
        <v>431274064.60479301</v>
      </c>
      <c r="F131" s="5">
        <v>421290133.77504283</v>
      </c>
      <c r="H131" s="5">
        <v>3648739788.9063458</v>
      </c>
      <c r="I131" s="5">
        <v>3887428159.3987927</v>
      </c>
      <c r="J131" s="5">
        <v>5148962370.1954069</v>
      </c>
      <c r="K131" s="5">
        <v>5718525556.4127026</v>
      </c>
    </row>
    <row r="132" spans="1:11" x14ac:dyDescent="0.3">
      <c r="A132" s="5" t="s">
        <v>341</v>
      </c>
      <c r="B132" s="5" t="s">
        <v>413</v>
      </c>
      <c r="C132" s="5" t="s">
        <v>413</v>
      </c>
      <c r="D132" s="5" t="s">
        <v>413</v>
      </c>
      <c r="E132" s="5" t="s">
        <v>413</v>
      </c>
      <c r="F132" s="5">
        <v>151437286.0054436</v>
      </c>
      <c r="H132" s="5">
        <v>419570512.32866251</v>
      </c>
      <c r="I132" s="5">
        <v>415237398.73768562</v>
      </c>
      <c r="J132" s="5">
        <v>439102039.06173837</v>
      </c>
      <c r="K132" s="5">
        <v>580773800.23717284</v>
      </c>
    </row>
    <row r="133" spans="1:11" x14ac:dyDescent="0.3">
      <c r="A133" s="5" t="s">
        <v>343</v>
      </c>
      <c r="B133" s="5" t="s">
        <v>413</v>
      </c>
      <c r="C133" s="5" t="s">
        <v>413</v>
      </c>
      <c r="D133" s="5" t="s">
        <v>413</v>
      </c>
      <c r="E133" s="5" t="s">
        <v>413</v>
      </c>
      <c r="F133" s="5" t="s">
        <v>413</v>
      </c>
      <c r="H133" s="5" t="s">
        <v>413</v>
      </c>
      <c r="I133" s="5" t="s">
        <v>413</v>
      </c>
      <c r="J133" s="5" t="s">
        <v>413</v>
      </c>
      <c r="K133" s="5" t="s">
        <v>413</v>
      </c>
    </row>
    <row r="134" spans="1:11" x14ac:dyDescent="0.3">
      <c r="A134" s="5" t="s">
        <v>44</v>
      </c>
      <c r="B134" s="5">
        <v>38830933333.333336</v>
      </c>
      <c r="C134" s="5">
        <v>37485333333.333336</v>
      </c>
      <c r="D134" s="5">
        <v>46926133333.333336</v>
      </c>
      <c r="E134" s="5">
        <v>44058400000</v>
      </c>
      <c r="F134" s="5">
        <v>44830400000</v>
      </c>
      <c r="H134" s="5">
        <v>182183733333.33334</v>
      </c>
      <c r="I134" s="5">
        <v>213015733333.33334</v>
      </c>
      <c r="J134" s="5">
        <v>258212800000</v>
      </c>
      <c r="K134" s="5">
        <v>292280800000</v>
      </c>
    </row>
    <row r="135" spans="1:11" x14ac:dyDescent="0.3">
      <c r="A135" s="5" t="s">
        <v>344</v>
      </c>
      <c r="B135" s="5">
        <v>1920046181.2323558</v>
      </c>
      <c r="C135" s="5">
        <v>2009562329.2374275</v>
      </c>
      <c r="D135" s="5">
        <v>1859032675.4383948</v>
      </c>
      <c r="E135" s="5">
        <v>2083798869.7760684</v>
      </c>
      <c r="F135" s="5">
        <v>2349065891.4594979</v>
      </c>
      <c r="H135" s="5">
        <v>9651853852.839941</v>
      </c>
      <c r="I135" s="5">
        <v>12311805834.726816</v>
      </c>
      <c r="J135" s="5">
        <v>14686801640.620897</v>
      </c>
      <c r="K135" s="5">
        <v>14810851206.477079</v>
      </c>
    </row>
    <row r="136" spans="1:11" x14ac:dyDescent="0.3">
      <c r="A136" s="5" t="s">
        <v>345</v>
      </c>
      <c r="B136" s="5">
        <v>4583104039.5581608</v>
      </c>
      <c r="C136" s="5">
        <v>2969446469.1506238</v>
      </c>
      <c r="D136" s="5">
        <v>942619356.3299185</v>
      </c>
      <c r="E136" s="5">
        <v>4647755032.3805342</v>
      </c>
      <c r="F136" s="5">
        <v>6295942594.7579355</v>
      </c>
      <c r="H136" s="5">
        <v>30294542171.066044</v>
      </c>
      <c r="I136" s="5">
        <v>39697186027.976875</v>
      </c>
      <c r="J136" s="5">
        <v>47552026633.76194</v>
      </c>
      <c r="K136" s="5">
        <v>48332534029.689964</v>
      </c>
    </row>
    <row r="137" spans="1:11" x14ac:dyDescent="0.3">
      <c r="A137" s="5" t="s">
        <v>346</v>
      </c>
      <c r="B137" s="5">
        <v>383025788.18342483</v>
      </c>
      <c r="C137" s="5">
        <v>433699578.84885353</v>
      </c>
      <c r="D137" s="5">
        <v>503612558.82013726</v>
      </c>
      <c r="E137" s="5">
        <v>644659483.44885969</v>
      </c>
      <c r="F137" s="5">
        <v>595567581.43609726</v>
      </c>
      <c r="H137" s="5">
        <v>1201944067.3835733</v>
      </c>
      <c r="I137" s="5">
        <v>1539328140.152642</v>
      </c>
      <c r="J137" s="5">
        <v>2012397144.3574996</v>
      </c>
      <c r="K137" s="5">
        <v>2079750830.9072456</v>
      </c>
    </row>
    <row r="138" spans="1:11" x14ac:dyDescent="0.3">
      <c r="A138" s="5" t="s">
        <v>347</v>
      </c>
      <c r="B138" s="5">
        <v>143020226.16777244</v>
      </c>
      <c r="C138" s="5">
        <v>133350330.75693038</v>
      </c>
      <c r="D138" s="5">
        <v>250500328.6132521</v>
      </c>
      <c r="E138" s="5">
        <v>300798905.70750445</v>
      </c>
      <c r="F138" s="5">
        <v>373945372.06575972</v>
      </c>
      <c r="H138" s="5">
        <v>1385993375.1288285</v>
      </c>
      <c r="I138" s="5">
        <v>1906108257.8781877</v>
      </c>
      <c r="J138" s="5">
        <v>2013408071.8127229</v>
      </c>
      <c r="K138" s="5">
        <v>2202122026.0621104</v>
      </c>
    </row>
    <row r="139" spans="1:11" x14ac:dyDescent="0.3">
      <c r="A139" s="5" t="s">
        <v>348</v>
      </c>
      <c r="B139" s="5">
        <v>124555957748.61646</v>
      </c>
      <c r="C139" s="5">
        <v>137834470137.00052</v>
      </c>
      <c r="D139" s="5">
        <v>169107805677.96408</v>
      </c>
      <c r="E139" s="5">
        <v>149415004439.86041</v>
      </c>
      <c r="F139" s="5">
        <v>153298972181.20526</v>
      </c>
      <c r="H139" s="5">
        <v>524705923281.30908</v>
      </c>
      <c r="I139" s="5">
        <v>637164817120.8717</v>
      </c>
      <c r="J139" s="5">
        <v>733875838037.75671</v>
      </c>
      <c r="K139" s="5">
        <v>686655763807.12366</v>
      </c>
    </row>
    <row r="140" spans="1:11" x14ac:dyDescent="0.3">
      <c r="A140" s="5" t="s">
        <v>463</v>
      </c>
      <c r="B140" s="5" t="s">
        <v>413</v>
      </c>
      <c r="C140" s="5" t="s">
        <v>413</v>
      </c>
      <c r="D140" s="5" t="s">
        <v>413</v>
      </c>
      <c r="E140" s="5" t="s">
        <v>413</v>
      </c>
      <c r="F140" s="5" t="s">
        <v>413</v>
      </c>
      <c r="H140" s="5" t="s">
        <v>413</v>
      </c>
      <c r="I140" s="5" t="s">
        <v>413</v>
      </c>
      <c r="J140" s="5" t="s">
        <v>413</v>
      </c>
      <c r="K140" s="5" t="s">
        <v>413</v>
      </c>
    </row>
    <row r="141" spans="1:11" x14ac:dyDescent="0.3">
      <c r="A141" s="5" t="s">
        <v>351</v>
      </c>
      <c r="B141" s="5">
        <v>194989294.27788448</v>
      </c>
      <c r="C141" s="5">
        <v>159565386.87785515</v>
      </c>
      <c r="D141" s="5">
        <v>132051309.00772677</v>
      </c>
      <c r="E141" s="5">
        <v>112921882.11978625</v>
      </c>
      <c r="F141" s="5">
        <v>81792657.982815251</v>
      </c>
      <c r="H141" s="5">
        <v>495896163.99418861</v>
      </c>
      <c r="I141" s="5">
        <v>600963648.9096092</v>
      </c>
      <c r="J141" s="5">
        <v>810578933.62895286</v>
      </c>
      <c r="K141" s="5" t="s">
        <v>413</v>
      </c>
    </row>
    <row r="142" spans="1:11" x14ac:dyDescent="0.3">
      <c r="A142" s="5" t="s">
        <v>352</v>
      </c>
      <c r="B142" s="5" t="s">
        <v>413</v>
      </c>
      <c r="C142" s="5" t="s">
        <v>413</v>
      </c>
      <c r="D142" s="5" t="s">
        <v>413</v>
      </c>
      <c r="E142" s="5" t="s">
        <v>413</v>
      </c>
      <c r="F142" s="5" t="s">
        <v>413</v>
      </c>
      <c r="H142" s="5">
        <v>5352639999.999999</v>
      </c>
      <c r="I142" s="5">
        <v>5969200008.9703865</v>
      </c>
      <c r="J142" s="5">
        <v>7455975469.9706335</v>
      </c>
      <c r="K142" s="5">
        <v>8001807070.0011024</v>
      </c>
    </row>
    <row r="143" spans="1:11" x14ac:dyDescent="0.3">
      <c r="A143" s="5" t="s">
        <v>45</v>
      </c>
      <c r="B143" s="5">
        <v>32916543361.37579</v>
      </c>
      <c r="C143" s="5">
        <v>30286845828.551151</v>
      </c>
      <c r="D143" s="5">
        <v>33107016485.134789</v>
      </c>
      <c r="E143" s="5">
        <v>30897364104.669193</v>
      </c>
      <c r="F143" s="5">
        <v>32316210606.326099</v>
      </c>
      <c r="H143" s="5">
        <v>78355182004.124771</v>
      </c>
      <c r="I143" s="5">
        <v>104931791612.21323</v>
      </c>
      <c r="J143" s="5">
        <v>127819891197.35913</v>
      </c>
      <c r="K143" s="5">
        <v>123443903852.97885</v>
      </c>
    </row>
    <row r="144" spans="1:11" x14ac:dyDescent="0.3">
      <c r="A144" s="5" t="s">
        <v>354</v>
      </c>
      <c r="B144" s="5" t="s">
        <v>413</v>
      </c>
      <c r="C144" s="5" t="s">
        <v>413</v>
      </c>
      <c r="D144" s="5" t="s">
        <v>413</v>
      </c>
      <c r="E144" s="5" t="s">
        <v>413</v>
      </c>
      <c r="F144" s="5" t="s">
        <v>413</v>
      </c>
      <c r="H144" s="5" t="s">
        <v>413</v>
      </c>
      <c r="I144" s="5" t="s">
        <v>413</v>
      </c>
      <c r="J144" s="5" t="s">
        <v>413</v>
      </c>
      <c r="K144" s="5" t="s">
        <v>413</v>
      </c>
    </row>
    <row r="145" spans="1:11" x14ac:dyDescent="0.3">
      <c r="A145" s="5" t="s">
        <v>355</v>
      </c>
      <c r="B145" s="5">
        <v>6673560899.9224205</v>
      </c>
      <c r="C145" s="5">
        <v>6774144497.451869</v>
      </c>
      <c r="D145" s="5">
        <v>8103470977.7950907</v>
      </c>
      <c r="E145" s="5">
        <v>6861760295.4341984</v>
      </c>
      <c r="F145" s="5">
        <v>6849730984.7376127</v>
      </c>
      <c r="H145" s="5">
        <v>18236265885.601044</v>
      </c>
      <c r="I145" s="5">
        <v>21539647713.397224</v>
      </c>
      <c r="J145" s="5">
        <v>18626984513.354774</v>
      </c>
      <c r="K145" s="5">
        <v>18701167640.156063</v>
      </c>
    </row>
    <row r="146" spans="1:11" x14ac:dyDescent="0.3">
      <c r="A146" s="5" t="s">
        <v>356</v>
      </c>
      <c r="B146" s="5" t="s">
        <v>413</v>
      </c>
      <c r="C146" s="5" t="s">
        <v>413</v>
      </c>
      <c r="D146" s="5" t="s">
        <v>413</v>
      </c>
      <c r="E146" s="5" t="s">
        <v>413</v>
      </c>
      <c r="F146" s="5" t="s">
        <v>413</v>
      </c>
      <c r="H146" s="5" t="s">
        <v>413</v>
      </c>
      <c r="I146" s="5" t="s">
        <v>413</v>
      </c>
      <c r="J146" s="5" t="s">
        <v>413</v>
      </c>
      <c r="K146" s="5" t="s">
        <v>413</v>
      </c>
    </row>
    <row r="147" spans="1:11" x14ac:dyDescent="0.3">
      <c r="A147" s="5" t="s">
        <v>357</v>
      </c>
      <c r="B147" s="5" t="s">
        <v>413</v>
      </c>
      <c r="C147" s="5" t="s">
        <v>413</v>
      </c>
      <c r="D147" s="5" t="s">
        <v>413</v>
      </c>
      <c r="E147" s="5" t="s">
        <v>413</v>
      </c>
      <c r="F147" s="5" t="s">
        <v>413</v>
      </c>
      <c r="H147" s="5" t="s">
        <v>413</v>
      </c>
      <c r="I147" s="5" t="s">
        <v>413</v>
      </c>
      <c r="J147" s="5" t="s">
        <v>413</v>
      </c>
      <c r="K147" s="5" t="s">
        <v>413</v>
      </c>
    </row>
    <row r="148" spans="1:11" x14ac:dyDescent="0.3">
      <c r="A148" s="5" t="s">
        <v>454</v>
      </c>
      <c r="B148" s="5" t="s">
        <v>413</v>
      </c>
      <c r="C148" s="5" t="s">
        <v>413</v>
      </c>
      <c r="D148" s="5" t="s">
        <v>413</v>
      </c>
      <c r="E148" s="5" t="s">
        <v>413</v>
      </c>
      <c r="F148" s="5" t="s">
        <v>413</v>
      </c>
      <c r="H148" s="5" t="s">
        <v>413</v>
      </c>
      <c r="I148" s="5" t="s">
        <v>413</v>
      </c>
      <c r="J148" s="5" t="s">
        <v>413</v>
      </c>
      <c r="K148" s="5" t="s">
        <v>413</v>
      </c>
    </row>
    <row r="149" spans="1:11" x14ac:dyDescent="0.3">
      <c r="A149" s="5" t="s">
        <v>358</v>
      </c>
      <c r="B149" s="5" t="s">
        <v>413</v>
      </c>
      <c r="C149" s="5" t="s">
        <v>413</v>
      </c>
      <c r="D149" s="5" t="s">
        <v>413</v>
      </c>
      <c r="E149" s="5" t="s">
        <v>413</v>
      </c>
      <c r="F149" s="5" t="s">
        <v>413</v>
      </c>
      <c r="H149" s="5" t="s">
        <v>413</v>
      </c>
      <c r="I149" s="5" t="s">
        <v>413</v>
      </c>
      <c r="J149" s="5" t="s">
        <v>413</v>
      </c>
      <c r="K149" s="5" t="s">
        <v>413</v>
      </c>
    </row>
    <row r="150" spans="1:11" x14ac:dyDescent="0.3">
      <c r="A150" s="5" t="s">
        <v>359</v>
      </c>
      <c r="B150" s="5">
        <v>1707000780.3711021</v>
      </c>
      <c r="C150" s="5">
        <v>1808997332.8096094</v>
      </c>
      <c r="D150" s="5">
        <v>1644890003.7919669</v>
      </c>
      <c r="E150" s="5">
        <v>1686810041.3564482</v>
      </c>
      <c r="F150" s="5">
        <v>2578370320.7449284</v>
      </c>
      <c r="H150" s="5">
        <v>1305725563.1648936</v>
      </c>
      <c r="I150" s="5">
        <v>642720121.70800304</v>
      </c>
      <c r="J150" s="5">
        <v>582633199.48552322</v>
      </c>
      <c r="K150" s="5">
        <v>1492151770.7177293</v>
      </c>
    </row>
    <row r="151" spans="1:11" x14ac:dyDescent="0.3">
      <c r="A151" s="5" t="s">
        <v>360</v>
      </c>
      <c r="B151" s="5" t="s">
        <v>413</v>
      </c>
      <c r="C151" s="5" t="s">
        <v>413</v>
      </c>
      <c r="D151" s="5" t="s">
        <v>413</v>
      </c>
      <c r="E151" s="5" t="s">
        <v>413</v>
      </c>
      <c r="F151" s="5" t="s">
        <v>413</v>
      </c>
      <c r="H151" s="5" t="s">
        <v>413</v>
      </c>
      <c r="I151" s="5" t="s">
        <v>413</v>
      </c>
      <c r="J151" s="5" t="s">
        <v>413</v>
      </c>
      <c r="K151" s="5" t="s">
        <v>413</v>
      </c>
    </row>
    <row r="152" spans="1:11" x14ac:dyDescent="0.3">
      <c r="A152" s="5" t="s">
        <v>449</v>
      </c>
      <c r="B152" s="5">
        <v>4696403846.1538458</v>
      </c>
      <c r="C152" s="5">
        <v>5078313953.4883718</v>
      </c>
      <c r="D152" s="5">
        <v>5523717814.5279465</v>
      </c>
      <c r="E152" s="5">
        <v>6168564305.0072718</v>
      </c>
      <c r="F152" s="5">
        <v>6591622610.8174057</v>
      </c>
      <c r="H152" s="5">
        <v>3750745659.8858881</v>
      </c>
      <c r="I152" s="5">
        <v>6560493569.8734016</v>
      </c>
      <c r="J152" s="5">
        <v>6803218572.239666</v>
      </c>
      <c r="K152" s="5" t="s">
        <v>413</v>
      </c>
    </row>
    <row r="153" spans="1:11" x14ac:dyDescent="0.3">
      <c r="A153" s="5" t="s">
        <v>364</v>
      </c>
      <c r="B153" s="5">
        <v>766135522.29196846</v>
      </c>
      <c r="C153" s="5">
        <v>733564282.20573413</v>
      </c>
      <c r="D153" s="5">
        <v>762432269.71703792</v>
      </c>
      <c r="E153" s="5">
        <v>848582239.54890668</v>
      </c>
      <c r="F153" s="5">
        <v>926511133.87090993</v>
      </c>
      <c r="H153" s="5">
        <v>3125458368.2024179</v>
      </c>
      <c r="I153" s="5">
        <v>4258328654.1071815</v>
      </c>
      <c r="J153" s="5">
        <v>5258453958.4763956</v>
      </c>
      <c r="K153" s="5" t="s">
        <v>413</v>
      </c>
    </row>
    <row r="154" spans="1:11" x14ac:dyDescent="0.3">
      <c r="A154" s="5" t="s">
        <v>365</v>
      </c>
      <c r="B154" s="5">
        <v>1952293754.2376592</v>
      </c>
      <c r="C154" s="5">
        <v>1887255246.8995988</v>
      </c>
      <c r="D154" s="5">
        <v>1761905477.5066354</v>
      </c>
      <c r="E154" s="5">
        <v>1925151109.7126613</v>
      </c>
      <c r="F154" s="5">
        <v>1867597427.8484912</v>
      </c>
      <c r="H154" s="5">
        <v>9552972185.1448498</v>
      </c>
      <c r="I154" s="5">
        <v>11160170702.561892</v>
      </c>
      <c r="J154" s="5">
        <v>14843141905.284113</v>
      </c>
      <c r="K154" s="5">
        <v>16616233059.236254</v>
      </c>
    </row>
    <row r="155" spans="1:11" x14ac:dyDescent="0.3">
      <c r="A155" s="5" t="s">
        <v>366</v>
      </c>
      <c r="B155" s="5">
        <v>48088381967.556725</v>
      </c>
      <c r="C155" s="5">
        <v>56073604731.581627</v>
      </c>
      <c r="D155" s="5">
        <v>71358148622.738297</v>
      </c>
      <c r="E155" s="5">
        <v>68589774463.842422</v>
      </c>
      <c r="F155" s="5">
        <v>72957610440.370895</v>
      </c>
      <c r="H155" s="5">
        <v>231745471360.93613</v>
      </c>
      <c r="I155" s="5">
        <v>296627151192.26129</v>
      </c>
      <c r="J155" s="5">
        <v>334528199102.14655</v>
      </c>
      <c r="K155" s="5">
        <v>327976179889.14435</v>
      </c>
    </row>
    <row r="156" spans="1:11" x14ac:dyDescent="0.3">
      <c r="A156" s="5" t="s">
        <v>368</v>
      </c>
      <c r="B156" s="5" t="s">
        <v>413</v>
      </c>
      <c r="C156" s="5" t="s">
        <v>413</v>
      </c>
      <c r="D156" s="5">
        <v>605536600</v>
      </c>
      <c r="E156" s="5">
        <v>753052100</v>
      </c>
      <c r="F156" s="5">
        <v>810276900</v>
      </c>
      <c r="H156" s="5">
        <v>1039875900</v>
      </c>
      <c r="I156" s="5">
        <v>1317729900</v>
      </c>
      <c r="J156" s="5">
        <v>1347926100</v>
      </c>
      <c r="K156" s="5">
        <v>1380547000</v>
      </c>
    </row>
    <row r="157" spans="1:11" x14ac:dyDescent="0.3">
      <c r="A157" s="5" t="s">
        <v>369</v>
      </c>
      <c r="B157" s="5">
        <v>732267659.8438915</v>
      </c>
      <c r="C157" s="5">
        <v>640566113.61087549</v>
      </c>
      <c r="D157" s="5">
        <v>603640477.41468835</v>
      </c>
      <c r="E157" s="5">
        <v>646569239.53472912</v>
      </c>
      <c r="F157" s="5">
        <v>727191364.1917628</v>
      </c>
      <c r="H157" s="5">
        <v>2389182481.9472461</v>
      </c>
      <c r="I157" s="5">
        <v>2832647625.8504548</v>
      </c>
      <c r="J157" s="5">
        <v>3258690801.5078712</v>
      </c>
      <c r="K157" s="5">
        <v>3441253046.33144</v>
      </c>
    </row>
    <row r="158" spans="1:11" x14ac:dyDescent="0.3">
      <c r="A158" s="5" t="s">
        <v>370</v>
      </c>
      <c r="B158" s="5">
        <v>112420363.78066488</v>
      </c>
      <c r="C158" s="5">
        <v>89693528.431289405</v>
      </c>
      <c r="D158" s="5">
        <v>94832728.368257999</v>
      </c>
      <c r="E158" s="5">
        <v>88819396.985549226</v>
      </c>
      <c r="F158" s="5">
        <v>101582380.2218105</v>
      </c>
      <c r="H158" s="5">
        <v>314845755.60579562</v>
      </c>
      <c r="I158" s="5">
        <v>285500888.1750952</v>
      </c>
      <c r="J158" s="5">
        <v>330368742.85852629</v>
      </c>
      <c r="K158" s="5" t="s">
        <v>413</v>
      </c>
    </row>
    <row r="159" spans="1:11" x14ac:dyDescent="0.3">
      <c r="A159" s="5" t="s">
        <v>371</v>
      </c>
      <c r="B159" s="5" t="s">
        <v>413</v>
      </c>
      <c r="C159" s="5" t="s">
        <v>413</v>
      </c>
      <c r="D159" s="5" t="s">
        <v>413</v>
      </c>
      <c r="E159" s="5" t="s">
        <v>413</v>
      </c>
      <c r="F159" s="5" t="s">
        <v>413</v>
      </c>
      <c r="H159" s="5" t="s">
        <v>413</v>
      </c>
      <c r="I159" s="5" t="s">
        <v>413</v>
      </c>
      <c r="J159" s="5" t="s">
        <v>413</v>
      </c>
      <c r="K159" s="5" t="s">
        <v>413</v>
      </c>
    </row>
    <row r="160" spans="1:11" x14ac:dyDescent="0.3">
      <c r="A160" s="5" t="s">
        <v>372</v>
      </c>
      <c r="B160" s="5">
        <v>9039408109.9475288</v>
      </c>
      <c r="C160" s="5">
        <v>9160319500.937849</v>
      </c>
      <c r="D160" s="5">
        <v>9214092536.3486671</v>
      </c>
      <c r="E160" s="5">
        <v>10312550175.052286</v>
      </c>
      <c r="F160" s="5">
        <v>10311289109.839893</v>
      </c>
      <c r="H160" s="5">
        <v>19688105141.66404</v>
      </c>
      <c r="I160" s="5">
        <v>24375310211.213802</v>
      </c>
      <c r="J160" s="5">
        <v>27649199652.162708</v>
      </c>
      <c r="K160" s="5">
        <v>26834143358.331455</v>
      </c>
    </row>
    <row r="161" spans="1:11" x14ac:dyDescent="0.3">
      <c r="A161" s="5" t="s">
        <v>439</v>
      </c>
      <c r="B161" s="5">
        <v>54441094030.469002</v>
      </c>
      <c r="C161" s="5">
        <v>48340913551.887253</v>
      </c>
      <c r="D161" s="5">
        <v>61642883853.497734</v>
      </c>
      <c r="E161" s="5">
        <v>45776842136.1828</v>
      </c>
      <c r="F161" s="5">
        <v>54962440934.538017</v>
      </c>
      <c r="H161" s="5">
        <v>232114423840.40759</v>
      </c>
      <c r="I161" s="5">
        <v>289730104250.5611</v>
      </c>
      <c r="J161" s="5">
        <v>386304799043.55945</v>
      </c>
      <c r="K161" s="5">
        <v>384240318096.72076</v>
      </c>
    </row>
    <row r="162" spans="1:11" x14ac:dyDescent="0.3">
      <c r="A162" s="5" t="s">
        <v>374</v>
      </c>
      <c r="B162" s="5">
        <v>1735264218.1815474</v>
      </c>
      <c r="C162" s="5">
        <v>1342892019.9955277</v>
      </c>
      <c r="D162" s="5">
        <v>1404226471.4207935</v>
      </c>
      <c r="E162" s="5">
        <v>1431359919.3732605</v>
      </c>
      <c r="F162" s="5">
        <v>1262466237.658283</v>
      </c>
      <c r="H162" s="5">
        <v>8301142857.1428576</v>
      </c>
      <c r="I162" s="5">
        <v>6249714285.7142859</v>
      </c>
      <c r="J162" s="5">
        <v>7362400000</v>
      </c>
      <c r="K162" s="5">
        <v>7563300000</v>
      </c>
    </row>
    <row r="163" spans="1:11" x14ac:dyDescent="0.3">
      <c r="A163" s="5" t="s">
        <v>436</v>
      </c>
      <c r="B163" s="5" t="s">
        <v>413</v>
      </c>
      <c r="C163" s="5" t="s">
        <v>413</v>
      </c>
      <c r="D163" s="5" t="s">
        <v>413</v>
      </c>
      <c r="E163" s="5" t="s">
        <v>413</v>
      </c>
      <c r="F163" s="5" t="s">
        <v>413</v>
      </c>
      <c r="H163" s="5" t="s">
        <v>413</v>
      </c>
      <c r="I163" s="5" t="s">
        <v>413</v>
      </c>
      <c r="J163" s="5" t="s">
        <v>413</v>
      </c>
      <c r="K163" s="5" t="s">
        <v>413</v>
      </c>
    </row>
    <row r="164" spans="1:11" x14ac:dyDescent="0.3">
      <c r="A164" s="5" t="s">
        <v>375</v>
      </c>
      <c r="B164" s="5" t="s">
        <v>413</v>
      </c>
      <c r="C164" s="5" t="s">
        <v>413</v>
      </c>
      <c r="D164" s="5" t="s">
        <v>413</v>
      </c>
      <c r="E164" s="5" t="s">
        <v>413</v>
      </c>
      <c r="F164" s="5" t="s">
        <v>413</v>
      </c>
      <c r="H164" s="5" t="s">
        <v>413</v>
      </c>
      <c r="I164" s="5" t="s">
        <v>413</v>
      </c>
      <c r="J164" s="5" t="s">
        <v>413</v>
      </c>
      <c r="K164" s="5" t="s">
        <v>413</v>
      </c>
    </row>
    <row r="165" spans="1:11" x14ac:dyDescent="0.3">
      <c r="A165" s="5" t="s">
        <v>376</v>
      </c>
      <c r="B165" s="5">
        <v>1343623399.2445545</v>
      </c>
      <c r="C165" s="5">
        <v>1426046616.9570067</v>
      </c>
      <c r="D165" s="5">
        <v>1368560402.2484612</v>
      </c>
      <c r="E165" s="5">
        <v>1390734598.6855249</v>
      </c>
      <c r="F165" s="5">
        <v>1548626997.4654629</v>
      </c>
      <c r="H165" s="5">
        <v>8116375576.5725079</v>
      </c>
      <c r="I165" s="5">
        <v>10510437145.807735</v>
      </c>
      <c r="J165" s="5">
        <v>10244593520.712395</v>
      </c>
      <c r="K165" s="5">
        <v>10602364862.075266</v>
      </c>
    </row>
    <row r="166" spans="1:11" x14ac:dyDescent="0.3">
      <c r="A166" s="5" t="s">
        <v>377</v>
      </c>
      <c r="B166" s="5">
        <v>18496110211.623234</v>
      </c>
      <c r="C166" s="5">
        <v>15237000519.556986</v>
      </c>
      <c r="D166" s="5">
        <v>17948312140.307224</v>
      </c>
      <c r="E166" s="5">
        <v>19370637180.990677</v>
      </c>
      <c r="F166" s="5">
        <v>20165301668.504917</v>
      </c>
      <c r="H166" s="5">
        <v>63171454470.373466</v>
      </c>
      <c r="I166" s="5">
        <v>83920880266.570023</v>
      </c>
      <c r="J166" s="5">
        <v>84155821685.172577</v>
      </c>
      <c r="K166" s="5">
        <v>88506343118.550858</v>
      </c>
    </row>
    <row r="167" spans="1:11" x14ac:dyDescent="0.3">
      <c r="A167" s="5" t="s">
        <v>378</v>
      </c>
      <c r="B167" s="5" t="s">
        <v>413</v>
      </c>
      <c r="C167" s="5" t="s">
        <v>413</v>
      </c>
      <c r="D167" s="5" t="s">
        <v>413</v>
      </c>
      <c r="E167" s="5">
        <v>42053369639.21035</v>
      </c>
      <c r="F167" s="5">
        <v>47845064669.84343</v>
      </c>
      <c r="H167" s="5">
        <v>297228174693.05109</v>
      </c>
      <c r="I167" s="5">
        <v>347528931245.74542</v>
      </c>
      <c r="J167" s="5">
        <v>427991831177.67188</v>
      </c>
      <c r="K167" s="5">
        <v>481851599727.70593</v>
      </c>
    </row>
    <row r="168" spans="1:11" x14ac:dyDescent="0.3">
      <c r="A168" s="5" t="s">
        <v>381</v>
      </c>
      <c r="B168" s="5">
        <v>4879194086.4313574</v>
      </c>
      <c r="C168" s="5">
        <v>4386374776.2207546</v>
      </c>
      <c r="D168" s="5">
        <v>4568223556.6290169</v>
      </c>
      <c r="E168" s="5">
        <v>4076272834.0024343</v>
      </c>
      <c r="F168" s="5">
        <v>2640670228.2597513</v>
      </c>
      <c r="H168" s="5">
        <v>11340782262.670086</v>
      </c>
      <c r="I168" s="5">
        <v>15093986602.442579</v>
      </c>
      <c r="J168" s="5">
        <v>18861286248.288456</v>
      </c>
      <c r="K168" s="5">
        <v>18719846799.744049</v>
      </c>
    </row>
    <row r="169" spans="1:11" x14ac:dyDescent="0.3">
      <c r="A169" s="5" t="s">
        <v>382</v>
      </c>
      <c r="B169" s="5">
        <v>3425539796.7823877</v>
      </c>
      <c r="C169" s="5">
        <v>3149229781.771502</v>
      </c>
      <c r="D169" s="5">
        <v>2668346083.9426856</v>
      </c>
      <c r="E169" s="5">
        <v>3089918748.1191692</v>
      </c>
      <c r="F169" s="5">
        <v>2715882345.2921214</v>
      </c>
      <c r="H169" s="5">
        <v>22681149059.537663</v>
      </c>
      <c r="I169" s="5">
        <v>27959658383.097733</v>
      </c>
      <c r="J169" s="5">
        <v>35621295916.733505</v>
      </c>
      <c r="K169" s="5">
        <v>41335132987.341545</v>
      </c>
    </row>
    <row r="170" spans="1:11" x14ac:dyDescent="0.3">
      <c r="A170" s="5" t="s">
        <v>383</v>
      </c>
      <c r="B170" s="5">
        <v>137573274.25647461</v>
      </c>
      <c r="C170" s="5">
        <v>144334689.1342243</v>
      </c>
      <c r="D170" s="5">
        <v>130503959.82491937</v>
      </c>
      <c r="E170" s="5">
        <v>128488602.15053764</v>
      </c>
      <c r="F170" s="5">
        <v>129692645.09798405</v>
      </c>
      <c r="H170" s="5">
        <v>429866527.99445313</v>
      </c>
      <c r="I170" s="5">
        <v>498526758.18277335</v>
      </c>
      <c r="J170" s="5">
        <v>566916162.89024675</v>
      </c>
      <c r="K170" s="5" t="s">
        <v>413</v>
      </c>
    </row>
    <row r="171" spans="1:11" x14ac:dyDescent="0.3">
      <c r="A171" s="5" t="s">
        <v>427</v>
      </c>
      <c r="B171" s="5">
        <v>20714179095.265636</v>
      </c>
      <c r="C171" s="5">
        <v>18770148169.548889</v>
      </c>
      <c r="D171" s="5">
        <v>21218741604.876617</v>
      </c>
      <c r="E171" s="5">
        <v>23851668950.696587</v>
      </c>
      <c r="F171" s="5">
        <v>16852884830.734774</v>
      </c>
      <c r="H171" s="5" t="s">
        <v>413</v>
      </c>
      <c r="I171" s="5" t="s">
        <v>413</v>
      </c>
      <c r="J171" s="5" t="s">
        <v>413</v>
      </c>
      <c r="K171" s="5" t="s">
        <v>413</v>
      </c>
    </row>
    <row r="172" spans="1:11" x14ac:dyDescent="0.3">
      <c r="A172" s="5" t="s">
        <v>425</v>
      </c>
      <c r="B172" s="5">
        <v>14190608828.760929</v>
      </c>
      <c r="C172" s="5">
        <v>15151041598.757221</v>
      </c>
      <c r="D172" s="5">
        <v>17922825683.914589</v>
      </c>
      <c r="E172" s="5">
        <v>18595918551.717674</v>
      </c>
      <c r="F172" s="5">
        <v>21724925553.846657</v>
      </c>
      <c r="H172" s="5">
        <v>273355953899.64334</v>
      </c>
      <c r="I172" s="5">
        <v>340182482326.14313</v>
      </c>
      <c r="J172" s="5">
        <v>369200955399.32349</v>
      </c>
      <c r="K172" s="5">
        <v>340107543990.22601</v>
      </c>
    </row>
    <row r="173" spans="1:11" x14ac:dyDescent="0.3">
      <c r="A173" s="5" t="s">
        <v>423</v>
      </c>
      <c r="B173" s="5" t="s">
        <v>413</v>
      </c>
      <c r="C173" s="5" t="s">
        <v>413</v>
      </c>
      <c r="D173" s="5" t="s">
        <v>413</v>
      </c>
      <c r="E173" s="5" t="s">
        <v>413</v>
      </c>
      <c r="F173" s="5">
        <v>4428000000</v>
      </c>
      <c r="H173" s="5">
        <v>3184000000</v>
      </c>
      <c r="I173" s="5">
        <v>4057000000</v>
      </c>
      <c r="J173" s="5">
        <v>5058000000</v>
      </c>
      <c r="K173" s="5" t="s">
        <v>413</v>
      </c>
    </row>
    <row r="174" spans="1:11" x14ac:dyDescent="0.3">
      <c r="A174" s="5" t="s">
        <v>421</v>
      </c>
      <c r="B174" s="5">
        <v>2885600000</v>
      </c>
      <c r="C174" s="5">
        <v>3363500000</v>
      </c>
      <c r="D174" s="5">
        <v>2895400000</v>
      </c>
      <c r="E174" s="5">
        <v>2696200000</v>
      </c>
      <c r="F174" s="5">
        <v>2233600000</v>
      </c>
      <c r="H174" s="5">
        <v>8065700000</v>
      </c>
      <c r="I174" s="5">
        <v>10094400000</v>
      </c>
      <c r="J174" s="5">
        <v>12258000000</v>
      </c>
      <c r="K174" s="5">
        <v>11637200000</v>
      </c>
    </row>
    <row r="175" spans="1:11" x14ac:dyDescent="0.3">
      <c r="A175" s="5" t="s">
        <v>419</v>
      </c>
      <c r="B175" s="5">
        <v>2915690398.079586</v>
      </c>
      <c r="C175" s="5">
        <v>2839122706.803412</v>
      </c>
      <c r="D175" s="5">
        <v>3293865079.5031061</v>
      </c>
      <c r="E175" s="5">
        <v>3448100632.5211926</v>
      </c>
      <c r="F175" s="5">
        <v>4034554608.8912296</v>
      </c>
      <c r="H175" s="5" t="s">
        <v>413</v>
      </c>
      <c r="I175" s="5" t="s">
        <v>413</v>
      </c>
      <c r="J175" s="5" t="s">
        <v>413</v>
      </c>
      <c r="K175" s="5" t="s">
        <v>413</v>
      </c>
    </row>
    <row r="176" spans="1:11" x14ac:dyDescent="0.3">
      <c r="A176" s="5" t="s">
        <v>388</v>
      </c>
      <c r="B176" s="5">
        <v>1119077757.0541158</v>
      </c>
      <c r="C176" s="5">
        <v>1182318859.2720578</v>
      </c>
      <c r="D176" s="5">
        <v>1312920384.3072813</v>
      </c>
      <c r="E176" s="5">
        <v>1619702985.514832</v>
      </c>
      <c r="F176" s="5">
        <v>1584554909.0107181</v>
      </c>
      <c r="H176" s="5">
        <v>5892354557.9495258</v>
      </c>
      <c r="I176" s="5">
        <v>7511107108.1445866</v>
      </c>
      <c r="J176" s="5">
        <v>8487628171.9823961</v>
      </c>
      <c r="K176" s="5">
        <v>10312987263.320269</v>
      </c>
    </row>
    <row r="177" spans="1:11" ht="17.25" thickBot="1" x14ac:dyDescent="0.35">
      <c r="A177" s="5" t="s">
        <v>389</v>
      </c>
      <c r="B177" s="5">
        <v>2888629300</v>
      </c>
      <c r="C177" s="5">
        <v>2298400000</v>
      </c>
      <c r="D177" s="5">
        <v>2402207000</v>
      </c>
      <c r="E177" s="5">
        <v>2232400000</v>
      </c>
      <c r="F177" s="5">
        <v>2218000000</v>
      </c>
      <c r="H177" s="5">
        <v>6722438959.419301</v>
      </c>
      <c r="I177" s="5">
        <v>7646926796.5582037</v>
      </c>
      <c r="J177" s="5">
        <v>12096610749.046869</v>
      </c>
      <c r="K177" s="5">
        <v>10293042661.389561</v>
      </c>
    </row>
    <row r="178" spans="1:11" x14ac:dyDescent="0.3">
      <c r="A178" s="23" t="s">
        <v>1541</v>
      </c>
      <c r="B178" s="23">
        <f>SUM(B6:B177)</f>
        <v>1772647525800.9861</v>
      </c>
      <c r="C178" s="23">
        <f>SUM(C6:C177)</f>
        <v>1810876763844.7737</v>
      </c>
      <c r="D178" s="23">
        <f>SUM(D6:D177)</f>
        <v>2159007843166.25</v>
      </c>
      <c r="E178" s="23">
        <f>SUM(E6:E177)</f>
        <v>2161060405834.1404</v>
      </c>
      <c r="F178" s="23">
        <f>SUM(F6:F177)</f>
        <v>2291912883140.1943</v>
      </c>
      <c r="G178" s="23"/>
      <c r="H178" s="23">
        <f>SUM(H6:H177)</f>
        <v>9076942330870.9258</v>
      </c>
      <c r="I178" s="23">
        <f>SUM(I6:I177)</f>
        <v>11590141551609.865</v>
      </c>
      <c r="J178" s="23">
        <f>SUM(J6:J177)</f>
        <v>12974356879852.996</v>
      </c>
      <c r="K178" s="23">
        <f>SUM(K6:K177)</f>
        <v>12459434851965.045</v>
      </c>
    </row>
    <row r="179" spans="1:11" x14ac:dyDescent="0.3">
      <c r="A179" s="8" t="s">
        <v>1543</v>
      </c>
      <c r="B179" s="24">
        <f>B178/B180*100</f>
        <v>26.130803061021389</v>
      </c>
      <c r="C179" s="24">
        <f>C178/C180*100</f>
        <v>25.552842897270889</v>
      </c>
      <c r="D179" s="24">
        <f>D178/D180*100</f>
        <v>27.200469061969081</v>
      </c>
      <c r="E179" s="24">
        <f>E178/E180*100</f>
        <v>27.991168908185323</v>
      </c>
      <c r="F179" s="24">
        <f>F178/F180*100</f>
        <v>28.561331211583944</v>
      </c>
      <c r="G179" s="8"/>
      <c r="H179" s="24">
        <f>H178/H180*100</f>
        <v>41.475135710286267</v>
      </c>
      <c r="I179" s="24">
        <f>I178/I180*100</f>
        <v>42.673263653405385</v>
      </c>
      <c r="J179" s="24">
        <f>J178/J180*100</f>
        <v>42.152715219462706</v>
      </c>
      <c r="K179" s="24">
        <f>K178/K180*100</f>
        <v>41.192071011940946</v>
      </c>
    </row>
    <row r="180" spans="1:11" x14ac:dyDescent="0.3">
      <c r="A180" s="8" t="s">
        <v>1542</v>
      </c>
      <c r="B180" s="8">
        <v>6783746835722.7646</v>
      </c>
      <c r="C180" s="8">
        <v>7086791755911.3555</v>
      </c>
      <c r="D180" s="8">
        <v>7937391955438.4199</v>
      </c>
      <c r="E180" s="8">
        <v>7720507896339.3779</v>
      </c>
      <c r="F180" s="8">
        <v>8024531021196.3691</v>
      </c>
      <c r="G180" s="8"/>
      <c r="H180" s="8">
        <v>21885262520358.07</v>
      </c>
      <c r="I180" s="8">
        <v>27160194837089.652</v>
      </c>
      <c r="J180" s="8">
        <v>30779409611702.762</v>
      </c>
      <c r="K180" s="8">
        <v>30247167830802.309</v>
      </c>
    </row>
  </sheetData>
  <pageMargins left="0.19685039370078741" right="0.19685039370078741" top="0.78740157480314965" bottom="0.35433070866141736" header="0.19685039370078741" footer="0.19685039370078741"/>
  <pageSetup paperSize="9" scale="96" fitToHeight="0" orientation="landscape" r:id="rId1"/>
  <headerFooter>
    <oddHeader>&amp;L&amp;G</oddHeader>
    <oddFooter>&amp;C&amp;"Roboto Condensed,Normal"&amp;9Página &amp;P</odd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13E11-3FF0-0F41-90EF-5F5F50AA05FF}">
  <sheetPr codeName="Hoja5">
    <tabColor theme="4"/>
  </sheetPr>
  <dimension ref="A1:K180"/>
  <sheetViews>
    <sheetView view="pageLayout" zoomScaleNormal="120" workbookViewId="0">
      <selection activeCell="A5" sqref="A5"/>
    </sheetView>
  </sheetViews>
  <sheetFormatPr baseColWidth="10" defaultColWidth="8.875" defaultRowHeight="16.5" x14ac:dyDescent="0.3"/>
  <cols>
    <col min="1" max="1" width="20" style="5" customWidth="1"/>
    <col min="2" max="6" width="12.5" style="5" bestFit="1" customWidth="1"/>
    <col min="7" max="7" width="2.75" style="5" hidden="1" customWidth="1"/>
    <col min="8" max="8" width="11.5" style="5" bestFit="1" customWidth="1"/>
    <col min="9" max="11" width="12.5" style="5" bestFit="1" customWidth="1"/>
    <col min="12" max="16384" width="8.875" style="5"/>
  </cols>
  <sheetData>
    <row r="1" spans="1:11" ht="20.25" x14ac:dyDescent="0.35">
      <c r="A1" s="3" t="s">
        <v>1546</v>
      </c>
      <c r="B1" s="8"/>
    </row>
    <row r="2" spans="1:11" ht="17.25" x14ac:dyDescent="0.3">
      <c r="A2" s="18" t="s">
        <v>1573</v>
      </c>
      <c r="B2" s="8"/>
    </row>
    <row r="3" spans="1:11" ht="17.25" x14ac:dyDescent="0.3">
      <c r="A3" s="18" t="s">
        <v>1188</v>
      </c>
      <c r="B3" s="8"/>
    </row>
    <row r="4" spans="1:11" x14ac:dyDescent="0.3">
      <c r="A4" s="8"/>
      <c r="B4" s="8"/>
    </row>
    <row r="5" spans="1:11" x14ac:dyDescent="0.3">
      <c r="A5" s="13" t="s">
        <v>1</v>
      </c>
      <c r="B5" s="19" t="s">
        <v>1618</v>
      </c>
      <c r="C5" s="19" t="s">
        <v>1619</v>
      </c>
      <c r="D5" s="19" t="s">
        <v>1617</v>
      </c>
      <c r="E5" s="19" t="s">
        <v>1620</v>
      </c>
      <c r="F5" s="19" t="s">
        <v>1621</v>
      </c>
      <c r="G5" s="19" t="s">
        <v>1615</v>
      </c>
      <c r="H5" s="19" t="s">
        <v>17</v>
      </c>
      <c r="I5" s="19" t="s">
        <v>13</v>
      </c>
      <c r="J5" s="19" t="s">
        <v>14</v>
      </c>
      <c r="K5" s="19" t="s">
        <v>15</v>
      </c>
    </row>
    <row r="6" spans="1:11" x14ac:dyDescent="0.3">
      <c r="A6" s="13" t="s">
        <v>198</v>
      </c>
      <c r="B6" s="13" t="s">
        <v>413</v>
      </c>
      <c r="C6" s="13" t="s">
        <v>413</v>
      </c>
      <c r="D6" s="13" t="s">
        <v>413</v>
      </c>
      <c r="E6" s="13" t="s">
        <v>413</v>
      </c>
      <c r="F6" s="13" t="s">
        <v>413</v>
      </c>
      <c r="G6" s="13"/>
      <c r="H6" s="13">
        <v>2079570874.8373847</v>
      </c>
      <c r="I6" s="13">
        <v>2045190335.0809209</v>
      </c>
      <c r="J6" s="13">
        <v>2664599570.7669716</v>
      </c>
      <c r="K6" s="13">
        <v>2890867894.8704925</v>
      </c>
    </row>
    <row r="7" spans="1:11" x14ac:dyDescent="0.3">
      <c r="A7" s="13" t="s">
        <v>201</v>
      </c>
      <c r="B7" s="13">
        <v>291949986.76898652</v>
      </c>
      <c r="C7" s="13">
        <v>540977914.55467057</v>
      </c>
      <c r="D7" s="13">
        <v>700083398.14454746</v>
      </c>
      <c r="E7" s="13">
        <v>836717875.53946817</v>
      </c>
      <c r="F7" s="13">
        <v>910729684.95603454</v>
      </c>
      <c r="G7" s="13"/>
      <c r="H7" s="13">
        <v>3435540416.2630372</v>
      </c>
      <c r="I7" s="13">
        <v>5613909457.8175812</v>
      </c>
      <c r="J7" s="13">
        <v>7073859853.818327</v>
      </c>
      <c r="K7" s="13">
        <v>9104536340.6031094</v>
      </c>
    </row>
    <row r="8" spans="1:11" x14ac:dyDescent="0.3">
      <c r="A8" s="13" t="s">
        <v>203</v>
      </c>
      <c r="B8" s="13">
        <v>10880008005.930239</v>
      </c>
      <c r="C8" s="13">
        <v>13692404114.977533</v>
      </c>
      <c r="D8" s="13">
        <v>23050166016.935043</v>
      </c>
      <c r="E8" s="13">
        <v>20272584009.26939</v>
      </c>
      <c r="F8" s="13">
        <v>20384692132.090225</v>
      </c>
      <c r="G8" s="13"/>
      <c r="H8" s="13">
        <v>25613416650.365051</v>
      </c>
      <c r="I8" s="13">
        <v>43660727771.344627</v>
      </c>
      <c r="J8" s="13">
        <v>69516903679.16188</v>
      </c>
      <c r="K8" s="13">
        <v>58488151164.992889</v>
      </c>
    </row>
    <row r="9" spans="1:11" x14ac:dyDescent="0.3">
      <c r="A9" s="13" t="s">
        <v>620</v>
      </c>
      <c r="B9" s="13" t="s">
        <v>413</v>
      </c>
      <c r="C9" s="13" t="s">
        <v>413</v>
      </c>
      <c r="D9" s="13" t="s">
        <v>413</v>
      </c>
      <c r="E9" s="13" t="s">
        <v>413</v>
      </c>
      <c r="F9" s="13">
        <v>518000000</v>
      </c>
      <c r="G9" s="13"/>
      <c r="H9" s="13">
        <v>427000000</v>
      </c>
      <c r="I9" s="13">
        <v>332000000</v>
      </c>
      <c r="J9" s="13">
        <v>409000000</v>
      </c>
      <c r="K9" s="13" t="s">
        <v>413</v>
      </c>
    </row>
    <row r="10" spans="1:11" x14ac:dyDescent="0.3">
      <c r="A10" s="13" t="s">
        <v>207</v>
      </c>
      <c r="B10" s="13" t="s">
        <v>413</v>
      </c>
      <c r="C10" s="13" t="s">
        <v>413</v>
      </c>
      <c r="D10" s="13" t="s">
        <v>413</v>
      </c>
      <c r="E10" s="13" t="s">
        <v>413</v>
      </c>
      <c r="F10" s="13">
        <v>8725779778.6259098</v>
      </c>
      <c r="G10" s="13"/>
      <c r="H10" s="13">
        <v>18583150428.117992</v>
      </c>
      <c r="I10" s="13">
        <v>31753057845.223557</v>
      </c>
      <c r="J10" s="13">
        <v>46344761973.870544</v>
      </c>
      <c r="K10" s="13">
        <v>34656621950.273773</v>
      </c>
    </row>
    <row r="11" spans="1:11" x14ac:dyDescent="0.3">
      <c r="A11" s="13" t="s">
        <v>208</v>
      </c>
      <c r="B11" s="13" t="s">
        <v>413</v>
      </c>
      <c r="C11" s="13" t="s">
        <v>413</v>
      </c>
      <c r="D11" s="13" t="s">
        <v>413</v>
      </c>
      <c r="E11" s="13" t="s">
        <v>413</v>
      </c>
      <c r="F11" s="13" t="s">
        <v>413</v>
      </c>
      <c r="G11" s="13"/>
      <c r="H11" s="13">
        <v>591277777.77777779</v>
      </c>
      <c r="I11" s="13">
        <v>752377777.77777767</v>
      </c>
      <c r="J11" s="13">
        <v>1021455555.5555555</v>
      </c>
      <c r="K11" s="13" t="s">
        <v>413</v>
      </c>
    </row>
    <row r="12" spans="1:11" x14ac:dyDescent="0.3">
      <c r="A12" s="13" t="s">
        <v>5</v>
      </c>
      <c r="B12" s="13">
        <v>31137200000</v>
      </c>
      <c r="C12" s="13">
        <v>27862300000</v>
      </c>
      <c r="D12" s="13">
        <v>31223690400</v>
      </c>
      <c r="E12" s="13">
        <v>31112418400</v>
      </c>
      <c r="F12" s="13">
        <v>27736610298.255489</v>
      </c>
      <c r="G12" s="13"/>
      <c r="H12" s="13">
        <v>64053810078.307274</v>
      </c>
      <c r="I12" s="13">
        <v>87906118244.660095</v>
      </c>
      <c r="J12" s="13">
        <v>102815821983.44006</v>
      </c>
      <c r="K12" s="13">
        <v>82369725072.644608</v>
      </c>
    </row>
    <row r="13" spans="1:11" x14ac:dyDescent="0.3">
      <c r="A13" s="13" t="s">
        <v>210</v>
      </c>
      <c r="B13" s="13">
        <v>359865213.08225965</v>
      </c>
      <c r="C13" s="13">
        <v>383089746.94426799</v>
      </c>
      <c r="D13" s="13">
        <v>423629630.45339805</v>
      </c>
      <c r="E13" s="13">
        <v>511522177.7825821</v>
      </c>
      <c r="F13" s="13">
        <v>661384145.80971479</v>
      </c>
      <c r="G13" s="13"/>
      <c r="H13" s="13">
        <v>3762799929.152204</v>
      </c>
      <c r="I13" s="13">
        <v>4983421998.1340694</v>
      </c>
      <c r="J13" s="13">
        <v>9800654853.4441204</v>
      </c>
      <c r="K13" s="13">
        <v>14319480483.08194</v>
      </c>
    </row>
    <row r="14" spans="1:11" x14ac:dyDescent="0.3">
      <c r="A14" s="13" t="s">
        <v>614</v>
      </c>
      <c r="B14" s="13">
        <v>1326256983.2402234</v>
      </c>
      <c r="C14" s="13">
        <v>1377094972.067039</v>
      </c>
      <c r="D14" s="13">
        <v>1393586592.178771</v>
      </c>
      <c r="E14" s="13">
        <v>1346423463.6871507</v>
      </c>
      <c r="F14" s="13">
        <v>1266650837.9888268</v>
      </c>
      <c r="G14" s="13"/>
      <c r="H14" s="13">
        <v>1315200705.3937149</v>
      </c>
      <c r="I14" s="13">
        <v>2072291765.3988771</v>
      </c>
      <c r="J14" s="13">
        <v>2871730317.5701399</v>
      </c>
      <c r="K14" s="13">
        <v>3223287659.0821176</v>
      </c>
    </row>
    <row r="15" spans="1:11" x14ac:dyDescent="0.3">
      <c r="A15" s="13" t="s">
        <v>213</v>
      </c>
      <c r="B15" s="13">
        <v>1009304729.904368</v>
      </c>
      <c r="C15" s="13">
        <v>1281380721.4031477</v>
      </c>
      <c r="D15" s="13">
        <v>2118053576.5971451</v>
      </c>
      <c r="E15" s="13">
        <v>2368581267.1732612</v>
      </c>
      <c r="F15" s="13">
        <v>2667039717.5785155</v>
      </c>
      <c r="G15" s="13"/>
      <c r="H15" s="13">
        <v>15208764705.882353</v>
      </c>
      <c r="I15" s="13">
        <v>25487647058.823528</v>
      </c>
      <c r="J15" s="13">
        <v>47274117647.058823</v>
      </c>
      <c r="K15" s="13">
        <v>35487352941.176468</v>
      </c>
    </row>
    <row r="16" spans="1:11" x14ac:dyDescent="0.3">
      <c r="A16" s="13" t="s">
        <v>611</v>
      </c>
      <c r="B16" s="13">
        <v>2368200000</v>
      </c>
      <c r="C16" s="13">
        <v>2801300000</v>
      </c>
      <c r="D16" s="13">
        <v>3072900000</v>
      </c>
      <c r="E16" s="13">
        <v>2834100000</v>
      </c>
      <c r="F16" s="13">
        <v>3212800000</v>
      </c>
      <c r="G16" s="13"/>
      <c r="H16" s="13">
        <v>2413900000</v>
      </c>
      <c r="I16" s="13">
        <v>3353500000</v>
      </c>
      <c r="J16" s="13">
        <v>5179300000</v>
      </c>
      <c r="K16" s="13">
        <v>5699000000</v>
      </c>
    </row>
    <row r="17" spans="1:11" x14ac:dyDescent="0.3">
      <c r="A17" s="13" t="s">
        <v>215</v>
      </c>
      <c r="B17" s="13">
        <v>3994946808.5106382</v>
      </c>
      <c r="C17" s="13">
        <v>5221808510.638298</v>
      </c>
      <c r="D17" s="13">
        <v>7176063829.7872343</v>
      </c>
      <c r="E17" s="13">
        <v>6607446808.5106382</v>
      </c>
      <c r="F17" s="13">
        <v>6956117021.2765961</v>
      </c>
      <c r="G17" s="13"/>
      <c r="H17" s="13">
        <v>25249202127.659573</v>
      </c>
      <c r="I17" s="13">
        <v>35234574468.085106</v>
      </c>
      <c r="J17" s="13">
        <v>44581914893.61702</v>
      </c>
      <c r="K17" s="13">
        <v>40349468085.106384</v>
      </c>
    </row>
    <row r="18" spans="1:11" x14ac:dyDescent="0.3">
      <c r="A18" s="13" t="s">
        <v>217</v>
      </c>
      <c r="B18" s="13">
        <v>5876850220.2643175</v>
      </c>
      <c r="C18" s="13">
        <v>6028722961.7304497</v>
      </c>
      <c r="D18" s="13">
        <v>6588073941.5623131</v>
      </c>
      <c r="E18" s="13">
        <v>7227575982.2090435</v>
      </c>
      <c r="F18" s="13">
        <v>6791241511.4051886</v>
      </c>
      <c r="G18" s="13"/>
      <c r="H18" s="13">
        <v>39053880559.851395</v>
      </c>
      <c r="I18" s="13">
        <v>44386125441.858658</v>
      </c>
      <c r="J18" s="13">
        <v>59275206064.019035</v>
      </c>
      <c r="K18" s="13">
        <v>57551451740.623947</v>
      </c>
    </row>
    <row r="19" spans="1:11" x14ac:dyDescent="0.3">
      <c r="A19" s="13" t="s">
        <v>218</v>
      </c>
      <c r="B19" s="13" t="s">
        <v>413</v>
      </c>
      <c r="C19" s="13" t="s">
        <v>413</v>
      </c>
      <c r="D19" s="13" t="s">
        <v>413</v>
      </c>
      <c r="E19" s="13" t="s">
        <v>413</v>
      </c>
      <c r="F19" s="13" t="s">
        <v>413</v>
      </c>
      <c r="G19" s="13"/>
      <c r="H19" s="13" t="s">
        <v>413</v>
      </c>
      <c r="I19" s="13" t="s">
        <v>413</v>
      </c>
      <c r="J19" s="13" t="s">
        <v>413</v>
      </c>
      <c r="K19" s="13" t="s">
        <v>413</v>
      </c>
    </row>
    <row r="20" spans="1:11" x14ac:dyDescent="0.3">
      <c r="A20" s="13" t="s">
        <v>219</v>
      </c>
      <c r="B20" s="13">
        <v>8988380663.3427277</v>
      </c>
      <c r="C20" s="13">
        <v>7186245487.3646212</v>
      </c>
      <c r="D20" s="13">
        <v>8815230365.9080772</v>
      </c>
      <c r="E20" s="13">
        <v>8246546762.5899277</v>
      </c>
      <c r="F20" s="13">
        <v>9286372925.6471539</v>
      </c>
      <c r="G20" s="13"/>
      <c r="H20" s="13">
        <v>37444226965.762482</v>
      </c>
      <c r="I20" s="13">
        <v>49351334849.872475</v>
      </c>
      <c r="J20" s="13">
        <v>46516126575.530251</v>
      </c>
      <c r="K20" s="13">
        <v>48014398058.091011</v>
      </c>
    </row>
    <row r="21" spans="1:11" x14ac:dyDescent="0.3">
      <c r="A21" s="13" t="s">
        <v>221</v>
      </c>
      <c r="B21" s="13">
        <v>401000000</v>
      </c>
      <c r="C21" s="13">
        <v>440500000</v>
      </c>
      <c r="D21" s="13">
        <v>488000000</v>
      </c>
      <c r="E21" s="13">
        <v>491000000</v>
      </c>
      <c r="F21" s="13">
        <v>542500000</v>
      </c>
      <c r="G21" s="13"/>
      <c r="H21" s="13">
        <v>770500000</v>
      </c>
      <c r="I21" s="13">
        <v>1155500000</v>
      </c>
      <c r="J21" s="13">
        <v>1516500000</v>
      </c>
      <c r="K21" s="13">
        <v>1695725300</v>
      </c>
    </row>
    <row r="22" spans="1:11" x14ac:dyDescent="0.3">
      <c r="A22" s="13" t="s">
        <v>222</v>
      </c>
      <c r="B22" s="13">
        <v>665156777.43320632</v>
      </c>
      <c r="C22" s="13">
        <v>846151104.5866586</v>
      </c>
      <c r="D22" s="13">
        <v>725304886.0080601</v>
      </c>
      <c r="E22" s="13">
        <v>728426333.66951358</v>
      </c>
      <c r="F22" s="13">
        <v>827401656.41962028</v>
      </c>
      <c r="G22" s="13"/>
      <c r="H22" s="13">
        <v>3110348693.1049886</v>
      </c>
      <c r="I22" s="13">
        <v>3700554283.8139868</v>
      </c>
      <c r="J22" s="13">
        <v>3768036593.6859422</v>
      </c>
      <c r="K22" s="13">
        <v>4170034407.7629838</v>
      </c>
    </row>
    <row r="23" spans="1:11" x14ac:dyDescent="0.3">
      <c r="A23" s="13" t="s">
        <v>603</v>
      </c>
      <c r="B23" s="13" t="s">
        <v>413</v>
      </c>
      <c r="C23" s="13" t="s">
        <v>413</v>
      </c>
      <c r="D23" s="13" t="s">
        <v>413</v>
      </c>
      <c r="E23" s="13" t="s">
        <v>413</v>
      </c>
      <c r="F23" s="13" t="s">
        <v>413</v>
      </c>
      <c r="G23" s="13"/>
      <c r="H23" s="13">
        <v>3246335000</v>
      </c>
      <c r="I23" s="13">
        <v>3547380000</v>
      </c>
      <c r="J23" s="13">
        <v>3950269000</v>
      </c>
      <c r="K23" s="13">
        <v>4309400000</v>
      </c>
    </row>
    <row r="24" spans="1:11" x14ac:dyDescent="0.3">
      <c r="A24" s="13" t="s">
        <v>223</v>
      </c>
      <c r="B24" s="13">
        <v>124774096.7414307</v>
      </c>
      <c r="C24" s="13">
        <v>130394708.88548593</v>
      </c>
      <c r="D24" s="13">
        <v>129011858.83325706</v>
      </c>
      <c r="E24" s="13">
        <v>125226723.09872922</v>
      </c>
      <c r="F24" s="13">
        <v>128203231.91049209</v>
      </c>
      <c r="G24" s="13"/>
      <c r="H24" s="13">
        <v>689742274.6110245</v>
      </c>
      <c r="I24" s="13">
        <v>808455596.94617724</v>
      </c>
      <c r="J24" s="13">
        <v>739014454.24369717</v>
      </c>
      <c r="K24" s="13" t="s">
        <v>413</v>
      </c>
    </row>
    <row r="25" spans="1:11" x14ac:dyDescent="0.3">
      <c r="A25" s="13" t="s">
        <v>224</v>
      </c>
      <c r="B25" s="13">
        <v>1673894695.4637938</v>
      </c>
      <c r="C25" s="13">
        <v>1398593388.4889019</v>
      </c>
      <c r="D25" s="13">
        <v>1534686673.1074197</v>
      </c>
      <c r="E25" s="13">
        <v>1626035910.5464773</v>
      </c>
      <c r="F25" s="13">
        <v>1710308633.1938634</v>
      </c>
      <c r="G25" s="13"/>
      <c r="H25" s="13">
        <v>7425817969.4142256</v>
      </c>
      <c r="I25" s="13">
        <v>11243140347.786732</v>
      </c>
      <c r="J25" s="13">
        <v>14351785313.072359</v>
      </c>
      <c r="K25" s="13">
        <v>11524078062.163328</v>
      </c>
    </row>
    <row r="26" spans="1:11" x14ac:dyDescent="0.3">
      <c r="A26" s="13" t="s">
        <v>225</v>
      </c>
      <c r="B26" s="13">
        <v>1124011006.6217036</v>
      </c>
      <c r="C26" s="13">
        <v>1295466214.9096167</v>
      </c>
      <c r="D26" s="13">
        <v>1218441300.8865397</v>
      </c>
      <c r="E26" s="13">
        <v>1280121565.1107676</v>
      </c>
      <c r="F26" s="13">
        <v>1286840345.1113238</v>
      </c>
      <c r="G26" s="13"/>
      <c r="H26" s="13">
        <v>6913561098.9126186</v>
      </c>
      <c r="I26" s="13">
        <v>10078259875.689857</v>
      </c>
      <c r="J26" s="13">
        <v>11851985074.161282</v>
      </c>
      <c r="K26" s="13">
        <v>12121807226.718063</v>
      </c>
    </row>
    <row r="27" spans="1:11" x14ac:dyDescent="0.3">
      <c r="A27" s="13" t="s">
        <v>226</v>
      </c>
      <c r="B27" s="13">
        <v>2361188675.4948082</v>
      </c>
      <c r="C27" s="13">
        <v>3027163553.2864299</v>
      </c>
      <c r="D27" s="13">
        <v>3000196009.2516365</v>
      </c>
      <c r="E27" s="13">
        <v>2671112100.2533727</v>
      </c>
      <c r="F27" s="13">
        <v>2836771499.4424596</v>
      </c>
      <c r="G27" s="13"/>
      <c r="H27" s="13">
        <v>4681117525.2757406</v>
      </c>
      <c r="I27" s="13">
        <v>7858679909.8568821</v>
      </c>
      <c r="J27" s="13">
        <v>8848562925.3845654</v>
      </c>
      <c r="K27" s="13">
        <v>6260105935.0495415</v>
      </c>
    </row>
    <row r="28" spans="1:11" x14ac:dyDescent="0.3">
      <c r="A28" s="13" t="s">
        <v>30</v>
      </c>
      <c r="B28" s="13">
        <v>60723187855.068039</v>
      </c>
      <c r="C28" s="13">
        <v>57355149556.240501</v>
      </c>
      <c r="D28" s="13">
        <v>66777380518.338295</v>
      </c>
      <c r="E28" s="13">
        <v>69279555096.287415</v>
      </c>
      <c r="F28" s="13">
        <v>72546876638.28093</v>
      </c>
      <c r="G28" s="13"/>
      <c r="H28" s="13">
        <v>242872071018.29053</v>
      </c>
      <c r="I28" s="13">
        <v>319251201403.08441</v>
      </c>
      <c r="J28" s="13">
        <v>383177602116.20129</v>
      </c>
      <c r="K28" s="13">
        <v>393656923982.5564</v>
      </c>
    </row>
    <row r="29" spans="1:11" x14ac:dyDescent="0.3">
      <c r="A29" s="13" t="s">
        <v>596</v>
      </c>
      <c r="B29" s="13" t="s">
        <v>413</v>
      </c>
      <c r="C29" s="13" t="s">
        <v>413</v>
      </c>
      <c r="D29" s="13" t="s">
        <v>413</v>
      </c>
      <c r="E29" s="13" t="s">
        <v>413</v>
      </c>
      <c r="F29" s="13" t="s">
        <v>413</v>
      </c>
      <c r="G29" s="13"/>
      <c r="H29" s="13" t="s">
        <v>413</v>
      </c>
      <c r="I29" s="13" t="s">
        <v>413</v>
      </c>
      <c r="J29" s="13" t="s">
        <v>413</v>
      </c>
      <c r="K29" s="13" t="s">
        <v>413</v>
      </c>
    </row>
    <row r="30" spans="1:11" x14ac:dyDescent="0.3">
      <c r="A30" s="13" t="s">
        <v>594</v>
      </c>
      <c r="B30" s="13">
        <v>2044691629.1926036</v>
      </c>
      <c r="C30" s="13">
        <v>2567616759.5992112</v>
      </c>
      <c r="D30" s="13">
        <v>3743517657.2817287</v>
      </c>
      <c r="E30" s="13">
        <v>3531476931.5218258</v>
      </c>
      <c r="F30" s="13">
        <v>3588069776.6616664</v>
      </c>
      <c r="G30" s="13"/>
      <c r="H30" s="13">
        <v>6886059828.5609303</v>
      </c>
      <c r="I30" s="13">
        <v>11228855785.094139</v>
      </c>
      <c r="J30" s="13">
        <v>14411072057.585594</v>
      </c>
      <c r="K30" s="13">
        <v>11578413364.529663</v>
      </c>
    </row>
    <row r="31" spans="1:11" x14ac:dyDescent="0.3">
      <c r="A31" s="13" t="s">
        <v>229</v>
      </c>
      <c r="B31" s="13">
        <v>359254784.85084647</v>
      </c>
      <c r="C31" s="13">
        <v>283164589.79607254</v>
      </c>
      <c r="D31" s="13">
        <v>262543948.16520062</v>
      </c>
      <c r="E31" s="13">
        <v>288539801.14871824</v>
      </c>
      <c r="F31" s="13">
        <v>321134577.55938107</v>
      </c>
      <c r="G31" s="13"/>
      <c r="H31" s="13">
        <v>5632452790.6129341</v>
      </c>
      <c r="I31" s="13">
        <v>6460208896.6494055</v>
      </c>
      <c r="J31" s="13">
        <v>5974448854.142952</v>
      </c>
      <c r="K31" s="13">
        <v>5866151263.3955126</v>
      </c>
    </row>
    <row r="32" spans="1:11" x14ac:dyDescent="0.3">
      <c r="A32" s="13" t="s">
        <v>230</v>
      </c>
      <c r="B32" s="13">
        <v>71499425.90639782</v>
      </c>
      <c r="C32" s="13">
        <v>61217971.467101999</v>
      </c>
      <c r="D32" s="13">
        <v>55005758.530256569</v>
      </c>
      <c r="E32" s="13">
        <v>45410971.277172275</v>
      </c>
      <c r="F32" s="13">
        <v>38676370.902408764</v>
      </c>
      <c r="G32" s="13"/>
      <c r="H32" s="13">
        <v>120542434.07872818</v>
      </c>
      <c r="I32" s="13">
        <v>138797984.68765524</v>
      </c>
      <c r="J32" s="13">
        <v>165971200.65966463</v>
      </c>
      <c r="K32" s="13">
        <v>139067146.3838377</v>
      </c>
    </row>
    <row r="33" spans="1:11" x14ac:dyDescent="0.3">
      <c r="A33" s="13" t="s">
        <v>231</v>
      </c>
      <c r="B33" s="13">
        <v>118975529.24876221</v>
      </c>
      <c r="C33" s="13">
        <v>124265005.50713997</v>
      </c>
      <c r="D33" s="13">
        <v>145630289.31271625</v>
      </c>
      <c r="E33" s="13">
        <v>167853969.18042952</v>
      </c>
      <c r="F33" s="13">
        <v>201943860.65211785</v>
      </c>
      <c r="G33" s="13"/>
      <c r="H33" s="13">
        <v>460735345.5423823</v>
      </c>
      <c r="I33" s="13">
        <v>489360325.01694298</v>
      </c>
      <c r="J33" s="13">
        <v>869236487.2634443</v>
      </c>
      <c r="K33" s="13">
        <v>972074395.3685714</v>
      </c>
    </row>
    <row r="34" spans="1:11" x14ac:dyDescent="0.3">
      <c r="A34" s="13" t="s">
        <v>232</v>
      </c>
      <c r="B34" s="13">
        <v>974763067.89137375</v>
      </c>
      <c r="C34" s="13">
        <v>1426037338.3118591</v>
      </c>
      <c r="D34" s="13">
        <v>1821406331.0845873</v>
      </c>
      <c r="E34" s="13">
        <v>2121742524.0061162</v>
      </c>
      <c r="F34" s="13">
        <v>2439168009.420475</v>
      </c>
      <c r="G34" s="13"/>
      <c r="H34" s="13">
        <v>20863615890.182335</v>
      </c>
      <c r="I34" s="13">
        <v>26621743091.289005</v>
      </c>
      <c r="J34" s="13">
        <v>28878876682.065926</v>
      </c>
      <c r="K34" s="13">
        <v>28319442900.322285</v>
      </c>
    </row>
    <row r="35" spans="1:11" x14ac:dyDescent="0.3">
      <c r="A35" s="13" t="s">
        <v>233</v>
      </c>
      <c r="B35" s="13">
        <v>2483240189.4205675</v>
      </c>
      <c r="C35" s="13">
        <v>2247078226.1280336</v>
      </c>
      <c r="D35" s="13">
        <v>2626514827.5010152</v>
      </c>
      <c r="E35" s="13">
        <v>2766983730.3815756</v>
      </c>
      <c r="F35" s="13">
        <v>2854249060.1152244</v>
      </c>
      <c r="G35" s="13"/>
      <c r="H35" s="13">
        <v>6212103784.5595293</v>
      </c>
      <c r="I35" s="13">
        <v>7430968539.2967672</v>
      </c>
      <c r="J35" s="13">
        <v>8568684369.046792</v>
      </c>
      <c r="K35" s="13">
        <v>8187351908.0039845</v>
      </c>
    </row>
    <row r="36" spans="1:11" x14ac:dyDescent="0.3">
      <c r="A36" s="13" t="s">
        <v>587</v>
      </c>
      <c r="B36" s="13" t="s">
        <v>413</v>
      </c>
      <c r="C36" s="13" t="s">
        <v>413</v>
      </c>
      <c r="D36" s="13" t="s">
        <v>413</v>
      </c>
      <c r="E36" s="13" t="s">
        <v>413</v>
      </c>
      <c r="F36" s="13" t="s">
        <v>413</v>
      </c>
      <c r="G36" s="13"/>
      <c r="H36" s="13">
        <v>3372493489.9739599</v>
      </c>
      <c r="I36" s="13" t="s">
        <v>413</v>
      </c>
      <c r="J36" s="13" t="s">
        <v>413</v>
      </c>
      <c r="K36" s="13" t="s">
        <v>413</v>
      </c>
    </row>
    <row r="37" spans="1:11" x14ac:dyDescent="0.3">
      <c r="A37" s="13" t="s">
        <v>235</v>
      </c>
      <c r="B37" s="13">
        <v>219168761.71785396</v>
      </c>
      <c r="C37" s="13">
        <v>192136061.26758996</v>
      </c>
      <c r="D37" s="13">
        <v>186767826.18002051</v>
      </c>
      <c r="E37" s="13">
        <v>160016888.52943999</v>
      </c>
      <c r="F37" s="13">
        <v>158999418.93424502</v>
      </c>
      <c r="G37" s="13"/>
      <c r="H37" s="13">
        <v>353021263.26021427</v>
      </c>
      <c r="I37" s="13">
        <v>332868820.82763052</v>
      </c>
      <c r="J37" s="13">
        <v>293074002.70797557</v>
      </c>
      <c r="K37" s="13">
        <v>369034170.82499945</v>
      </c>
    </row>
    <row r="38" spans="1:11" x14ac:dyDescent="0.3">
      <c r="A38" s="13" t="s">
        <v>236</v>
      </c>
      <c r="B38" s="13">
        <v>322640880.26517081</v>
      </c>
      <c r="C38" s="13">
        <v>281123360.420699</v>
      </c>
      <c r="D38" s="13">
        <v>234520132.68502051</v>
      </c>
      <c r="E38" s="13">
        <v>250908654.89659593</v>
      </c>
      <c r="F38" s="13">
        <v>253418838.15630347</v>
      </c>
      <c r="G38" s="13"/>
      <c r="H38" s="13">
        <v>2862741177.8366642</v>
      </c>
      <c r="I38" s="13">
        <v>4564757756.6380796</v>
      </c>
      <c r="J38" s="13">
        <v>6114122105.9742689</v>
      </c>
      <c r="K38" s="13">
        <v>5720536635.5641708</v>
      </c>
    </row>
    <row r="39" spans="1:11" x14ac:dyDescent="0.3">
      <c r="A39" s="13" t="s">
        <v>237</v>
      </c>
      <c r="B39" s="13">
        <v>20615225095.321194</v>
      </c>
      <c r="C39" s="13">
        <v>21395656218.626343</v>
      </c>
      <c r="D39" s="13">
        <v>23598873696.571709</v>
      </c>
      <c r="E39" s="13">
        <v>22794630096.867874</v>
      </c>
      <c r="F39" s="13">
        <v>22665228128.360348</v>
      </c>
      <c r="G39" s="13"/>
      <c r="H39" s="13">
        <v>79592399892.998154</v>
      </c>
      <c r="I39" s="13">
        <v>100881456731.02176</v>
      </c>
      <c r="J39" s="13">
        <v>107297012454.9333</v>
      </c>
      <c r="K39" s="13">
        <v>104474129435.46553</v>
      </c>
    </row>
    <row r="40" spans="1:11" x14ac:dyDescent="0.3">
      <c r="A40" s="13" t="s">
        <v>18</v>
      </c>
      <c r="B40" s="13">
        <v>188750394180.04056</v>
      </c>
      <c r="C40" s="13">
        <v>198699399631.56464</v>
      </c>
      <c r="D40" s="13">
        <v>253092089742.30127</v>
      </c>
      <c r="E40" s="13">
        <v>272060010513.3847</v>
      </c>
      <c r="F40" s="13">
        <v>333002310921.75543</v>
      </c>
      <c r="G40" s="13"/>
      <c r="H40" s="13">
        <v>2729884575163.8911</v>
      </c>
      <c r="I40" s="13">
        <v>3554107780957.439</v>
      </c>
      <c r="J40" s="13">
        <v>3717887818646.9727</v>
      </c>
      <c r="K40" s="13">
        <v>3513236885527.0708</v>
      </c>
    </row>
    <row r="41" spans="1:11" x14ac:dyDescent="0.3">
      <c r="A41" s="13" t="s">
        <v>238</v>
      </c>
      <c r="B41" s="13">
        <v>14780193358.852425</v>
      </c>
      <c r="C41" s="13">
        <v>15829235073.019457</v>
      </c>
      <c r="D41" s="13">
        <v>15895257719.354485</v>
      </c>
      <c r="E41" s="13">
        <v>15110265985.539948</v>
      </c>
      <c r="F41" s="13">
        <v>14511230142.032232</v>
      </c>
      <c r="G41" s="13"/>
      <c r="H41" s="13">
        <v>36557247848.53891</v>
      </c>
      <c r="I41" s="13">
        <v>51591453811.297348</v>
      </c>
      <c r="J41" s="13">
        <v>69868522988.368637</v>
      </c>
      <c r="K41" s="13">
        <v>64837475193.338814</v>
      </c>
    </row>
    <row r="42" spans="1:11" x14ac:dyDescent="0.3">
      <c r="A42" s="13" t="s">
        <v>239</v>
      </c>
      <c r="B42" s="13">
        <v>32703607.257150583</v>
      </c>
      <c r="C42" s="13">
        <v>33793543.430063061</v>
      </c>
      <c r="D42" s="13">
        <v>31027530.953313258</v>
      </c>
      <c r="E42" s="13">
        <v>33446309.597880218</v>
      </c>
      <c r="F42" s="13">
        <v>37638992.112244956</v>
      </c>
      <c r="G42" s="13"/>
      <c r="H42" s="13">
        <v>69481186.46256952</v>
      </c>
      <c r="I42" s="13">
        <v>140072558.51810369</v>
      </c>
      <c r="J42" s="13">
        <v>157999757.61597842</v>
      </c>
      <c r="K42" s="13">
        <v>175212605.24848306</v>
      </c>
    </row>
    <row r="43" spans="1:11" x14ac:dyDescent="0.3">
      <c r="A43" s="13" t="s">
        <v>579</v>
      </c>
      <c r="B43" s="13">
        <v>1852289978.338321</v>
      </c>
      <c r="C43" s="13">
        <v>1113537727.2727273</v>
      </c>
      <c r="D43" s="13">
        <v>2185507246.3768115</v>
      </c>
      <c r="E43" s="13">
        <v>891666666.66666663</v>
      </c>
      <c r="F43" s="13">
        <v>1367800837.5833135</v>
      </c>
      <c r="G43" s="13"/>
      <c r="H43" s="13">
        <v>13935463325.191393</v>
      </c>
      <c r="I43" s="13">
        <v>22344866757.964024</v>
      </c>
      <c r="J43" s="13">
        <v>29938355213.702042</v>
      </c>
      <c r="K43" s="13">
        <v>29371942664.716473</v>
      </c>
    </row>
    <row r="44" spans="1:11" x14ac:dyDescent="0.3">
      <c r="A44" s="13" t="s">
        <v>577</v>
      </c>
      <c r="B44" s="13">
        <v>1487018188.9019659</v>
      </c>
      <c r="C44" s="13">
        <v>1702267046.4972482</v>
      </c>
      <c r="D44" s="13">
        <v>2591933855.4542875</v>
      </c>
      <c r="E44" s="13">
        <v>2165209455.4044423</v>
      </c>
      <c r="F44" s="13">
        <v>2473412893.4231782</v>
      </c>
      <c r="G44" s="13"/>
      <c r="H44" s="13">
        <v>4669939812.0355616</v>
      </c>
      <c r="I44" s="13">
        <v>7833386313.5704803</v>
      </c>
      <c r="J44" s="13">
        <v>10093186510.617493</v>
      </c>
      <c r="K44" s="13">
        <v>8717056859.4955482</v>
      </c>
    </row>
    <row r="45" spans="1:11" x14ac:dyDescent="0.3">
      <c r="A45" s="13" t="s">
        <v>242</v>
      </c>
      <c r="B45" s="13">
        <v>6015987690.034605</v>
      </c>
      <c r="C45" s="13">
        <v>6066566857.3228788</v>
      </c>
      <c r="D45" s="13">
        <v>6445399583.3738928</v>
      </c>
      <c r="E45" s="13">
        <v>6471720164.5026913</v>
      </c>
      <c r="F45" s="13">
        <v>6502965357.4009228</v>
      </c>
      <c r="G45" s="13"/>
      <c r="H45" s="13">
        <v>19908254085.728767</v>
      </c>
      <c r="I45" s="13">
        <v>23500424068.910717</v>
      </c>
      <c r="J45" s="13">
        <v>29362895414.174095</v>
      </c>
      <c r="K45" s="13">
        <v>33661220608.386742</v>
      </c>
    </row>
    <row r="46" spans="1:11" x14ac:dyDescent="0.3">
      <c r="A46" s="13" t="s">
        <v>243</v>
      </c>
      <c r="B46" s="13">
        <v>5333495972.7852335</v>
      </c>
      <c r="C46" s="13">
        <v>5423051765.2210302</v>
      </c>
      <c r="D46" s="13">
        <v>4606906376.9471006</v>
      </c>
      <c r="E46" s="13">
        <v>4617823364.170537</v>
      </c>
      <c r="F46" s="13">
        <v>5662064299.8061218</v>
      </c>
      <c r="G46" s="13"/>
      <c r="H46" s="13">
        <v>13231732415.036741</v>
      </c>
      <c r="I46" s="13">
        <v>16230487159.254086</v>
      </c>
      <c r="J46" s="13">
        <v>17211115086.128338</v>
      </c>
      <c r="K46" s="13">
        <v>19340237826.07029</v>
      </c>
    </row>
    <row r="47" spans="1:11" x14ac:dyDescent="0.3">
      <c r="A47" s="13" t="s">
        <v>245</v>
      </c>
      <c r="B47" s="13">
        <v>3668100000</v>
      </c>
      <c r="C47" s="13">
        <v>4123500000</v>
      </c>
      <c r="D47" s="13">
        <v>4318900000</v>
      </c>
      <c r="E47" s="13">
        <v>4193000000</v>
      </c>
      <c r="F47" s="13">
        <v>3872000000</v>
      </c>
      <c r="G47" s="13"/>
      <c r="H47" s="13">
        <v>8769000000</v>
      </c>
      <c r="I47" s="13" t="s">
        <v>413</v>
      </c>
      <c r="J47" s="13" t="s">
        <v>413</v>
      </c>
      <c r="K47" s="13" t="s">
        <v>413</v>
      </c>
    </row>
    <row r="48" spans="1:11" x14ac:dyDescent="0.3">
      <c r="A48" s="13" t="s">
        <v>572</v>
      </c>
      <c r="B48" s="13" t="s">
        <v>413</v>
      </c>
      <c r="C48" s="13" t="s">
        <v>413</v>
      </c>
      <c r="D48" s="13" t="s">
        <v>413</v>
      </c>
      <c r="E48" s="13" t="s">
        <v>413</v>
      </c>
      <c r="F48" s="13" t="s">
        <v>413</v>
      </c>
      <c r="G48" s="13"/>
      <c r="H48" s="13" t="s">
        <v>413</v>
      </c>
      <c r="I48" s="13" t="s">
        <v>413</v>
      </c>
      <c r="J48" s="13" t="s">
        <v>413</v>
      </c>
      <c r="K48" s="13" t="s">
        <v>413</v>
      </c>
    </row>
    <row r="49" spans="1:11" x14ac:dyDescent="0.3">
      <c r="A49" s="13" t="s">
        <v>249</v>
      </c>
      <c r="B49" s="13" t="s">
        <v>413</v>
      </c>
      <c r="C49" s="13" t="s">
        <v>413</v>
      </c>
      <c r="D49" s="13" t="s">
        <v>413</v>
      </c>
      <c r="E49" s="13" t="s">
        <v>413</v>
      </c>
      <c r="F49" s="13" t="s">
        <v>413</v>
      </c>
      <c r="G49" s="13"/>
      <c r="H49" s="13">
        <v>3682879344.5906787</v>
      </c>
      <c r="I49" s="13">
        <v>4842477816.3525972</v>
      </c>
      <c r="J49" s="13">
        <v>6209581201.9963875</v>
      </c>
      <c r="K49" s="13">
        <v>6930852349.4691114</v>
      </c>
    </row>
    <row r="50" spans="1:11" x14ac:dyDescent="0.3">
      <c r="A50" s="13" t="s">
        <v>250</v>
      </c>
      <c r="B50" s="13" t="s">
        <v>413</v>
      </c>
      <c r="C50" s="13" t="s">
        <v>413</v>
      </c>
      <c r="D50" s="13" t="s">
        <v>413</v>
      </c>
      <c r="E50" s="13" t="s">
        <v>413</v>
      </c>
      <c r="F50" s="13" t="s">
        <v>413</v>
      </c>
      <c r="G50" s="13"/>
      <c r="H50" s="13" t="s">
        <v>413</v>
      </c>
      <c r="I50" s="13" t="s">
        <v>413</v>
      </c>
      <c r="J50" s="13" t="s">
        <v>413</v>
      </c>
      <c r="K50" s="13" t="s">
        <v>413</v>
      </c>
    </row>
    <row r="51" spans="1:11" x14ac:dyDescent="0.3">
      <c r="A51" s="13" t="s">
        <v>251</v>
      </c>
      <c r="B51" s="13">
        <v>7435712074.8119221</v>
      </c>
      <c r="C51" s="13">
        <v>7743619441.9376011</v>
      </c>
      <c r="D51" s="13">
        <v>8628023506.9052505</v>
      </c>
      <c r="E51" s="13">
        <v>8164580327.9643202</v>
      </c>
      <c r="F51" s="13">
        <v>8337710063.1363173</v>
      </c>
      <c r="G51" s="13"/>
      <c r="H51" s="13">
        <v>14425179542.836737</v>
      </c>
      <c r="I51" s="13">
        <v>20500491675.12756</v>
      </c>
      <c r="J51" s="13">
        <v>25049444739.848751</v>
      </c>
      <c r="K51" s="13">
        <v>25671810041.739674</v>
      </c>
    </row>
    <row r="52" spans="1:11" x14ac:dyDescent="0.3">
      <c r="A52" s="13" t="s">
        <v>252</v>
      </c>
      <c r="B52" s="13">
        <v>5006507253.6268129</v>
      </c>
      <c r="C52" s="13">
        <v>5181939969.984992</v>
      </c>
      <c r="D52" s="13">
        <v>6586251125.5627813</v>
      </c>
      <c r="E52" s="13">
        <v>6384717000</v>
      </c>
      <c r="F52" s="13">
        <v>6956829000</v>
      </c>
      <c r="G52" s="13"/>
      <c r="H52" s="13">
        <v>22320897000</v>
      </c>
      <c r="I52" s="13">
        <v>29012537000</v>
      </c>
      <c r="J52" s="13">
        <v>35892886000</v>
      </c>
      <c r="K52" s="13">
        <v>34542687000</v>
      </c>
    </row>
    <row r="53" spans="1:11" x14ac:dyDescent="0.3">
      <c r="A53" s="13" t="s">
        <v>566</v>
      </c>
      <c r="B53" s="13">
        <v>13754427390.791027</v>
      </c>
      <c r="C53" s="13">
        <v>13653789442.642288</v>
      </c>
      <c r="D53" s="13">
        <v>16174959635.990019</v>
      </c>
      <c r="E53" s="13">
        <v>16900269541.778976</v>
      </c>
      <c r="F53" s="13">
        <v>15595505617.977528</v>
      </c>
      <c r="G53" s="13"/>
      <c r="H53" s="13">
        <v>47872738615.096687</v>
      </c>
      <c r="I53" s="13">
        <v>44850223072.020393</v>
      </c>
      <c r="J53" s="13">
        <v>71927051671.732529</v>
      </c>
      <c r="K53" s="13">
        <v>75644808538.045715</v>
      </c>
    </row>
    <row r="54" spans="1:11" x14ac:dyDescent="0.3">
      <c r="A54" s="13" t="s">
        <v>254</v>
      </c>
      <c r="B54" s="13">
        <v>2667080400</v>
      </c>
      <c r="C54" s="13">
        <v>2752938000</v>
      </c>
      <c r="D54" s="13">
        <v>3161574400</v>
      </c>
      <c r="E54" s="13">
        <v>3071774700</v>
      </c>
      <c r="F54" s="13">
        <v>3231026200</v>
      </c>
      <c r="G54" s="13"/>
      <c r="H54" s="13">
        <v>6112370000</v>
      </c>
      <c r="I54" s="13">
        <v>8359050000</v>
      </c>
      <c r="J54" s="13">
        <v>10129310000</v>
      </c>
      <c r="K54" s="13">
        <v>10587770000</v>
      </c>
    </row>
    <row r="55" spans="1:11" x14ac:dyDescent="0.3">
      <c r="A55" s="13" t="s">
        <v>255</v>
      </c>
      <c r="B55" s="13" t="s">
        <v>413</v>
      </c>
      <c r="C55" s="13" t="s">
        <v>413</v>
      </c>
      <c r="D55" s="13" t="s">
        <v>413</v>
      </c>
      <c r="E55" s="13" t="s">
        <v>413</v>
      </c>
      <c r="F55" s="13" t="s">
        <v>413</v>
      </c>
      <c r="G55" s="13"/>
      <c r="H55" s="13">
        <v>4041173655.7076297</v>
      </c>
      <c r="I55" s="13">
        <v>5512726595.3321705</v>
      </c>
      <c r="J55" s="13">
        <v>7249945760.7634068</v>
      </c>
      <c r="K55" s="13">
        <v>4515830508.8573904</v>
      </c>
    </row>
    <row r="56" spans="1:11" x14ac:dyDescent="0.3">
      <c r="A56" s="13" t="s">
        <v>256</v>
      </c>
      <c r="B56" s="13">
        <v>110594504.43022414</v>
      </c>
      <c r="C56" s="13">
        <v>65684301.010483362</v>
      </c>
      <c r="D56" s="13">
        <v>68310441.558441564</v>
      </c>
      <c r="E56" s="13">
        <v>81309112.059540987</v>
      </c>
      <c r="F56" s="13">
        <v>85922706.046355277</v>
      </c>
      <c r="G56" s="13"/>
      <c r="H56" s="13" t="s">
        <v>413</v>
      </c>
      <c r="I56" s="13" t="s">
        <v>413</v>
      </c>
      <c r="J56" s="13" t="s">
        <v>413</v>
      </c>
      <c r="K56" s="13" t="s">
        <v>413</v>
      </c>
    </row>
    <row r="57" spans="1:11" x14ac:dyDescent="0.3">
      <c r="A57" s="13" t="s">
        <v>258</v>
      </c>
      <c r="B57" s="13" t="s">
        <v>413</v>
      </c>
      <c r="C57" s="13" t="s">
        <v>413</v>
      </c>
      <c r="D57" s="13" t="s">
        <v>413</v>
      </c>
      <c r="E57" s="13" t="s">
        <v>413</v>
      </c>
      <c r="F57" s="13" t="s">
        <v>413</v>
      </c>
      <c r="G57" s="13"/>
      <c r="H57" s="13" t="s">
        <v>413</v>
      </c>
      <c r="I57" s="13" t="s">
        <v>413</v>
      </c>
      <c r="J57" s="13" t="s">
        <v>413</v>
      </c>
      <c r="K57" s="13" t="s">
        <v>413</v>
      </c>
    </row>
    <row r="58" spans="1:11" x14ac:dyDescent="0.3">
      <c r="A58" s="13" t="s">
        <v>259</v>
      </c>
      <c r="B58" s="13" t="s">
        <v>413</v>
      </c>
      <c r="C58" s="13" t="s">
        <v>413</v>
      </c>
      <c r="D58" s="13" t="s">
        <v>413</v>
      </c>
      <c r="E58" s="13" t="s">
        <v>413</v>
      </c>
      <c r="F58" s="13" t="s">
        <v>413</v>
      </c>
      <c r="G58" s="13"/>
      <c r="H58" s="13">
        <v>7672983060.5799599</v>
      </c>
      <c r="I58" s="13">
        <v>8491174951.5388107</v>
      </c>
      <c r="J58" s="13">
        <v>10451093940.547228</v>
      </c>
      <c r="K58" s="13">
        <v>10792608749.662439</v>
      </c>
    </row>
    <row r="59" spans="1:11" x14ac:dyDescent="0.3">
      <c r="A59" s="13" t="s">
        <v>260</v>
      </c>
      <c r="B59" s="13">
        <v>1007390212.5862623</v>
      </c>
      <c r="C59" s="13">
        <v>1185149457.3840199</v>
      </c>
      <c r="D59" s="13">
        <v>1097328087.3803511</v>
      </c>
      <c r="E59" s="13">
        <v>1007246322.7009715</v>
      </c>
      <c r="F59" s="13">
        <v>1132973615.6202843</v>
      </c>
      <c r="G59" s="13"/>
      <c r="H59" s="13">
        <v>1233536440.5744178</v>
      </c>
      <c r="I59" s="13">
        <v>1173264407.5507345</v>
      </c>
      <c r="J59" s="13">
        <v>2394014373.5347438</v>
      </c>
      <c r="K59" s="13" t="s">
        <v>413</v>
      </c>
    </row>
    <row r="60" spans="1:11" x14ac:dyDescent="0.3">
      <c r="A60" s="13" t="s">
        <v>558</v>
      </c>
      <c r="B60" s="13">
        <v>154339093.33113962</v>
      </c>
      <c r="C60" s="13">
        <v>190395535.95270115</v>
      </c>
      <c r="D60" s="13">
        <v>169124034.43693694</v>
      </c>
      <c r="E60" s="13" t="s">
        <v>413</v>
      </c>
      <c r="F60" s="13" t="s">
        <v>413</v>
      </c>
      <c r="G60" s="13"/>
      <c r="H60" s="13">
        <v>654183958.13344908</v>
      </c>
      <c r="I60" s="13">
        <v>805906228.02251339</v>
      </c>
      <c r="J60" s="13">
        <v>1226708759.6972451</v>
      </c>
      <c r="K60" s="13" t="s">
        <v>413</v>
      </c>
    </row>
    <row r="61" spans="1:11" x14ac:dyDescent="0.3">
      <c r="A61" s="13" t="s">
        <v>263</v>
      </c>
      <c r="B61" s="13">
        <v>2125424573.8984344</v>
      </c>
      <c r="C61" s="13">
        <v>2779726330.6053233</v>
      </c>
      <c r="D61" s="13">
        <v>3507168436.0988245</v>
      </c>
      <c r="E61" s="13">
        <v>2726388981.1296825</v>
      </c>
      <c r="F61" s="13">
        <v>2806922117.4011145</v>
      </c>
      <c r="G61" s="13"/>
      <c r="H61" s="13">
        <v>7302825066.4625883</v>
      </c>
      <c r="I61" s="13">
        <v>11849572428.605469</v>
      </c>
      <c r="J61" s="13">
        <v>13813536175.239126</v>
      </c>
      <c r="K61" s="13">
        <v>12355906081.205006</v>
      </c>
    </row>
    <row r="62" spans="1:11" x14ac:dyDescent="0.3">
      <c r="A62" s="13" t="s">
        <v>555</v>
      </c>
      <c r="B62" s="13">
        <v>212639014.94865218</v>
      </c>
      <c r="C62" s="13">
        <v>198771163.93619287</v>
      </c>
      <c r="D62" s="13">
        <v>201981399.98631489</v>
      </c>
      <c r="E62" s="13">
        <v>149998489.21009147</v>
      </c>
      <c r="F62" s="13">
        <v>157033586.74955723</v>
      </c>
      <c r="G62" s="13"/>
      <c r="H62" s="13">
        <v>174106925.87384561</v>
      </c>
      <c r="I62" s="13">
        <v>133283633.18710588</v>
      </c>
      <c r="J62" s="13">
        <v>188942455.87739184</v>
      </c>
      <c r="K62" s="13">
        <v>230134389.54675376</v>
      </c>
    </row>
    <row r="63" spans="1:11" x14ac:dyDescent="0.3">
      <c r="A63" s="13" t="s">
        <v>264</v>
      </c>
      <c r="B63" s="13">
        <v>594735925.66503358</v>
      </c>
      <c r="C63" s="13">
        <v>533561535.91202247</v>
      </c>
      <c r="D63" s="13">
        <v>703050139.13483429</v>
      </c>
      <c r="E63" s="13">
        <v>787524463.13754296</v>
      </c>
      <c r="F63" s="13">
        <v>992558006.08013475</v>
      </c>
      <c r="G63" s="13"/>
      <c r="H63" s="13">
        <v>5908062642.6986523</v>
      </c>
      <c r="I63" s="13">
        <v>8045446645.3475742</v>
      </c>
      <c r="J63" s="13">
        <v>13111621768.054317</v>
      </c>
      <c r="K63" s="13">
        <v>15163333683.11025</v>
      </c>
    </row>
    <row r="64" spans="1:11" x14ac:dyDescent="0.3">
      <c r="A64" s="13" t="s">
        <v>266</v>
      </c>
      <c r="B64" s="13">
        <v>2534277964.7526021</v>
      </c>
      <c r="C64" s="13">
        <v>2475841480.9314327</v>
      </c>
      <c r="D64" s="13">
        <v>2431743616.9412332</v>
      </c>
      <c r="E64" s="13">
        <v>2404077313.4349194</v>
      </c>
      <c r="F64" s="13">
        <v>2627802407.0659766</v>
      </c>
      <c r="G64" s="13"/>
      <c r="H64" s="13">
        <v>22081381694.68457</v>
      </c>
      <c r="I64" s="13">
        <v>23901159997.933067</v>
      </c>
      <c r="J64" s="13">
        <v>25742684855.664623</v>
      </c>
      <c r="K64" s="13">
        <v>25994008043.985306</v>
      </c>
    </row>
    <row r="65" spans="1:11" x14ac:dyDescent="0.3">
      <c r="A65" s="13" t="s">
        <v>268</v>
      </c>
      <c r="B65" s="13" t="s">
        <v>413</v>
      </c>
      <c r="C65" s="13" t="s">
        <v>413</v>
      </c>
      <c r="D65" s="13" t="s">
        <v>413</v>
      </c>
      <c r="E65" s="13" t="s">
        <v>413</v>
      </c>
      <c r="F65" s="13" t="s">
        <v>413</v>
      </c>
      <c r="G65" s="13"/>
      <c r="H65" s="13" t="s">
        <v>413</v>
      </c>
      <c r="I65" s="13" t="s">
        <v>413</v>
      </c>
      <c r="J65" s="13" t="s">
        <v>413</v>
      </c>
      <c r="K65" s="13" t="s">
        <v>413</v>
      </c>
    </row>
    <row r="66" spans="1:11" x14ac:dyDescent="0.3">
      <c r="A66" s="13" t="s">
        <v>550</v>
      </c>
      <c r="B66" s="13" t="s">
        <v>413</v>
      </c>
      <c r="C66" s="13" t="s">
        <v>413</v>
      </c>
      <c r="D66" s="13" t="s">
        <v>413</v>
      </c>
      <c r="E66" s="13" t="s">
        <v>413</v>
      </c>
      <c r="F66" s="13">
        <v>722000000</v>
      </c>
      <c r="G66" s="13"/>
      <c r="H66" s="13">
        <v>379000000</v>
      </c>
      <c r="I66" s="13">
        <v>193000000</v>
      </c>
      <c r="J66" s="13">
        <v>545000000</v>
      </c>
      <c r="K66" s="13" t="s">
        <v>413</v>
      </c>
    </row>
    <row r="67" spans="1:11" x14ac:dyDescent="0.3">
      <c r="A67" s="13" t="s">
        <v>269</v>
      </c>
      <c r="B67" s="13">
        <v>3524472507.1937947</v>
      </c>
      <c r="C67" s="13">
        <v>3481400349.3426132</v>
      </c>
      <c r="D67" s="13">
        <v>3895405852.1795058</v>
      </c>
      <c r="E67" s="13">
        <v>5275589192.6201038</v>
      </c>
      <c r="F67" s="13">
        <v>5463975082.1432686</v>
      </c>
      <c r="G67" s="13"/>
      <c r="H67" s="13">
        <v>12702168241.243774</v>
      </c>
      <c r="I67" s="13">
        <v>15241812034.772499</v>
      </c>
      <c r="J67" s="13">
        <v>18119750216.952385</v>
      </c>
      <c r="K67" s="13">
        <v>17298514874.872318</v>
      </c>
    </row>
    <row r="68" spans="1:11" x14ac:dyDescent="0.3">
      <c r="A68" s="13" t="s">
        <v>270</v>
      </c>
      <c r="B68" s="13">
        <v>763846909.9778527</v>
      </c>
      <c r="C68" s="13">
        <v>749004850.2065264</v>
      </c>
      <c r="D68" s="13">
        <v>734578556.20053017</v>
      </c>
      <c r="E68" s="13">
        <v>808614946.14937007</v>
      </c>
      <c r="F68" s="13">
        <v>781148029.84800792</v>
      </c>
      <c r="G68" s="13"/>
      <c r="H68" s="13">
        <v>6617433828.6184692</v>
      </c>
      <c r="I68" s="13">
        <v>9596023580.5090408</v>
      </c>
      <c r="J68" s="13">
        <v>9043059038.4966106</v>
      </c>
      <c r="K68" s="13">
        <v>9227256421.319931</v>
      </c>
    </row>
    <row r="69" spans="1:11" x14ac:dyDescent="0.3">
      <c r="A69" s="13" t="s">
        <v>271</v>
      </c>
      <c r="B69" s="13">
        <v>24267138.614846952</v>
      </c>
      <c r="C69" s="13">
        <v>48255104.96929425</v>
      </c>
      <c r="D69" s="13">
        <v>51238035.587426245</v>
      </c>
      <c r="E69" s="13">
        <v>41587831.162106074</v>
      </c>
      <c r="F69" s="13">
        <v>53471573.203836292</v>
      </c>
      <c r="G69" s="13"/>
      <c r="H69" s="13">
        <v>263738170.63185892</v>
      </c>
      <c r="I69" s="13">
        <v>334639738.36974847</v>
      </c>
      <c r="J69" s="13">
        <v>273823396.6159991</v>
      </c>
      <c r="K69" s="13">
        <v>284377847.72484946</v>
      </c>
    </row>
    <row r="70" spans="1:11" x14ac:dyDescent="0.3">
      <c r="A70" s="13" t="s">
        <v>272</v>
      </c>
      <c r="B70" s="13">
        <v>688346951.54764509</v>
      </c>
      <c r="C70" s="13">
        <v>670497421.31934071</v>
      </c>
      <c r="D70" s="13">
        <v>684731124.26684201</v>
      </c>
      <c r="E70" s="13">
        <v>661420415.52847469</v>
      </c>
      <c r="F70" s="13">
        <v>670242444.60178852</v>
      </c>
      <c r="G70" s="13"/>
      <c r="H70" s="13" t="s">
        <v>413</v>
      </c>
      <c r="I70" s="13" t="s">
        <v>413</v>
      </c>
      <c r="J70" s="13" t="s">
        <v>413</v>
      </c>
      <c r="K70" s="13" t="s">
        <v>413</v>
      </c>
    </row>
    <row r="71" spans="1:11" x14ac:dyDescent="0.3">
      <c r="A71" s="13" t="s">
        <v>273</v>
      </c>
      <c r="B71" s="13">
        <v>368684025.02227801</v>
      </c>
      <c r="C71" s="13">
        <v>508794534.21638745</v>
      </c>
      <c r="D71" s="13">
        <v>501340860.27253973</v>
      </c>
      <c r="E71" s="13">
        <v>444869994.28051466</v>
      </c>
      <c r="F71" s="13">
        <v>390002091.18937194</v>
      </c>
      <c r="G71" s="13"/>
      <c r="H71" s="13">
        <v>1016063243.7289615</v>
      </c>
      <c r="I71" s="13">
        <v>1490136140.3681769</v>
      </c>
      <c r="J71" s="13">
        <v>1466106038.471796</v>
      </c>
      <c r="K71" s="13">
        <v>1046275696.281327</v>
      </c>
    </row>
    <row r="72" spans="1:11" x14ac:dyDescent="0.3">
      <c r="A72" s="13" t="s">
        <v>274</v>
      </c>
      <c r="B72" s="13">
        <v>3679525531.7577548</v>
      </c>
      <c r="C72" s="13">
        <v>3395137944.2508712</v>
      </c>
      <c r="D72" s="13">
        <v>3878785428.5112658</v>
      </c>
      <c r="E72" s="13">
        <v>3931297278.350049</v>
      </c>
      <c r="F72" s="13">
        <v>4143703818.5300555</v>
      </c>
      <c r="G72" s="13"/>
      <c r="H72" s="13">
        <v>8377646120.734211</v>
      </c>
      <c r="I72" s="13">
        <v>11079128213.316965</v>
      </c>
      <c r="J72" s="13">
        <v>13336955013.327276</v>
      </c>
      <c r="K72" s="13">
        <v>12731826450.48114</v>
      </c>
    </row>
    <row r="73" spans="1:11" x14ac:dyDescent="0.3">
      <c r="A73" s="13" t="s">
        <v>542</v>
      </c>
      <c r="B73" s="13">
        <v>187183688551.54453</v>
      </c>
      <c r="C73" s="13">
        <v>186851434096.0361</v>
      </c>
      <c r="D73" s="13">
        <v>216356805084.52713</v>
      </c>
      <c r="E73" s="13">
        <v>207977175829.45984</v>
      </c>
      <c r="F73" s="13">
        <v>219708197945.94556</v>
      </c>
      <c r="G73" s="13"/>
      <c r="H73" s="13">
        <v>608150234620.73938</v>
      </c>
      <c r="I73" s="13">
        <v>752719132923.8092</v>
      </c>
      <c r="J73" s="13">
        <v>697583336451.11731</v>
      </c>
      <c r="K73" s="13">
        <v>673123204645.76465</v>
      </c>
    </row>
    <row r="74" spans="1:11" x14ac:dyDescent="0.3">
      <c r="A74" s="13" t="s">
        <v>28</v>
      </c>
      <c r="B74" s="13">
        <v>46426465025.047661</v>
      </c>
      <c r="C74" s="13">
        <v>52544483402.693581</v>
      </c>
      <c r="D74" s="13">
        <v>60878472821.200401</v>
      </c>
      <c r="E74" s="13">
        <v>60963415576.644676</v>
      </c>
      <c r="F74" s="13">
        <v>73452895951.633087</v>
      </c>
      <c r="G74" s="13"/>
      <c r="H74" s="13">
        <v>499728529072.62909</v>
      </c>
      <c r="I74" s="13">
        <v>677769255428.55212</v>
      </c>
      <c r="J74" s="13">
        <v>778021514754.53076</v>
      </c>
      <c r="K74" s="13">
        <v>779446235323.27161</v>
      </c>
    </row>
    <row r="75" spans="1:11" x14ac:dyDescent="0.3">
      <c r="A75" s="13" t="s">
        <v>36</v>
      </c>
      <c r="B75" s="13">
        <v>50555726234.550064</v>
      </c>
      <c r="C75" s="13">
        <v>49720260589.807457</v>
      </c>
      <c r="D75" s="13">
        <v>67621169165.826958</v>
      </c>
      <c r="E75" s="13">
        <v>62625875833.907555</v>
      </c>
      <c r="F75" s="13">
        <v>63956798804.500999</v>
      </c>
      <c r="G75" s="13"/>
      <c r="H75" s="13">
        <v>183546577019.64102</v>
      </c>
      <c r="I75" s="13">
        <v>254109508151.11734</v>
      </c>
      <c r="J75" s="13">
        <v>323223074349.60638</v>
      </c>
      <c r="K75" s="13">
        <v>298182855809.87817</v>
      </c>
    </row>
    <row r="76" spans="1:11" x14ac:dyDescent="0.3">
      <c r="A76" s="13" t="s">
        <v>538</v>
      </c>
      <c r="B76" s="13">
        <v>13986840980.03743</v>
      </c>
      <c r="C76" s="13">
        <v>21963669399.328857</v>
      </c>
      <c r="D76" s="13">
        <v>23526115004.36224</v>
      </c>
      <c r="E76" s="13">
        <v>24491811634.301426</v>
      </c>
      <c r="F76" s="13">
        <v>31402849782.608696</v>
      </c>
      <c r="G76" s="13"/>
      <c r="H76" s="13">
        <v>50928640259.587685</v>
      </c>
      <c r="I76" s="13">
        <v>87573883806.446182</v>
      </c>
      <c r="J76" s="13">
        <v>105751833274.58714</v>
      </c>
      <c r="K76" s="13">
        <v>97923913058.471878</v>
      </c>
    </row>
    <row r="77" spans="1:11" x14ac:dyDescent="0.3">
      <c r="A77" s="13" t="s">
        <v>279</v>
      </c>
      <c r="B77" s="13">
        <v>16060750015.048456</v>
      </c>
      <c r="C77" s="13">
        <v>28632988388.891861</v>
      </c>
      <c r="D77" s="13">
        <v>36613563337.956543</v>
      </c>
      <c r="E77" s="13">
        <v>23613582830.573627</v>
      </c>
      <c r="F77" s="13">
        <v>23237627426.112923</v>
      </c>
      <c r="G77" s="13"/>
      <c r="H77" s="13">
        <v>50199918397.819122</v>
      </c>
      <c r="I77" s="13">
        <v>78260500000</v>
      </c>
      <c r="J77" s="13">
        <v>127955205517.24138</v>
      </c>
      <c r="K77" s="13" t="s">
        <v>413</v>
      </c>
    </row>
    <row r="78" spans="1:11" x14ac:dyDescent="0.3">
      <c r="A78" s="13" t="s">
        <v>281</v>
      </c>
      <c r="B78" s="13">
        <v>33142548880.292625</v>
      </c>
      <c r="C78" s="13">
        <v>38230064980.554146</v>
      </c>
      <c r="D78" s="13">
        <v>47074289358.153679</v>
      </c>
      <c r="E78" s="13">
        <v>40929690657.916634</v>
      </c>
      <c r="F78" s="13">
        <v>39834100215.289795</v>
      </c>
      <c r="G78" s="13"/>
      <c r="H78" s="13">
        <v>113709427891.52962</v>
      </c>
      <c r="I78" s="13">
        <v>143613473131.70926</v>
      </c>
      <c r="J78" s="13">
        <v>166574782134.6691</v>
      </c>
      <c r="K78" s="13">
        <v>157185765196.41568</v>
      </c>
    </row>
    <row r="79" spans="1:11" x14ac:dyDescent="0.3">
      <c r="A79" s="13" t="s">
        <v>282</v>
      </c>
      <c r="B79" s="13">
        <v>3377181942.5444598</v>
      </c>
      <c r="C79" s="13">
        <v>3469205911.9571629</v>
      </c>
      <c r="D79" s="13">
        <v>3493068625.1474328</v>
      </c>
      <c r="E79" s="13">
        <v>3270027447.8897734</v>
      </c>
      <c r="F79" s="13">
        <v>3184137158.7895575</v>
      </c>
      <c r="G79" s="13"/>
      <c r="H79" s="13" t="s">
        <v>413</v>
      </c>
      <c r="I79" s="13" t="s">
        <v>413</v>
      </c>
      <c r="J79" s="13" t="s">
        <v>413</v>
      </c>
      <c r="K79" s="13" t="s">
        <v>413</v>
      </c>
    </row>
    <row r="80" spans="1:11" x14ac:dyDescent="0.3">
      <c r="A80" s="13" t="s">
        <v>284</v>
      </c>
      <c r="B80" s="13">
        <v>3544310014.1043725</v>
      </c>
      <c r="C80" s="13">
        <v>3529798448.5190411</v>
      </c>
      <c r="D80" s="13">
        <v>3538928067.7009873</v>
      </c>
      <c r="E80" s="13">
        <v>3781896039.8204188</v>
      </c>
      <c r="F80" s="13">
        <v>4544146685.472497</v>
      </c>
      <c r="G80" s="13"/>
      <c r="H80" s="13">
        <v>10444366197.1831</v>
      </c>
      <c r="I80" s="13">
        <v>13869577464.788733</v>
      </c>
      <c r="J80" s="13">
        <v>20743380281.690144</v>
      </c>
      <c r="K80" s="13">
        <v>22186056338.028172</v>
      </c>
    </row>
    <row r="81" spans="1:11" x14ac:dyDescent="0.3">
      <c r="A81" s="13" t="s">
        <v>285</v>
      </c>
      <c r="B81" s="13">
        <v>6716763895.6058235</v>
      </c>
      <c r="C81" s="13">
        <v>7163702504.8489904</v>
      </c>
      <c r="D81" s="13">
        <v>10353710624.656919</v>
      </c>
      <c r="E81" s="13">
        <v>10166980821.923708</v>
      </c>
      <c r="F81" s="13">
        <v>11576895508.572277</v>
      </c>
      <c r="G81" s="13"/>
      <c r="H81" s="13">
        <v>52229576023.303345</v>
      </c>
      <c r="I81" s="13">
        <v>66318146545.904915</v>
      </c>
      <c r="J81" s="13">
        <v>93736589049.580032</v>
      </c>
      <c r="K81" s="13">
        <v>90360130435.259171</v>
      </c>
    </row>
    <row r="82" spans="1:11" x14ac:dyDescent="0.3">
      <c r="A82" s="13" t="s">
        <v>286</v>
      </c>
      <c r="B82" s="13">
        <v>2842655387.8214312</v>
      </c>
      <c r="C82" s="13">
        <v>2686591710.1726089</v>
      </c>
      <c r="D82" s="13">
        <v>2742776491.1735058</v>
      </c>
      <c r="E82" s="13">
        <v>2977896209.5436659</v>
      </c>
      <c r="F82" s="13">
        <v>3273519932.4457397</v>
      </c>
      <c r="G82" s="13"/>
      <c r="H82" s="13">
        <v>9705264724.2227821</v>
      </c>
      <c r="I82" s="13">
        <v>11814617095.333052</v>
      </c>
      <c r="J82" s="13">
        <v>13953584184.492781</v>
      </c>
      <c r="K82" s="13">
        <v>12625503423.813948</v>
      </c>
    </row>
    <row r="83" spans="1:11" x14ac:dyDescent="0.3">
      <c r="A83" s="13" t="s">
        <v>287</v>
      </c>
      <c r="B83" s="13">
        <v>11238337.307799587</v>
      </c>
      <c r="C83" s="13">
        <v>12841381.980063874</v>
      </c>
      <c r="D83" s="13">
        <v>8129395.005991905</v>
      </c>
      <c r="E83" s="13">
        <v>10116672.752531495</v>
      </c>
      <c r="F83" s="13">
        <v>14254714.454218628</v>
      </c>
      <c r="G83" s="13"/>
      <c r="H83" s="13">
        <v>23017530.924641985</v>
      </c>
      <c r="I83" s="13">
        <v>10754926.788523268</v>
      </c>
      <c r="J83" s="13">
        <v>19633579.435811255</v>
      </c>
      <c r="K83" s="13">
        <v>20572398.040449817</v>
      </c>
    </row>
    <row r="84" spans="1:11" x14ac:dyDescent="0.3">
      <c r="A84" s="13" t="s">
        <v>529</v>
      </c>
      <c r="B84" s="13" t="s">
        <v>413</v>
      </c>
      <c r="C84" s="13" t="s">
        <v>413</v>
      </c>
      <c r="D84" s="13" t="s">
        <v>413</v>
      </c>
      <c r="E84" s="13" t="s">
        <v>413</v>
      </c>
      <c r="F84" s="13" t="s">
        <v>413</v>
      </c>
      <c r="G84" s="13"/>
      <c r="H84" s="13" t="s">
        <v>413</v>
      </c>
      <c r="I84" s="13" t="s">
        <v>413</v>
      </c>
      <c r="J84" s="13" t="s">
        <v>413</v>
      </c>
      <c r="K84" s="13" t="s">
        <v>413</v>
      </c>
    </row>
    <row r="85" spans="1:11" x14ac:dyDescent="0.3">
      <c r="A85" s="13" t="s">
        <v>527</v>
      </c>
      <c r="B85" s="13">
        <v>151556684650.83011</v>
      </c>
      <c r="C85" s="13">
        <v>162143920084.56812</v>
      </c>
      <c r="D85" s="13">
        <v>195550495929.33423</v>
      </c>
      <c r="E85" s="13">
        <v>174087560087.3931</v>
      </c>
      <c r="F85" s="13">
        <v>186748689121.30344</v>
      </c>
      <c r="G85" s="13"/>
      <c r="H85" s="13">
        <v>597865413028.15015</v>
      </c>
      <c r="I85" s="13">
        <v>761508986786.76721</v>
      </c>
      <c r="J85" s="13">
        <v>808029031833.02734</v>
      </c>
      <c r="K85" s="13">
        <v>753554689669.03784</v>
      </c>
    </row>
    <row r="86" spans="1:11" x14ac:dyDescent="0.3">
      <c r="A86" s="13" t="s">
        <v>288</v>
      </c>
      <c r="B86" s="13" t="s">
        <v>413</v>
      </c>
      <c r="C86" s="13" t="s">
        <v>413</v>
      </c>
      <c r="D86" s="13" t="s">
        <v>413</v>
      </c>
      <c r="E86" s="13" t="s">
        <v>413</v>
      </c>
      <c r="F86" s="13" t="s">
        <v>413</v>
      </c>
      <c r="G86" s="13"/>
      <c r="H86" s="13">
        <v>1674245989.9142425</v>
      </c>
      <c r="I86" s="13">
        <v>3144941251.0631351</v>
      </c>
      <c r="J86" s="13">
        <v>3613392770.7599831</v>
      </c>
      <c r="K86" s="13">
        <v>4149652323.4311295</v>
      </c>
    </row>
    <row r="87" spans="1:11" x14ac:dyDescent="0.3">
      <c r="A87" s="13" t="s">
        <v>289</v>
      </c>
      <c r="B87" s="13">
        <v>11379595479.662418</v>
      </c>
      <c r="C87" s="13">
        <v>13836374685.872904</v>
      </c>
      <c r="D87" s="13">
        <v>21300594617.150009</v>
      </c>
      <c r="E87" s="13">
        <v>17901278849.101021</v>
      </c>
      <c r="F87" s="13">
        <v>17014681784.978643</v>
      </c>
      <c r="G87" s="13"/>
      <c r="H87" s="13">
        <v>48541143508.374344</v>
      </c>
      <c r="I87" s="13">
        <v>76735412391.469391</v>
      </c>
      <c r="J87" s="13">
        <v>110924408163.2653</v>
      </c>
      <c r="K87" s="13" t="s">
        <v>413</v>
      </c>
    </row>
    <row r="88" spans="1:11" x14ac:dyDescent="0.3">
      <c r="A88" s="13" t="s">
        <v>523</v>
      </c>
      <c r="B88" s="13">
        <v>600501762.42849159</v>
      </c>
      <c r="C88" s="13">
        <v>527140642.41694313</v>
      </c>
      <c r="D88" s="13">
        <v>573185350.35584652</v>
      </c>
      <c r="E88" s="13">
        <v>560092476.95816863</v>
      </c>
      <c r="F88" s="13">
        <v>635535283.2524122</v>
      </c>
      <c r="G88" s="13"/>
      <c r="H88" s="13">
        <v>2446559919.5657058</v>
      </c>
      <c r="I88" s="13">
        <v>3311706968.0632353</v>
      </c>
      <c r="J88" s="13">
        <v>5622995972.2634249</v>
      </c>
      <c r="K88" s="13">
        <v>5477871856.0843439</v>
      </c>
    </row>
    <row r="89" spans="1:11" x14ac:dyDescent="0.3">
      <c r="A89" s="13" t="s">
        <v>521</v>
      </c>
      <c r="B89" s="13">
        <v>466700003.92016554</v>
      </c>
      <c r="C89" s="13">
        <v>521789232.36385721</v>
      </c>
      <c r="D89" s="13">
        <v>530820000</v>
      </c>
      <c r="E89" s="13">
        <v>492970000</v>
      </c>
      <c r="F89" s="13">
        <v>505520000</v>
      </c>
      <c r="G89" s="13"/>
      <c r="H89" s="13" t="s">
        <v>413</v>
      </c>
      <c r="I89" s="13" t="s">
        <v>413</v>
      </c>
      <c r="J89" s="13" t="s">
        <v>413</v>
      </c>
      <c r="K89" s="13" t="s">
        <v>413</v>
      </c>
    </row>
    <row r="90" spans="1:11" x14ac:dyDescent="0.3">
      <c r="A90" s="13" t="s">
        <v>293</v>
      </c>
      <c r="B90" s="13">
        <v>2373803864.0434999</v>
      </c>
      <c r="C90" s="13">
        <v>2445876363.8678803</v>
      </c>
      <c r="D90" s="13">
        <v>2447097844.1127696</v>
      </c>
      <c r="E90" s="13">
        <v>2754228855.7213931</v>
      </c>
      <c r="F90" s="13">
        <v>3083250414.593698</v>
      </c>
      <c r="G90" s="13"/>
      <c r="H90" s="13">
        <v>5192095745.9327545</v>
      </c>
      <c r="I90" s="13">
        <v>6020232987.6648235</v>
      </c>
      <c r="J90" s="13">
        <v>7311404298.9490643</v>
      </c>
      <c r="K90" s="13" t="s">
        <v>413</v>
      </c>
    </row>
    <row r="91" spans="1:11" x14ac:dyDescent="0.3">
      <c r="A91" s="13" t="s">
        <v>294</v>
      </c>
      <c r="B91" s="13" t="s">
        <v>413</v>
      </c>
      <c r="C91" s="13" t="s">
        <v>413</v>
      </c>
      <c r="D91" s="13" t="s">
        <v>413</v>
      </c>
      <c r="E91" s="13" t="s">
        <v>413</v>
      </c>
      <c r="F91" s="13" t="s">
        <v>413</v>
      </c>
      <c r="G91" s="13"/>
      <c r="H91" s="13">
        <v>912849307.41981411</v>
      </c>
      <c r="I91" s="13">
        <v>1113103702.5097916</v>
      </c>
      <c r="J91" s="13">
        <v>1095077920.0438786</v>
      </c>
      <c r="K91" s="13">
        <v>909092611.45814657</v>
      </c>
    </row>
    <row r="92" spans="1:11" x14ac:dyDescent="0.3">
      <c r="A92" s="13" t="s">
        <v>295</v>
      </c>
      <c r="B92" s="13" t="s">
        <v>413</v>
      </c>
      <c r="C92" s="13" t="s">
        <v>413</v>
      </c>
      <c r="D92" s="13" t="s">
        <v>413</v>
      </c>
      <c r="E92" s="13" t="s">
        <v>413</v>
      </c>
      <c r="F92" s="13" t="s">
        <v>413</v>
      </c>
      <c r="G92" s="13"/>
      <c r="H92" s="13" t="s">
        <v>413</v>
      </c>
      <c r="I92" s="13" t="s">
        <v>413</v>
      </c>
      <c r="J92" s="13" t="s">
        <v>413</v>
      </c>
      <c r="K92" s="13" t="s">
        <v>413</v>
      </c>
    </row>
    <row r="93" spans="1:11" x14ac:dyDescent="0.3">
      <c r="A93" s="13" t="s">
        <v>296</v>
      </c>
      <c r="B93" s="13">
        <v>5278308888.0048933</v>
      </c>
      <c r="C93" s="13">
        <v>7274514834.7063789</v>
      </c>
      <c r="D93" s="13">
        <v>12077549346.922039</v>
      </c>
      <c r="E93" s="13">
        <v>9053587719.6461849</v>
      </c>
      <c r="F93" s="13">
        <v>9169291338.5826778</v>
      </c>
      <c r="G93" s="13"/>
      <c r="H93" s="13">
        <v>9541308319.4171085</v>
      </c>
      <c r="I93" s="13">
        <v>32419787680.601627</v>
      </c>
      <c r="J93" s="13">
        <v>39778344211.46125</v>
      </c>
      <c r="K93" s="13">
        <v>38383285195.173035</v>
      </c>
    </row>
    <row r="94" spans="1:11" x14ac:dyDescent="0.3">
      <c r="A94" s="13" t="s">
        <v>515</v>
      </c>
      <c r="B94" s="13">
        <v>5041631119.194231</v>
      </c>
      <c r="C94" s="13">
        <v>4988707245.5063591</v>
      </c>
      <c r="D94" s="13">
        <v>6046798489.8889847</v>
      </c>
      <c r="E94" s="13">
        <v>6258293396.402564</v>
      </c>
      <c r="F94" s="13">
        <v>6875142918.3513441</v>
      </c>
      <c r="G94" s="13"/>
      <c r="H94" s="13">
        <v>15578174258.755283</v>
      </c>
      <c r="I94" s="13">
        <v>28163025268.027157</v>
      </c>
      <c r="J94" s="13">
        <v>21096795295.743221</v>
      </c>
      <c r="K94" s="13">
        <v>41844931226.196426</v>
      </c>
    </row>
    <row r="95" spans="1:11" x14ac:dyDescent="0.3">
      <c r="A95" s="13" t="s">
        <v>300</v>
      </c>
      <c r="B95" s="13">
        <v>722467461.02259028</v>
      </c>
      <c r="C95" s="13">
        <v>784850753.48815</v>
      </c>
      <c r="D95" s="13">
        <v>885096717.08586371</v>
      </c>
      <c r="E95" s="13">
        <v>1091486917.4813938</v>
      </c>
      <c r="F95" s="13">
        <v>1167504458.3334899</v>
      </c>
      <c r="G95" s="13"/>
      <c r="H95" s="13">
        <v>2628831060.657001</v>
      </c>
      <c r="I95" s="13">
        <v>3314741894.2161093</v>
      </c>
      <c r="J95" s="13">
        <v>4597561354.2069387</v>
      </c>
      <c r="K95" s="13">
        <v>4242418132.5635052</v>
      </c>
    </row>
    <row r="96" spans="1:11" x14ac:dyDescent="0.3">
      <c r="A96" s="13" t="s">
        <v>301</v>
      </c>
      <c r="B96" s="13" t="s">
        <v>413</v>
      </c>
      <c r="C96" s="13" t="s">
        <v>413</v>
      </c>
      <c r="D96" s="13" t="s">
        <v>413</v>
      </c>
      <c r="E96" s="13" t="s">
        <v>413</v>
      </c>
      <c r="F96" s="13" t="s">
        <v>413</v>
      </c>
      <c r="G96" s="13"/>
      <c r="H96" s="13" t="s">
        <v>413</v>
      </c>
      <c r="I96" s="13" t="s">
        <v>413</v>
      </c>
      <c r="J96" s="13" t="s">
        <v>413</v>
      </c>
      <c r="K96" s="13" t="s">
        <v>413</v>
      </c>
    </row>
    <row r="97" spans="1:11" x14ac:dyDescent="0.3">
      <c r="A97" s="13" t="s">
        <v>302</v>
      </c>
      <c r="B97" s="13">
        <v>83529351814.105179</v>
      </c>
      <c r="C97" s="13">
        <v>96016052631.578949</v>
      </c>
      <c r="D97" s="13">
        <v>112369210526.3158</v>
      </c>
      <c r="E97" s="13">
        <v>102435789473.68422</v>
      </c>
      <c r="F97" s="13">
        <v>109221052631.57895</v>
      </c>
      <c r="G97" s="13"/>
      <c r="H97" s="13">
        <v>207798540352.97403</v>
      </c>
      <c r="I97" s="13">
        <v>264015642139.89105</v>
      </c>
      <c r="J97" s="13">
        <v>313245857998.71985</v>
      </c>
      <c r="K97" s="13">
        <v>274125403421.16019</v>
      </c>
    </row>
    <row r="98" spans="1:11" x14ac:dyDescent="0.3">
      <c r="A98" s="13" t="s">
        <v>303</v>
      </c>
      <c r="B98" s="13" t="s">
        <v>413</v>
      </c>
      <c r="C98" s="13" t="s">
        <v>413</v>
      </c>
      <c r="D98" s="13" t="s">
        <v>413</v>
      </c>
      <c r="E98" s="13" t="s">
        <v>413</v>
      </c>
      <c r="F98" s="13" t="s">
        <v>413</v>
      </c>
      <c r="G98" s="13"/>
      <c r="H98" s="13">
        <v>1791004985.7546093</v>
      </c>
      <c r="I98" s="13">
        <v>3997066755.3804798</v>
      </c>
      <c r="J98" s="13">
        <v>5106680722.3812313</v>
      </c>
      <c r="K98" s="13">
        <v>4902444407.8821878</v>
      </c>
    </row>
    <row r="99" spans="1:11" x14ac:dyDescent="0.3">
      <c r="A99" s="13" t="s">
        <v>304</v>
      </c>
      <c r="B99" s="13">
        <v>620691653.65253794</v>
      </c>
      <c r="C99" s="13">
        <v>696780779.69871604</v>
      </c>
      <c r="D99" s="13">
        <v>665700074.2192452</v>
      </c>
      <c r="E99" s="13">
        <v>912604238.36425161</v>
      </c>
      <c r="F99" s="13">
        <v>1097691767.0909567</v>
      </c>
      <c r="G99" s="13"/>
      <c r="H99" s="13">
        <v>5195563367.3956165</v>
      </c>
      <c r="I99" s="13">
        <v>5380996372.8133888</v>
      </c>
      <c r="J99" s="13">
        <v>5855058148.4262962</v>
      </c>
      <c r="K99" s="13">
        <v>6075612164.9684467</v>
      </c>
    </row>
    <row r="100" spans="1:11" x14ac:dyDescent="0.3">
      <c r="A100" s="13" t="s">
        <v>306</v>
      </c>
      <c r="B100" s="13">
        <v>27743200</v>
      </c>
      <c r="C100" s="13">
        <v>25284800</v>
      </c>
      <c r="D100" s="13">
        <v>33100499.999999996</v>
      </c>
      <c r="E100" s="13">
        <v>31151900</v>
      </c>
      <c r="F100" s="13">
        <v>36065300</v>
      </c>
      <c r="G100" s="13"/>
      <c r="H100" s="13">
        <v>85811100</v>
      </c>
      <c r="I100" s="13">
        <v>120116600</v>
      </c>
      <c r="J100" s="13">
        <v>103431900</v>
      </c>
      <c r="K100" s="13">
        <v>100925900</v>
      </c>
    </row>
    <row r="101" spans="1:11" x14ac:dyDescent="0.3">
      <c r="A101" s="13" t="s">
        <v>307</v>
      </c>
      <c r="B101" s="13">
        <v>497095341.08431834</v>
      </c>
      <c r="C101" s="13">
        <v>448206605.7870931</v>
      </c>
      <c r="D101" s="13">
        <v>454082403.7568872</v>
      </c>
      <c r="E101" s="13">
        <v>445892164.81045574</v>
      </c>
      <c r="F101" s="13">
        <v>440241261.50087231</v>
      </c>
      <c r="G101" s="13"/>
      <c r="H101" s="13">
        <v>3420455747.2341342</v>
      </c>
      <c r="I101" s="13">
        <v>3675736238.7996693</v>
      </c>
      <c r="J101" s="13">
        <v>3798126438.3376198</v>
      </c>
      <c r="K101" s="13">
        <v>4078325530.4048429</v>
      </c>
    </row>
    <row r="102" spans="1:11" x14ac:dyDescent="0.3">
      <c r="A102" s="13" t="s">
        <v>308</v>
      </c>
      <c r="B102" s="13">
        <v>2738797089.9421282</v>
      </c>
      <c r="C102" s="13">
        <v>2771402053.0927577</v>
      </c>
      <c r="D102" s="13">
        <v>2849019400.6314316</v>
      </c>
      <c r="E102" s="13">
        <v>3136674473.4795508</v>
      </c>
      <c r="F102" s="13">
        <v>2982651358.3872905</v>
      </c>
      <c r="G102" s="13"/>
      <c r="H102" s="13">
        <v>4489066530.293479</v>
      </c>
      <c r="I102" s="13">
        <v>5076281417.4079323</v>
      </c>
      <c r="J102" s="13">
        <v>7154733943.2618256</v>
      </c>
      <c r="K102" s="13">
        <v>7684080479.8615332</v>
      </c>
    </row>
    <row r="103" spans="1:11" x14ac:dyDescent="0.3">
      <c r="A103" s="13" t="s">
        <v>32</v>
      </c>
      <c r="B103" s="13">
        <v>129452220228.40964</v>
      </c>
      <c r="C103" s="13">
        <v>147818774071.9581</v>
      </c>
      <c r="D103" s="13">
        <v>179810168051.42542</v>
      </c>
      <c r="E103" s="13">
        <v>171481946818.04626</v>
      </c>
      <c r="F103" s="13">
        <v>177144829751.745</v>
      </c>
      <c r="G103" s="13"/>
      <c r="H103" s="13">
        <v>439853932827.96558</v>
      </c>
      <c r="I103" s="13">
        <v>534121610565.45435</v>
      </c>
      <c r="J103" s="13">
        <v>625732060256.31787</v>
      </c>
      <c r="K103" s="13">
        <v>643754339741.99817</v>
      </c>
    </row>
    <row r="104" spans="1:11" x14ac:dyDescent="0.3">
      <c r="A104" s="13" t="s">
        <v>504</v>
      </c>
      <c r="B104" s="13">
        <v>41045400</v>
      </c>
      <c r="C104" s="13">
        <v>36239600</v>
      </c>
      <c r="D104" s="13">
        <v>41921500</v>
      </c>
      <c r="E104" s="13">
        <v>46366000</v>
      </c>
      <c r="F104" s="13">
        <v>43854000</v>
      </c>
      <c r="G104" s="13"/>
      <c r="H104" s="13">
        <v>64323700</v>
      </c>
      <c r="I104" s="13">
        <v>78392000</v>
      </c>
      <c r="J104" s="13">
        <v>90465900</v>
      </c>
      <c r="K104" s="13">
        <v>125788700</v>
      </c>
    </row>
    <row r="105" spans="1:11" x14ac:dyDescent="0.3">
      <c r="A105" s="13" t="s">
        <v>310</v>
      </c>
      <c r="B105" s="13">
        <v>764754748.60335195</v>
      </c>
      <c r="C105" s="13">
        <v>612534634.46152675</v>
      </c>
      <c r="D105" s="13">
        <v>639062444.70539033</v>
      </c>
      <c r="E105" s="13">
        <v>741151801.53573537</v>
      </c>
      <c r="F105" s="13">
        <v>871854564.20835483</v>
      </c>
      <c r="G105" s="13"/>
      <c r="H105" s="13">
        <v>3218731277.604249</v>
      </c>
      <c r="I105" s="13">
        <v>4196391944.646708</v>
      </c>
      <c r="J105" s="13">
        <v>5984197968.0576849</v>
      </c>
      <c r="K105" s="13">
        <v>5877849984.9537029</v>
      </c>
    </row>
    <row r="106" spans="1:11" x14ac:dyDescent="0.3">
      <c r="A106" s="13" t="s">
        <v>312</v>
      </c>
      <c r="B106" s="13">
        <v>537971712.59213495</v>
      </c>
      <c r="C106" s="13">
        <v>530379659.01662439</v>
      </c>
      <c r="D106" s="13">
        <v>613886974.29231107</v>
      </c>
      <c r="E106" s="13">
        <v>638035524.35894227</v>
      </c>
      <c r="F106" s="13">
        <v>708425456.99620318</v>
      </c>
      <c r="G106" s="13"/>
      <c r="H106" s="13">
        <v>7676311652.0484638</v>
      </c>
      <c r="I106" s="13">
        <v>8950037976.4090691</v>
      </c>
      <c r="J106" s="13">
        <v>11155726172.522058</v>
      </c>
      <c r="K106" s="13">
        <v>15499351627.575651</v>
      </c>
    </row>
    <row r="107" spans="1:11" x14ac:dyDescent="0.3">
      <c r="A107" s="13" t="s">
        <v>313</v>
      </c>
      <c r="B107" s="13" t="s">
        <v>413</v>
      </c>
      <c r="C107" s="13" t="s">
        <v>413</v>
      </c>
      <c r="D107" s="13">
        <v>362367403.86347157</v>
      </c>
      <c r="E107" s="13">
        <v>445661830.55704814</v>
      </c>
      <c r="F107" s="13">
        <v>454214751.15686089</v>
      </c>
      <c r="G107" s="13"/>
      <c r="H107" s="13">
        <v>1240041026.8098807</v>
      </c>
      <c r="I107" s="13">
        <v>2510704691.5163298</v>
      </c>
      <c r="J107" s="13">
        <v>3210395029.634584</v>
      </c>
      <c r="K107" s="13">
        <v>3761649598.2524247</v>
      </c>
    </row>
    <row r="108" spans="1:11" x14ac:dyDescent="0.3">
      <c r="A108" s="13" t="s">
        <v>314</v>
      </c>
      <c r="B108" s="13">
        <v>9784229421.1329441</v>
      </c>
      <c r="C108" s="13">
        <v>10472253113.621521</v>
      </c>
      <c r="D108" s="13">
        <v>10408859646.150951</v>
      </c>
      <c r="E108" s="13">
        <v>11131243438.12138</v>
      </c>
      <c r="F108" s="13">
        <v>12213885545.776243</v>
      </c>
      <c r="G108" s="13"/>
      <c r="H108" s="13">
        <v>37369771251.447975</v>
      </c>
      <c r="I108" s="13">
        <v>47060549921.4328</v>
      </c>
      <c r="J108" s="13">
        <v>58681916332.206764</v>
      </c>
      <c r="K108" s="13">
        <v>61741317207.840073</v>
      </c>
    </row>
    <row r="109" spans="1:11" x14ac:dyDescent="0.3">
      <c r="A109" s="13" t="s">
        <v>315</v>
      </c>
      <c r="B109" s="13">
        <v>551653721.22962129</v>
      </c>
      <c r="C109" s="13">
        <v>558379996.98163116</v>
      </c>
      <c r="D109" s="13">
        <v>669318463.01355469</v>
      </c>
      <c r="E109" s="13">
        <v>1058826570.650061</v>
      </c>
      <c r="F109" s="13">
        <v>1277627022.4665077</v>
      </c>
      <c r="G109" s="13"/>
      <c r="H109" s="13">
        <v>4667776262.8661909</v>
      </c>
      <c r="I109" s="13">
        <v>6523890986.0230656</v>
      </c>
      <c r="J109" s="13">
        <v>9409084985.6257935</v>
      </c>
      <c r="K109" s="13">
        <v>9487886113.9683342</v>
      </c>
    </row>
    <row r="110" spans="1:11" x14ac:dyDescent="0.3">
      <c r="A110" s="13" t="s">
        <v>316</v>
      </c>
      <c r="B110" s="13" t="s">
        <v>413</v>
      </c>
      <c r="C110" s="13" t="s">
        <v>413</v>
      </c>
      <c r="D110" s="13" t="s">
        <v>413</v>
      </c>
      <c r="E110" s="13" t="s">
        <v>413</v>
      </c>
      <c r="F110" s="13" t="s">
        <v>413</v>
      </c>
      <c r="G110" s="13"/>
      <c r="H110" s="13" t="s">
        <v>413</v>
      </c>
      <c r="I110" s="13" t="s">
        <v>413</v>
      </c>
      <c r="J110" s="13" t="s">
        <v>413</v>
      </c>
      <c r="K110" s="13" t="s">
        <v>413</v>
      </c>
    </row>
    <row r="111" spans="1:11" x14ac:dyDescent="0.3">
      <c r="A111" s="13" t="s">
        <v>317</v>
      </c>
      <c r="B111" s="13">
        <v>1602303553.869519</v>
      </c>
      <c r="C111" s="13">
        <v>1602755470.0200541</v>
      </c>
      <c r="D111" s="13">
        <v>1597766399.9741781</v>
      </c>
      <c r="E111" s="13">
        <v>1460499982.5186625</v>
      </c>
      <c r="F111" s="13">
        <v>1546274870.2724769</v>
      </c>
      <c r="G111" s="13"/>
      <c r="H111" s="13">
        <v>3564380963.9970007</v>
      </c>
      <c r="I111" s="13">
        <v>3963389444.588233</v>
      </c>
      <c r="J111" s="13">
        <v>5070281051.5963144</v>
      </c>
      <c r="K111" s="13">
        <v>5361856741.1972094</v>
      </c>
    </row>
    <row r="112" spans="1:11" x14ac:dyDescent="0.3">
      <c r="A112" s="13" t="s">
        <v>318</v>
      </c>
      <c r="B112" s="13" t="s">
        <v>413</v>
      </c>
      <c r="C112" s="13" t="s">
        <v>413</v>
      </c>
      <c r="D112" s="13" t="s">
        <v>413</v>
      </c>
      <c r="E112" s="13" t="s">
        <v>413</v>
      </c>
      <c r="F112" s="13" t="s">
        <v>413</v>
      </c>
      <c r="G112" s="13"/>
      <c r="H112" s="13">
        <v>54298606.13466993</v>
      </c>
      <c r="I112" s="13">
        <v>53736596.637432463</v>
      </c>
      <c r="J112" s="13">
        <v>84168182.540471479</v>
      </c>
      <c r="K112" s="13">
        <v>65779342.719288178</v>
      </c>
    </row>
    <row r="113" spans="1:11" x14ac:dyDescent="0.3">
      <c r="A113" s="13" t="s">
        <v>319</v>
      </c>
      <c r="B113" s="13">
        <v>1108297013.7207425</v>
      </c>
      <c r="C113" s="13">
        <v>1150110375.275938</v>
      </c>
      <c r="D113" s="13">
        <v>1279281887.9397714</v>
      </c>
      <c r="E113" s="13">
        <v>1355238095.2380953</v>
      </c>
      <c r="F113" s="13">
        <v>1073251679.1781904</v>
      </c>
      <c r="G113" s="13"/>
      <c r="H113" s="13">
        <v>2275257414.7325778</v>
      </c>
      <c r="I113" s="13">
        <v>1890245951.4722328</v>
      </c>
      <c r="J113" s="13">
        <v>2760241582.0979791</v>
      </c>
      <c r="K113" s="13">
        <v>2845174699.7208343</v>
      </c>
    </row>
    <row r="114" spans="1:11" x14ac:dyDescent="0.3">
      <c r="A114" s="13" t="s">
        <v>493</v>
      </c>
      <c r="B114" s="13">
        <v>558407784.19458401</v>
      </c>
      <c r="C114" s="13">
        <v>672432822.43181229</v>
      </c>
      <c r="D114" s="13">
        <v>779113416.25599003</v>
      </c>
      <c r="E114" s="13">
        <v>616966475.37484324</v>
      </c>
      <c r="F114" s="13">
        <v>675306280.73798835</v>
      </c>
      <c r="G114" s="13"/>
      <c r="H114" s="13" t="s">
        <v>413</v>
      </c>
      <c r="I114" s="13" t="s">
        <v>413</v>
      </c>
      <c r="J114" s="13" t="s">
        <v>413</v>
      </c>
      <c r="K114" s="13" t="s">
        <v>413</v>
      </c>
    </row>
    <row r="115" spans="1:11" x14ac:dyDescent="0.3">
      <c r="A115" s="13" t="s">
        <v>322</v>
      </c>
      <c r="B115" s="13">
        <v>896218482.90815353</v>
      </c>
      <c r="C115" s="13">
        <v>899835239.32510531</v>
      </c>
      <c r="D115" s="13">
        <v>1027444240.1338589</v>
      </c>
      <c r="E115" s="13">
        <v>1019075853.0062424</v>
      </c>
      <c r="F115" s="13">
        <v>984522982.95070815</v>
      </c>
      <c r="G115" s="13"/>
      <c r="H115" s="13">
        <v>5312775936.3282194</v>
      </c>
      <c r="I115" s="13">
        <v>6593610932.4865437</v>
      </c>
      <c r="J115" s="13">
        <v>7800989983.713378</v>
      </c>
      <c r="K115" s="13">
        <v>8165594135.0330067</v>
      </c>
    </row>
    <row r="116" spans="1:11" x14ac:dyDescent="0.3">
      <c r="A116" s="13" t="s">
        <v>323</v>
      </c>
      <c r="B116" s="13">
        <v>369279336.4338975</v>
      </c>
      <c r="C116" s="13">
        <v>321173939.24720532</v>
      </c>
      <c r="D116" s="13">
        <v>321460765.56951994</v>
      </c>
      <c r="E116" s="13">
        <v>329494484.08489186</v>
      </c>
      <c r="F116" s="13">
        <v>331604228.73124778</v>
      </c>
      <c r="G116" s="13"/>
      <c r="H116" s="13">
        <v>1338433098.2821586</v>
      </c>
      <c r="I116" s="13">
        <v>1490563681.2607346</v>
      </c>
      <c r="J116" s="13">
        <v>1315547633.9437325</v>
      </c>
      <c r="K116" s="13">
        <v>1484412962.8187621</v>
      </c>
    </row>
    <row r="117" spans="1:11" x14ac:dyDescent="0.3">
      <c r="A117" s="13" t="s">
        <v>324</v>
      </c>
      <c r="B117" s="13" t="s">
        <v>413</v>
      </c>
      <c r="C117" s="13" t="s">
        <v>413</v>
      </c>
      <c r="D117" s="13" t="s">
        <v>413</v>
      </c>
      <c r="E117" s="13" t="s">
        <v>413</v>
      </c>
      <c r="F117" s="13" t="s">
        <v>413</v>
      </c>
      <c r="G117" s="13"/>
      <c r="H117" s="13" t="s">
        <v>413</v>
      </c>
      <c r="I117" s="13" t="s">
        <v>413</v>
      </c>
      <c r="J117" s="13" t="s">
        <v>413</v>
      </c>
      <c r="K117" s="13" t="s">
        <v>413</v>
      </c>
    </row>
    <row r="118" spans="1:11" x14ac:dyDescent="0.3">
      <c r="A118" s="13" t="s">
        <v>326</v>
      </c>
      <c r="B118" s="13">
        <v>876165677.65113163</v>
      </c>
      <c r="C118" s="13">
        <v>890249728.00522327</v>
      </c>
      <c r="D118" s="13">
        <v>1243037832.666177</v>
      </c>
      <c r="E118" s="13">
        <v>1083173213.6626039</v>
      </c>
      <c r="F118" s="13">
        <v>1056864332.9880539</v>
      </c>
      <c r="G118" s="13"/>
      <c r="H118" s="13">
        <v>7141154682.4159317</v>
      </c>
      <c r="I118" s="13">
        <v>9162326827.2304573</v>
      </c>
      <c r="J118" s="13">
        <v>10140779608.945833</v>
      </c>
      <c r="K118" s="13">
        <v>10690518331.439415</v>
      </c>
    </row>
    <row r="119" spans="1:11" x14ac:dyDescent="0.3">
      <c r="A119" s="13" t="s">
        <v>487</v>
      </c>
      <c r="B119" s="13" t="s">
        <v>413</v>
      </c>
      <c r="C119" s="13" t="s">
        <v>413</v>
      </c>
      <c r="D119" s="13" t="s">
        <v>413</v>
      </c>
      <c r="E119" s="13" t="s">
        <v>413</v>
      </c>
      <c r="F119" s="13">
        <v>1169000000</v>
      </c>
      <c r="G119" s="13"/>
      <c r="H119" s="13">
        <v>128000000</v>
      </c>
      <c r="I119" s="13">
        <v>55000000</v>
      </c>
      <c r="J119" s="13">
        <v>244000000</v>
      </c>
      <c r="K119" s="13" t="s">
        <v>413</v>
      </c>
    </row>
    <row r="120" spans="1:11" x14ac:dyDescent="0.3">
      <c r="A120" s="13" t="s">
        <v>328</v>
      </c>
      <c r="B120" s="13">
        <v>5908972691.8075418</v>
      </c>
      <c r="C120" s="13">
        <v>7648894668.4005203</v>
      </c>
      <c r="D120" s="13">
        <v>11771131339.401821</v>
      </c>
      <c r="E120" s="13">
        <v>11560468140.442133</v>
      </c>
      <c r="F120" s="13">
        <v>11781534460.3381</v>
      </c>
      <c r="G120" s="13"/>
      <c r="H120" s="13">
        <v>35719115734.720413</v>
      </c>
      <c r="I120" s="13">
        <v>43141742522.756828</v>
      </c>
      <c r="J120" s="13">
        <v>66273081924.57737</v>
      </c>
      <c r="K120" s="13" t="s">
        <v>413</v>
      </c>
    </row>
    <row r="121" spans="1:11" x14ac:dyDescent="0.3">
      <c r="A121" s="13" t="s">
        <v>329</v>
      </c>
      <c r="B121" s="13">
        <v>10252214043.995197</v>
      </c>
      <c r="C121" s="13">
        <v>9668690721.4203663</v>
      </c>
      <c r="D121" s="13">
        <v>9580014496.2551346</v>
      </c>
      <c r="E121" s="13">
        <v>10322861559.601511</v>
      </c>
      <c r="F121" s="13">
        <v>11029067879.181553</v>
      </c>
      <c r="G121" s="13"/>
      <c r="H121" s="13">
        <v>27935252708.278187</v>
      </c>
      <c r="I121" s="13">
        <v>31546334469.896492</v>
      </c>
      <c r="J121" s="13">
        <v>39515651442.130035</v>
      </c>
      <c r="K121" s="13">
        <v>35412994958.686142</v>
      </c>
    </row>
    <row r="122" spans="1:11" x14ac:dyDescent="0.3">
      <c r="A122" s="13" t="s">
        <v>330</v>
      </c>
      <c r="B122" s="13" t="s">
        <v>413</v>
      </c>
      <c r="C122" s="13" t="s">
        <v>413</v>
      </c>
      <c r="D122" s="13" t="s">
        <v>413</v>
      </c>
      <c r="E122" s="13" t="s">
        <v>413</v>
      </c>
      <c r="F122" s="13" t="s">
        <v>413</v>
      </c>
      <c r="G122" s="13"/>
      <c r="H122" s="13">
        <v>60938600</v>
      </c>
      <c r="I122" s="13">
        <v>15962200</v>
      </c>
      <c r="J122" s="13">
        <v>34410800</v>
      </c>
      <c r="K122" s="13" t="s">
        <v>413</v>
      </c>
    </row>
    <row r="123" spans="1:11" x14ac:dyDescent="0.3">
      <c r="A123" s="13" t="s">
        <v>331</v>
      </c>
      <c r="B123" s="13">
        <v>8476358300</v>
      </c>
      <c r="C123" s="13">
        <v>7437744600</v>
      </c>
      <c r="D123" s="13">
        <v>8252110300</v>
      </c>
      <c r="E123" s="13">
        <v>8417757100.000001</v>
      </c>
      <c r="F123" s="13">
        <v>8042654200</v>
      </c>
      <c r="G123" s="13"/>
      <c r="H123" s="13">
        <v>20695086000</v>
      </c>
      <c r="I123" s="13">
        <v>28041417500</v>
      </c>
      <c r="J123" s="13">
        <v>36702114300</v>
      </c>
      <c r="K123" s="13">
        <v>38716618600</v>
      </c>
    </row>
    <row r="124" spans="1:11" x14ac:dyDescent="0.3">
      <c r="A124" s="13" t="s">
        <v>332</v>
      </c>
      <c r="B124" s="13">
        <v>2047871461.1761279</v>
      </c>
      <c r="C124" s="13">
        <v>2194649625.8369436</v>
      </c>
      <c r="D124" s="13">
        <v>2330364836.5162034</v>
      </c>
      <c r="E124" s="13">
        <v>2012832113.3272088</v>
      </c>
      <c r="F124" s="13">
        <v>1827176463.0191979</v>
      </c>
      <c r="G124" s="13"/>
      <c r="H124" s="13" t="s">
        <v>413</v>
      </c>
      <c r="I124" s="13" t="s">
        <v>413</v>
      </c>
      <c r="J124" s="13" t="s">
        <v>413</v>
      </c>
      <c r="K124" s="13" t="s">
        <v>413</v>
      </c>
    </row>
    <row r="125" spans="1:11" x14ac:dyDescent="0.3">
      <c r="A125" s="13" t="s">
        <v>333</v>
      </c>
      <c r="B125" s="13">
        <v>5059911869.9866867</v>
      </c>
      <c r="C125" s="13">
        <v>3781642164.427217</v>
      </c>
      <c r="D125" s="13">
        <v>3837259043.4121647</v>
      </c>
      <c r="E125" s="13">
        <v>3452915687.1403065</v>
      </c>
      <c r="F125" s="13">
        <v>3416430254.7644787</v>
      </c>
      <c r="G125" s="13"/>
      <c r="H125" s="13">
        <v>11788507797.731577</v>
      </c>
      <c r="I125" s="13">
        <v>14177412819.904665</v>
      </c>
      <c r="J125" s="13">
        <v>14418957277.439623</v>
      </c>
      <c r="K125" s="13">
        <v>18276881381.800591</v>
      </c>
    </row>
    <row r="126" spans="1:11" x14ac:dyDescent="0.3">
      <c r="A126" s="13" t="s">
        <v>334</v>
      </c>
      <c r="B126" s="13">
        <v>7605311667.9183455</v>
      </c>
      <c r="C126" s="13">
        <v>7727286157.4826412</v>
      </c>
      <c r="D126" s="13">
        <v>8676752915.5563202</v>
      </c>
      <c r="E126" s="13">
        <v>8637724124.1697788</v>
      </c>
      <c r="F126" s="13">
        <v>9462717116.2975807</v>
      </c>
      <c r="G126" s="13"/>
      <c r="H126" s="13">
        <v>46347277393.237831</v>
      </c>
      <c r="I126" s="13">
        <v>65971765887.035713</v>
      </c>
      <c r="J126" s="13">
        <v>71246181079.849945</v>
      </c>
      <c r="K126" s="13">
        <v>72490014226.088501</v>
      </c>
    </row>
    <row r="127" spans="1:11" x14ac:dyDescent="0.3">
      <c r="A127" s="13" t="s">
        <v>335</v>
      </c>
      <c r="B127" s="13">
        <v>28163249808.952866</v>
      </c>
      <c r="C127" s="13">
        <v>32895382041.533291</v>
      </c>
      <c r="D127" s="13">
        <v>36266016498.367928</v>
      </c>
      <c r="E127" s="13">
        <v>32480429836.878292</v>
      </c>
      <c r="F127" s="13">
        <v>33727726965.075886</v>
      </c>
      <c r="G127" s="13"/>
      <c r="H127" s="13">
        <v>91171559890.985214</v>
      </c>
      <c r="I127" s="13">
        <v>101485514507.70139</v>
      </c>
      <c r="J127" s="13">
        <v>114785414693.61475</v>
      </c>
      <c r="K127" s="13">
        <v>116515646840.19768</v>
      </c>
    </row>
    <row r="128" spans="1:11" x14ac:dyDescent="0.3">
      <c r="A128" s="13" t="s">
        <v>477</v>
      </c>
      <c r="B128" s="13">
        <v>30272900000</v>
      </c>
      <c r="C128" s="13">
        <v>34901800000</v>
      </c>
      <c r="D128" s="13">
        <v>38465700000</v>
      </c>
      <c r="E128" s="13">
        <v>46900800000</v>
      </c>
      <c r="F128" s="13">
        <v>47172300000</v>
      </c>
      <c r="G128" s="13"/>
      <c r="H128" s="13">
        <v>62237400000</v>
      </c>
      <c r="I128" s="13">
        <v>57910200000</v>
      </c>
      <c r="J128" s="13">
        <v>59714500000</v>
      </c>
      <c r="K128" s="13">
        <v>63579200000</v>
      </c>
    </row>
    <row r="129" spans="1:11" x14ac:dyDescent="0.3">
      <c r="A129" s="13" t="s">
        <v>337</v>
      </c>
      <c r="B129" s="13">
        <v>5240109890.10989</v>
      </c>
      <c r="C129" s="13">
        <v>7440934065.9340658</v>
      </c>
      <c r="D129" s="13">
        <v>11949450549.450548</v>
      </c>
      <c r="E129" s="13">
        <v>11556593406.593407</v>
      </c>
      <c r="F129" s="13">
        <v>11684615384.615385</v>
      </c>
      <c r="G129" s="13"/>
      <c r="H129" s="13">
        <v>70933241758.24176</v>
      </c>
      <c r="I129" s="13">
        <v>105549450549.45055</v>
      </c>
      <c r="J129" s="13">
        <v>161692857142.85715</v>
      </c>
      <c r="K129" s="13" t="s">
        <v>413</v>
      </c>
    </row>
    <row r="130" spans="1:11" x14ac:dyDescent="0.3">
      <c r="A130" s="13" t="s">
        <v>474</v>
      </c>
      <c r="B130" s="13">
        <v>84595569294.178253</v>
      </c>
      <c r="C130" s="13">
        <v>84670999187.652313</v>
      </c>
      <c r="D130" s="13">
        <v>114429434767.15251</v>
      </c>
      <c r="E130" s="13">
        <v>113116215289.68117</v>
      </c>
      <c r="F130" s="13">
        <v>121649122807.01753</v>
      </c>
      <c r="G130" s="13"/>
      <c r="H130" s="13">
        <v>381065599584.42773</v>
      </c>
      <c r="I130" s="13">
        <v>548800273711.10712</v>
      </c>
      <c r="J130" s="13">
        <v>635070991226.07129</v>
      </c>
      <c r="K130" s="13">
        <v>466604779915.47595</v>
      </c>
    </row>
    <row r="131" spans="1:11" x14ac:dyDescent="0.3">
      <c r="A131" s="13" t="s">
        <v>340</v>
      </c>
      <c r="B131" s="13">
        <v>111106101.80215627</v>
      </c>
      <c r="C131" s="13">
        <v>116761147.37324068</v>
      </c>
      <c r="D131" s="13">
        <v>111245044.98632525</v>
      </c>
      <c r="E131" s="13">
        <v>142951897.314601</v>
      </c>
      <c r="F131" s="13">
        <v>121512377.22071368</v>
      </c>
      <c r="G131" s="13"/>
      <c r="H131" s="13">
        <v>1966296185.9600244</v>
      </c>
      <c r="I131" s="13">
        <v>2160639879.6590981</v>
      </c>
      <c r="J131" s="13">
        <v>2993214861.5128117</v>
      </c>
      <c r="K131" s="13">
        <v>3583751961.279253</v>
      </c>
    </row>
    <row r="132" spans="1:11" x14ac:dyDescent="0.3">
      <c r="A132" s="13" t="s">
        <v>341</v>
      </c>
      <c r="B132" s="13" t="s">
        <v>413</v>
      </c>
      <c r="C132" s="13" t="s">
        <v>413</v>
      </c>
      <c r="D132" s="13" t="s">
        <v>413</v>
      </c>
      <c r="E132" s="13" t="s">
        <v>413</v>
      </c>
      <c r="F132" s="13">
        <v>96312518.66535075</v>
      </c>
      <c r="G132" s="13"/>
      <c r="H132" s="13">
        <v>253683215.96074459</v>
      </c>
      <c r="I132" s="13">
        <v>98618300.640882254</v>
      </c>
      <c r="J132" s="13">
        <v>102172245.94632562</v>
      </c>
      <c r="K132" s="13">
        <v>269765112.44468957</v>
      </c>
    </row>
    <row r="133" spans="1:11" x14ac:dyDescent="0.3">
      <c r="A133" s="13" t="s">
        <v>343</v>
      </c>
      <c r="B133" s="13" t="s">
        <v>413</v>
      </c>
      <c r="C133" s="13" t="s">
        <v>413</v>
      </c>
      <c r="D133" s="13" t="s">
        <v>413</v>
      </c>
      <c r="E133" s="13" t="s">
        <v>413</v>
      </c>
      <c r="F133" s="13" t="s">
        <v>413</v>
      </c>
      <c r="G133" s="13"/>
      <c r="H133" s="13" t="s">
        <v>413</v>
      </c>
      <c r="I133" s="13" t="s">
        <v>413</v>
      </c>
      <c r="J133" s="13" t="s">
        <v>413</v>
      </c>
      <c r="K133" s="13" t="s">
        <v>413</v>
      </c>
    </row>
    <row r="134" spans="1:11" x14ac:dyDescent="0.3">
      <c r="A134" s="13" t="s">
        <v>44</v>
      </c>
      <c r="B134" s="13">
        <v>43493066666.666664</v>
      </c>
      <c r="C134" s="13">
        <v>56061600000</v>
      </c>
      <c r="D134" s="13">
        <v>82259466666.666672</v>
      </c>
      <c r="E134" s="13">
        <v>72980533333.333328</v>
      </c>
      <c r="F134" s="13">
        <v>77641333333.333328</v>
      </c>
      <c r="G134" s="13"/>
      <c r="H134" s="13">
        <v>182848000000</v>
      </c>
      <c r="I134" s="13">
        <v>286501600000</v>
      </c>
      <c r="J134" s="13">
        <v>445881600000</v>
      </c>
      <c r="K134" s="13">
        <v>370976533333.33331</v>
      </c>
    </row>
    <row r="135" spans="1:11" x14ac:dyDescent="0.3">
      <c r="A135" s="13" t="s">
        <v>344</v>
      </c>
      <c r="B135" s="13">
        <v>1209065011.7969389</v>
      </c>
      <c r="C135" s="13">
        <v>1252919321.4505866</v>
      </c>
      <c r="D135" s="13">
        <v>1068191179.7225561</v>
      </c>
      <c r="E135" s="13">
        <v>1151929254.7798891</v>
      </c>
      <c r="F135" s="13">
        <v>1374437539.014951</v>
      </c>
      <c r="G135" s="13"/>
      <c r="H135" s="13">
        <v>5077951817.122447</v>
      </c>
      <c r="I135" s="13">
        <v>6781011708.6850071</v>
      </c>
      <c r="J135" s="13">
        <v>7417917497.0458698</v>
      </c>
      <c r="K135" s="13">
        <v>7092859222.8676081</v>
      </c>
    </row>
    <row r="136" spans="1:11" x14ac:dyDescent="0.3">
      <c r="A136" s="13" t="s">
        <v>345</v>
      </c>
      <c r="B136" s="13">
        <v>3643557841.8471112</v>
      </c>
      <c r="C136" s="13">
        <v>2082768083.0081892</v>
      </c>
      <c r="D136" s="13">
        <v>603908121.31229031</v>
      </c>
      <c r="E136" s="13">
        <v>2681640789.0406833</v>
      </c>
      <c r="F136" s="13">
        <v>3440881203.3858032</v>
      </c>
      <c r="G136" s="13"/>
      <c r="H136" s="13">
        <v>25760764788.312496</v>
      </c>
      <c r="I136" s="13">
        <v>34628348308.223686</v>
      </c>
      <c r="J136" s="13">
        <v>40579105461.335999</v>
      </c>
      <c r="K136" s="13">
        <v>44799890209.368599</v>
      </c>
    </row>
    <row r="137" spans="1:11" x14ac:dyDescent="0.3">
      <c r="A137" s="13" t="s">
        <v>346</v>
      </c>
      <c r="B137" s="13">
        <v>128162615.68575282</v>
      </c>
      <c r="C137" s="13">
        <v>152013308.37622836</v>
      </c>
      <c r="D137" s="13">
        <v>486226807.75390601</v>
      </c>
      <c r="E137" s="13">
        <v>546294059.86333525</v>
      </c>
      <c r="F137" s="13">
        <v>569063799.43332458</v>
      </c>
      <c r="G137" s="13"/>
      <c r="H137" s="13">
        <v>920042421.54763949</v>
      </c>
      <c r="I137" s="13">
        <v>1193663263.2454684</v>
      </c>
      <c r="J137" s="13">
        <v>1818966306.178993</v>
      </c>
      <c r="K137" s="13">
        <v>1840535504.3914263</v>
      </c>
    </row>
    <row r="138" spans="1:11" x14ac:dyDescent="0.3">
      <c r="A138" s="13" t="s">
        <v>347</v>
      </c>
      <c r="B138" s="13">
        <v>94545470.824715495</v>
      </c>
      <c r="C138" s="13">
        <v>92562056.762157083</v>
      </c>
      <c r="D138" s="13">
        <v>115313377.54675272</v>
      </c>
      <c r="E138" s="13">
        <v>85491852.959468678</v>
      </c>
      <c r="F138" s="13">
        <v>107151677.56135669</v>
      </c>
      <c r="G138" s="13"/>
      <c r="H138" s="13">
        <v>661505014.22848821</v>
      </c>
      <c r="I138" s="13">
        <v>1114288670.1135359</v>
      </c>
      <c r="J138" s="13">
        <v>1194958865.0058906</v>
      </c>
      <c r="K138" s="13">
        <v>1380123854.2821772</v>
      </c>
    </row>
    <row r="139" spans="1:11" x14ac:dyDescent="0.3">
      <c r="A139" s="13" t="s">
        <v>348</v>
      </c>
      <c r="B139" s="13">
        <v>142983995000.00598</v>
      </c>
      <c r="C139" s="13">
        <v>152507703735.25699</v>
      </c>
      <c r="D139" s="13">
        <v>180961018304.91724</v>
      </c>
      <c r="E139" s="13">
        <v>164227617773.50629</v>
      </c>
      <c r="F139" s="13">
        <v>170350298337.75275</v>
      </c>
      <c r="G139" s="13"/>
      <c r="H139" s="13">
        <v>634513916369.87207</v>
      </c>
      <c r="I139" s="13">
        <v>794469896530.13843</v>
      </c>
      <c r="J139" s="13">
        <v>925951516936.28699</v>
      </c>
      <c r="K139" s="13">
        <v>873988860316.04883</v>
      </c>
    </row>
    <row r="140" spans="1:11" x14ac:dyDescent="0.3">
      <c r="A140" s="13" t="s">
        <v>463</v>
      </c>
      <c r="B140" s="13" t="s">
        <v>413</v>
      </c>
      <c r="C140" s="13" t="s">
        <v>413</v>
      </c>
      <c r="D140" s="13" t="s">
        <v>413</v>
      </c>
      <c r="E140" s="13" t="s">
        <v>413</v>
      </c>
      <c r="F140" s="13" t="s">
        <v>413</v>
      </c>
      <c r="G140" s="13"/>
      <c r="H140" s="13" t="s">
        <v>413</v>
      </c>
      <c r="I140" s="13" t="s">
        <v>413</v>
      </c>
      <c r="J140" s="13" t="s">
        <v>413</v>
      </c>
      <c r="K140" s="13" t="s">
        <v>413</v>
      </c>
    </row>
    <row r="141" spans="1:11" x14ac:dyDescent="0.3">
      <c r="A141" s="13" t="s">
        <v>351</v>
      </c>
      <c r="B141" s="13">
        <v>185437103.07790291</v>
      </c>
      <c r="C141" s="13">
        <v>177960878.37025037</v>
      </c>
      <c r="D141" s="13">
        <v>113776351.06469317</v>
      </c>
      <c r="E141" s="13">
        <v>71807706.918454677</v>
      </c>
      <c r="F141" s="13">
        <v>74532077.835789979</v>
      </c>
      <c r="G141" s="13"/>
      <c r="H141" s="13">
        <v>429176031.93702793</v>
      </c>
      <c r="I141" s="13">
        <v>413817855.13834625</v>
      </c>
      <c r="J141" s="13">
        <v>411745209.90606499</v>
      </c>
      <c r="K141" s="13" t="s">
        <v>413</v>
      </c>
    </row>
    <row r="142" spans="1:11" x14ac:dyDescent="0.3">
      <c r="A142" s="13" t="s">
        <v>352</v>
      </c>
      <c r="B142" s="13" t="s">
        <v>413</v>
      </c>
      <c r="C142" s="13" t="s">
        <v>413</v>
      </c>
      <c r="D142" s="13" t="s">
        <v>413</v>
      </c>
      <c r="E142" s="13" t="s">
        <v>413</v>
      </c>
      <c r="F142" s="13" t="s">
        <v>413</v>
      </c>
      <c r="G142" s="13"/>
      <c r="H142" s="13">
        <v>1178000000</v>
      </c>
      <c r="I142" s="13">
        <v>1532000002.3003945</v>
      </c>
      <c r="J142" s="13">
        <v>1804044999.9944062</v>
      </c>
      <c r="K142" s="13">
        <v>2164489609.9996324</v>
      </c>
    </row>
    <row r="143" spans="1:11" x14ac:dyDescent="0.3">
      <c r="A143" s="13" t="s">
        <v>45</v>
      </c>
      <c r="B143" s="13">
        <v>34450654127.031097</v>
      </c>
      <c r="C143" s="13">
        <v>33741638410.052303</v>
      </c>
      <c r="D143" s="13">
        <v>37034203153.16172</v>
      </c>
      <c r="E143" s="13">
        <v>35694800701.715996</v>
      </c>
      <c r="F143" s="13">
        <v>36701099077.702942</v>
      </c>
      <c r="G143" s="13"/>
      <c r="H143" s="13">
        <v>93199600859.220474</v>
      </c>
      <c r="I143" s="13">
        <v>130910965845.52422</v>
      </c>
      <c r="J143" s="13">
        <v>135795104058.46764</v>
      </c>
      <c r="K143" s="13">
        <v>124696245269.16824</v>
      </c>
    </row>
    <row r="144" spans="1:11" x14ac:dyDescent="0.3">
      <c r="A144" s="13" t="s">
        <v>354</v>
      </c>
      <c r="B144" s="13" t="s">
        <v>413</v>
      </c>
      <c r="C144" s="13" t="s">
        <v>413</v>
      </c>
      <c r="D144" s="13" t="s">
        <v>413</v>
      </c>
      <c r="E144" s="13" t="s">
        <v>413</v>
      </c>
      <c r="F144" s="13" t="s">
        <v>413</v>
      </c>
      <c r="G144" s="13"/>
      <c r="H144" s="13" t="s">
        <v>413</v>
      </c>
      <c r="I144" s="13" t="s">
        <v>413</v>
      </c>
      <c r="J144" s="13" t="s">
        <v>413</v>
      </c>
      <c r="K144" s="13" t="s">
        <v>413</v>
      </c>
    </row>
    <row r="145" spans="1:11" x14ac:dyDescent="0.3">
      <c r="A145" s="13" t="s">
        <v>355</v>
      </c>
      <c r="B145" s="13">
        <v>5724701318.8518229</v>
      </c>
      <c r="C145" s="13">
        <v>5555445147.2253675</v>
      </c>
      <c r="D145" s="13">
        <v>6371581612.7775612</v>
      </c>
      <c r="E145" s="13">
        <v>5879570277.5290956</v>
      </c>
      <c r="F145" s="13">
        <v>5773455293.7486935</v>
      </c>
      <c r="G145" s="13"/>
      <c r="H145" s="13">
        <v>13031457073.180719</v>
      </c>
      <c r="I145" s="13">
        <v>14993955151.906052</v>
      </c>
      <c r="J145" s="13">
        <v>15984909594.990736</v>
      </c>
      <c r="K145" s="13">
        <v>17320144491.045334</v>
      </c>
    </row>
    <row r="146" spans="1:11" x14ac:dyDescent="0.3">
      <c r="A146" s="13" t="s">
        <v>356</v>
      </c>
      <c r="B146" s="13" t="s">
        <v>413</v>
      </c>
      <c r="C146" s="13" t="s">
        <v>413</v>
      </c>
      <c r="D146" s="13" t="s">
        <v>413</v>
      </c>
      <c r="E146" s="13" t="s">
        <v>413</v>
      </c>
      <c r="F146" s="13" t="s">
        <v>413</v>
      </c>
      <c r="G146" s="13"/>
      <c r="H146" s="13" t="s">
        <v>413</v>
      </c>
      <c r="I146" s="13" t="s">
        <v>413</v>
      </c>
      <c r="J146" s="13" t="s">
        <v>413</v>
      </c>
      <c r="K146" s="13" t="s">
        <v>413</v>
      </c>
    </row>
    <row r="147" spans="1:11" x14ac:dyDescent="0.3">
      <c r="A147" s="13" t="s">
        <v>357</v>
      </c>
      <c r="B147" s="13" t="s">
        <v>413</v>
      </c>
      <c r="C147" s="13" t="s">
        <v>413</v>
      </c>
      <c r="D147" s="13" t="s">
        <v>413</v>
      </c>
      <c r="E147" s="13" t="s">
        <v>413</v>
      </c>
      <c r="F147" s="13" t="s">
        <v>413</v>
      </c>
      <c r="G147" s="13"/>
      <c r="H147" s="13" t="s">
        <v>413</v>
      </c>
      <c r="I147" s="13" t="s">
        <v>413</v>
      </c>
      <c r="J147" s="13" t="s">
        <v>413</v>
      </c>
      <c r="K147" s="13" t="s">
        <v>413</v>
      </c>
    </row>
    <row r="148" spans="1:11" x14ac:dyDescent="0.3">
      <c r="A148" s="13" t="s">
        <v>454</v>
      </c>
      <c r="B148" s="13" t="s">
        <v>413</v>
      </c>
      <c r="C148" s="13" t="s">
        <v>413</v>
      </c>
      <c r="D148" s="13" t="s">
        <v>413</v>
      </c>
      <c r="E148" s="13" t="s">
        <v>413</v>
      </c>
      <c r="F148" s="13" t="s">
        <v>413</v>
      </c>
      <c r="G148" s="13"/>
      <c r="H148" s="13" t="s">
        <v>413</v>
      </c>
      <c r="I148" s="13" t="s">
        <v>413</v>
      </c>
      <c r="J148" s="13" t="s">
        <v>413</v>
      </c>
      <c r="K148" s="13" t="s">
        <v>413</v>
      </c>
    </row>
    <row r="149" spans="1:11" x14ac:dyDescent="0.3">
      <c r="A149" s="13" t="s">
        <v>358</v>
      </c>
      <c r="B149" s="13" t="s">
        <v>413</v>
      </c>
      <c r="C149" s="13" t="s">
        <v>413</v>
      </c>
      <c r="D149" s="13" t="s">
        <v>413</v>
      </c>
      <c r="E149" s="13" t="s">
        <v>413</v>
      </c>
      <c r="F149" s="13" t="s">
        <v>413</v>
      </c>
      <c r="G149" s="13"/>
      <c r="H149" s="13" t="s">
        <v>413</v>
      </c>
      <c r="I149" s="13" t="s">
        <v>413</v>
      </c>
      <c r="J149" s="13" t="s">
        <v>413</v>
      </c>
      <c r="K149" s="13" t="s">
        <v>413</v>
      </c>
    </row>
    <row r="150" spans="1:11" x14ac:dyDescent="0.3">
      <c r="A150" s="13" t="s">
        <v>359</v>
      </c>
      <c r="B150" s="13">
        <v>754001829.66396236</v>
      </c>
      <c r="C150" s="13">
        <v>830998485.84678543</v>
      </c>
      <c r="D150" s="13">
        <v>1959274975.9355948</v>
      </c>
      <c r="E150" s="13">
        <v>1502565576.3907599</v>
      </c>
      <c r="F150" s="13">
        <v>2069370708.8867772</v>
      </c>
      <c r="G150" s="13"/>
      <c r="H150" s="13">
        <v>1385607465.4255319</v>
      </c>
      <c r="I150" s="13">
        <v>770119708.00306821</v>
      </c>
      <c r="J150" s="13">
        <v>811770224.74584079</v>
      </c>
      <c r="K150" s="13">
        <v>1210780429.0457563</v>
      </c>
    </row>
    <row r="151" spans="1:11" x14ac:dyDescent="0.3">
      <c r="A151" s="13" t="s">
        <v>360</v>
      </c>
      <c r="B151" s="13" t="s">
        <v>413</v>
      </c>
      <c r="C151" s="13" t="s">
        <v>413</v>
      </c>
      <c r="D151" s="13" t="s">
        <v>413</v>
      </c>
      <c r="E151" s="13" t="s">
        <v>413</v>
      </c>
      <c r="F151" s="13" t="s">
        <v>413</v>
      </c>
      <c r="G151" s="13"/>
      <c r="H151" s="13" t="s">
        <v>413</v>
      </c>
      <c r="I151" s="13" t="s">
        <v>413</v>
      </c>
      <c r="J151" s="13" t="s">
        <v>413</v>
      </c>
      <c r="K151" s="13" t="s">
        <v>413</v>
      </c>
    </row>
    <row r="152" spans="1:11" x14ac:dyDescent="0.3">
      <c r="A152" s="13" t="s">
        <v>449</v>
      </c>
      <c r="B152" s="13">
        <v>4640692307.6923075</v>
      </c>
      <c r="C152" s="13">
        <v>5129922480.6201553</v>
      </c>
      <c r="D152" s="13">
        <v>6839334310.2365494</v>
      </c>
      <c r="E152" s="13">
        <v>7464741325.5765629</v>
      </c>
      <c r="F152" s="13">
        <v>8216795445.302969</v>
      </c>
      <c r="G152" s="13"/>
      <c r="H152" s="13">
        <v>1648856244.0930445</v>
      </c>
      <c r="I152" s="13">
        <v>2226608573.2607641</v>
      </c>
      <c r="J152" s="13">
        <v>1608744496.2291012</v>
      </c>
      <c r="K152" s="13" t="s">
        <v>413</v>
      </c>
    </row>
    <row r="153" spans="1:11" x14ac:dyDescent="0.3">
      <c r="A153" s="13" t="s">
        <v>364</v>
      </c>
      <c r="B153" s="13">
        <v>645098985.99710286</v>
      </c>
      <c r="C153" s="13">
        <v>718214368.81156123</v>
      </c>
      <c r="D153" s="13">
        <v>746538229.9819386</v>
      </c>
      <c r="E153" s="13">
        <v>736449663.43365121</v>
      </c>
      <c r="F153" s="13">
        <v>766967436.08212769</v>
      </c>
      <c r="G153" s="13"/>
      <c r="H153" s="13">
        <v>1409153432.5614307</v>
      </c>
      <c r="I153" s="13">
        <v>2161333822.6256428</v>
      </c>
      <c r="J153" s="13">
        <v>1751996065.6599653</v>
      </c>
      <c r="K153" s="13" t="s">
        <v>413</v>
      </c>
    </row>
    <row r="154" spans="1:11" x14ac:dyDescent="0.3">
      <c r="A154" s="13" t="s">
        <v>365</v>
      </c>
      <c r="B154" s="13">
        <v>1230116906.9143732</v>
      </c>
      <c r="C154" s="13">
        <v>1291630218.9900444</v>
      </c>
      <c r="D154" s="13">
        <v>1445863125.9884679</v>
      </c>
      <c r="E154" s="13">
        <v>1876854721.0219812</v>
      </c>
      <c r="F154" s="13">
        <v>2017946246.9354739</v>
      </c>
      <c r="G154" s="13"/>
      <c r="H154" s="13">
        <v>8921839002.4305935</v>
      </c>
      <c r="I154" s="13">
        <v>9976590469.4696922</v>
      </c>
      <c r="J154" s="13">
        <v>11678964531.407644</v>
      </c>
      <c r="K154" s="13">
        <v>13595120207.535658</v>
      </c>
    </row>
    <row r="155" spans="1:11" x14ac:dyDescent="0.3">
      <c r="A155" s="13" t="s">
        <v>366</v>
      </c>
      <c r="B155" s="13">
        <v>65860574771.09127</v>
      </c>
      <c r="C155" s="13">
        <v>71490257382.147858</v>
      </c>
      <c r="D155" s="13">
        <v>81953035120.360947</v>
      </c>
      <c r="E155" s="13">
        <v>76088350937.051987</v>
      </c>
      <c r="F155" s="13">
        <v>81447794223.302597</v>
      </c>
      <c r="G155" s="13"/>
      <c r="H155" s="13">
        <v>257709985018.37738</v>
      </c>
      <c r="I155" s="13">
        <v>296424506130.06006</v>
      </c>
      <c r="J155" s="13">
        <v>323968095968.78619</v>
      </c>
      <c r="K155" s="13">
        <v>337035150288.966</v>
      </c>
    </row>
    <row r="156" spans="1:11" x14ac:dyDescent="0.3">
      <c r="A156" s="13" t="s">
        <v>368</v>
      </c>
      <c r="B156" s="13" t="s">
        <v>413</v>
      </c>
      <c r="C156" s="13" t="s">
        <v>413</v>
      </c>
      <c r="D156" s="13">
        <v>38960300</v>
      </c>
      <c r="E156" s="13">
        <v>42828900</v>
      </c>
      <c r="F156" s="13">
        <v>36638400</v>
      </c>
      <c r="G156" s="13"/>
      <c r="H156" s="13">
        <v>792950600</v>
      </c>
      <c r="I156" s="13">
        <v>2302354000</v>
      </c>
      <c r="J156" s="13">
        <v>1784365000</v>
      </c>
      <c r="K156" s="13">
        <v>476831100</v>
      </c>
    </row>
    <row r="157" spans="1:11" x14ac:dyDescent="0.3">
      <c r="A157" s="13" t="s">
        <v>369</v>
      </c>
      <c r="B157" s="13">
        <v>517181587.59671503</v>
      </c>
      <c r="C157" s="13">
        <v>475147222.49979991</v>
      </c>
      <c r="D157" s="13">
        <v>424670348.21829379</v>
      </c>
      <c r="E157" s="13">
        <v>429366652.71554863</v>
      </c>
      <c r="F157" s="13">
        <v>516701878.88748449</v>
      </c>
      <c r="G157" s="13"/>
      <c r="H157" s="13">
        <v>1721567222.6082008</v>
      </c>
      <c r="I157" s="13">
        <v>1971234503.8441744</v>
      </c>
      <c r="J157" s="13">
        <v>2091318175.747298</v>
      </c>
      <c r="K157" s="13">
        <v>2192410683.1901855</v>
      </c>
    </row>
    <row r="158" spans="1:11" x14ac:dyDescent="0.3">
      <c r="A158" s="13" t="s">
        <v>370</v>
      </c>
      <c r="B158" s="13">
        <v>37511931.795634456</v>
      </c>
      <c r="C158" s="13">
        <v>31380575.261547804</v>
      </c>
      <c r="D158" s="13">
        <v>31165982.476745602</v>
      </c>
      <c r="E158" s="13">
        <v>24209620.952821814</v>
      </c>
      <c r="F158" s="13">
        <v>33366002.643370263</v>
      </c>
      <c r="G158" s="13"/>
      <c r="H158" s="13">
        <v>99820527.841356829</v>
      </c>
      <c r="I158" s="13">
        <v>57432841.822456054</v>
      </c>
      <c r="J158" s="13">
        <v>59899752.665458493</v>
      </c>
      <c r="K158" s="13" t="s">
        <v>413</v>
      </c>
    </row>
    <row r="159" spans="1:11" x14ac:dyDescent="0.3">
      <c r="A159" s="13" t="s">
        <v>371</v>
      </c>
      <c r="B159" s="13" t="s">
        <v>413</v>
      </c>
      <c r="C159" s="13" t="s">
        <v>413</v>
      </c>
      <c r="D159" s="13" t="s">
        <v>413</v>
      </c>
      <c r="E159" s="13" t="s">
        <v>413</v>
      </c>
      <c r="F159" s="13" t="s">
        <v>413</v>
      </c>
      <c r="G159" s="13"/>
      <c r="H159" s="13" t="s">
        <v>413</v>
      </c>
      <c r="I159" s="13" t="s">
        <v>413</v>
      </c>
      <c r="J159" s="13" t="s">
        <v>413</v>
      </c>
      <c r="K159" s="13" t="s">
        <v>413</v>
      </c>
    </row>
    <row r="160" spans="1:11" x14ac:dyDescent="0.3">
      <c r="A160" s="13" t="s">
        <v>372</v>
      </c>
      <c r="B160" s="13">
        <v>8398428066.4778595</v>
      </c>
      <c r="C160" s="13">
        <v>8713608295.2222385</v>
      </c>
      <c r="D160" s="13">
        <v>8531440165.2314939</v>
      </c>
      <c r="E160" s="13">
        <v>9447888494.7866611</v>
      </c>
      <c r="F160" s="13">
        <v>9438270054.9259262</v>
      </c>
      <c r="G160" s="13"/>
      <c r="H160" s="13">
        <v>16145881854.30162</v>
      </c>
      <c r="I160" s="13">
        <v>19673161286.213078</v>
      </c>
      <c r="J160" s="13">
        <v>22476730329.47921</v>
      </c>
      <c r="K160" s="13">
        <v>25178795584.022659</v>
      </c>
    </row>
    <row r="161" spans="1:11" x14ac:dyDescent="0.3">
      <c r="A161" s="13" t="s">
        <v>439</v>
      </c>
      <c r="B161" s="13">
        <v>57026806124.484123</v>
      </c>
      <c r="C161" s="13">
        <v>48230414558.375099</v>
      </c>
      <c r="D161" s="13">
        <v>54533059615.910591</v>
      </c>
      <c r="E161" s="13">
        <v>54840416844.812454</v>
      </c>
      <c r="F161" s="13">
        <v>60314815429.139359</v>
      </c>
      <c r="G161" s="13"/>
      <c r="H161" s="13">
        <v>209768260359.94324</v>
      </c>
      <c r="I161" s="13">
        <v>293050134140.70856</v>
      </c>
      <c r="J161" s="13">
        <v>350004410847.63538</v>
      </c>
      <c r="K161" s="13">
        <v>356899778676.60583</v>
      </c>
    </row>
    <row r="162" spans="1:11" x14ac:dyDescent="0.3">
      <c r="A162" s="13" t="s">
        <v>374</v>
      </c>
      <c r="B162" s="13">
        <v>774538535.15399539</v>
      </c>
      <c r="C162" s="13">
        <v>874285023.0271157</v>
      </c>
      <c r="D162" s="13">
        <v>1604433017.8411839</v>
      </c>
      <c r="E162" s="13">
        <v>1466653725.604382</v>
      </c>
      <c r="F162" s="13">
        <v>1580055400.5691948</v>
      </c>
      <c r="G162" s="13"/>
      <c r="H162" s="13">
        <v>8164285714.2857141</v>
      </c>
      <c r="I162" s="13">
        <v>10281800000</v>
      </c>
      <c r="J162" s="13">
        <v>14670100000</v>
      </c>
      <c r="K162" s="13">
        <v>13110700000</v>
      </c>
    </row>
    <row r="163" spans="1:11" x14ac:dyDescent="0.3">
      <c r="A163" s="13" t="s">
        <v>436</v>
      </c>
      <c r="B163" s="13" t="s">
        <v>413</v>
      </c>
      <c r="C163" s="13" t="s">
        <v>413</v>
      </c>
      <c r="D163" s="13" t="s">
        <v>413</v>
      </c>
      <c r="E163" s="13" t="s">
        <v>413</v>
      </c>
      <c r="F163" s="13" t="s">
        <v>413</v>
      </c>
      <c r="G163" s="13"/>
      <c r="H163" s="13" t="s">
        <v>413</v>
      </c>
      <c r="I163" s="13" t="s">
        <v>413</v>
      </c>
      <c r="J163" s="13" t="s">
        <v>413</v>
      </c>
      <c r="K163" s="13" t="s">
        <v>413</v>
      </c>
    </row>
    <row r="164" spans="1:11" x14ac:dyDescent="0.3">
      <c r="A164" s="13" t="s">
        <v>375</v>
      </c>
      <c r="B164" s="13" t="s">
        <v>413</v>
      </c>
      <c r="C164" s="13" t="s">
        <v>413</v>
      </c>
      <c r="D164" s="13" t="s">
        <v>413</v>
      </c>
      <c r="E164" s="13" t="s">
        <v>413</v>
      </c>
      <c r="F164" s="13" t="s">
        <v>413</v>
      </c>
      <c r="G164" s="13"/>
      <c r="H164" s="13" t="s">
        <v>413</v>
      </c>
      <c r="I164" s="13" t="s">
        <v>413</v>
      </c>
      <c r="J164" s="13" t="s">
        <v>413</v>
      </c>
      <c r="K164" s="13" t="s">
        <v>413</v>
      </c>
    </row>
    <row r="165" spans="1:11" x14ac:dyDescent="0.3">
      <c r="A165" s="13" t="s">
        <v>376</v>
      </c>
      <c r="B165" s="13">
        <v>634713533.0023638</v>
      </c>
      <c r="C165" s="13">
        <v>734918410.30401742</v>
      </c>
      <c r="D165" s="13">
        <v>659668069.16069341</v>
      </c>
      <c r="E165" s="13">
        <v>672714062.01128781</v>
      </c>
      <c r="F165" s="13">
        <v>692819583.93011129</v>
      </c>
      <c r="G165" s="13"/>
      <c r="H165" s="13">
        <v>5796021014.648962</v>
      </c>
      <c r="I165" s="13">
        <v>6396009273.520463</v>
      </c>
      <c r="J165" s="13">
        <v>5477862277.798687</v>
      </c>
      <c r="K165" s="13">
        <v>5658032305.2920132</v>
      </c>
    </row>
    <row r="166" spans="1:11" x14ac:dyDescent="0.3">
      <c r="A166" s="13" t="s">
        <v>377</v>
      </c>
      <c r="B166" s="13">
        <v>17543687391.357243</v>
      </c>
      <c r="C166" s="13">
        <v>16960000576.209518</v>
      </c>
      <c r="D166" s="13">
        <v>19521222712.336033</v>
      </c>
      <c r="E166" s="13">
        <v>19909904878.911415</v>
      </c>
      <c r="F166" s="13">
        <v>22030272452.068619</v>
      </c>
      <c r="G166" s="13"/>
      <c r="H166" s="13">
        <v>60801578067.778038</v>
      </c>
      <c r="I166" s="13">
        <v>81281413098.765823</v>
      </c>
      <c r="J166" s="13">
        <v>57417372455.430046</v>
      </c>
      <c r="K166" s="13">
        <v>51099519087.539368</v>
      </c>
    </row>
    <row r="167" spans="1:11" x14ac:dyDescent="0.3">
      <c r="A167" s="13" t="s">
        <v>378</v>
      </c>
      <c r="B167" s="13" t="s">
        <v>413</v>
      </c>
      <c r="C167" s="13" t="s">
        <v>413</v>
      </c>
      <c r="D167" s="13" t="s">
        <v>413</v>
      </c>
      <c r="E167" s="13">
        <v>50787202178.352623</v>
      </c>
      <c r="F167" s="13">
        <v>54362695711.368279</v>
      </c>
      <c r="G167" s="13"/>
      <c r="H167" s="13">
        <v>350277358747.44727</v>
      </c>
      <c r="I167" s="13">
        <v>425155888359.42822</v>
      </c>
      <c r="J167" s="13">
        <v>521897345132.74341</v>
      </c>
      <c r="K167" s="13">
        <v>558401542999.77405</v>
      </c>
    </row>
    <row r="168" spans="1:11" x14ac:dyDescent="0.3">
      <c r="A168" s="13" t="s">
        <v>381</v>
      </c>
      <c r="B168" s="13">
        <v>4168339941.9609613</v>
      </c>
      <c r="C168" s="13">
        <v>3621012840.2987838</v>
      </c>
      <c r="D168" s="13">
        <v>3811052356.1455626</v>
      </c>
      <c r="E168" s="13">
        <v>3511965703.1318216</v>
      </c>
      <c r="F168" s="13">
        <v>2805891108.5480824</v>
      </c>
      <c r="G168" s="13"/>
      <c r="H168" s="13">
        <v>13715036729.053558</v>
      </c>
      <c r="I168" s="13">
        <v>19432570464.660599</v>
      </c>
      <c r="J168" s="13">
        <v>22419135286.688583</v>
      </c>
      <c r="K168" s="13">
        <v>21239529298.037117</v>
      </c>
    </row>
    <row r="169" spans="1:11" x14ac:dyDescent="0.3">
      <c r="A169" s="13" t="s">
        <v>382</v>
      </c>
      <c r="B169" s="13">
        <v>3382144369.1786618</v>
      </c>
      <c r="C169" s="13">
        <v>3104709563.543004</v>
      </c>
      <c r="D169" s="13">
        <v>3393714865.3789253</v>
      </c>
      <c r="E169" s="13">
        <v>3383383874.6267276</v>
      </c>
      <c r="F169" s="13">
        <v>2995507327.4124546</v>
      </c>
      <c r="G169" s="13"/>
      <c r="H169" s="13">
        <v>14561318344.184586</v>
      </c>
      <c r="I169" s="13">
        <v>16479144804.737957</v>
      </c>
      <c r="J169" s="13">
        <v>21922299729.893997</v>
      </c>
      <c r="K169" s="13">
        <v>24066920244.360825</v>
      </c>
    </row>
    <row r="170" spans="1:11" x14ac:dyDescent="0.3">
      <c r="A170" s="13" t="s">
        <v>383</v>
      </c>
      <c r="B170" s="13">
        <v>110925951.34001216</v>
      </c>
      <c r="C170" s="13">
        <v>100174317.25740848</v>
      </c>
      <c r="D170" s="13">
        <v>106572542.8197819</v>
      </c>
      <c r="E170" s="13">
        <v>97899354.838709682</v>
      </c>
      <c r="F170" s="13">
        <v>111107652.41707313</v>
      </c>
      <c r="G170" s="13"/>
      <c r="H170" s="13">
        <v>142763043.85508755</v>
      </c>
      <c r="I170" s="13">
        <v>89015783.102258965</v>
      </c>
      <c r="J170" s="13">
        <v>156448956.99553922</v>
      </c>
      <c r="K170" s="13" t="s">
        <v>413</v>
      </c>
    </row>
    <row r="171" spans="1:11" x14ac:dyDescent="0.3">
      <c r="A171" s="13" t="s">
        <v>427</v>
      </c>
      <c r="B171" s="13">
        <v>19108095208.990639</v>
      </c>
      <c r="C171" s="13">
        <v>22447252466.053078</v>
      </c>
      <c r="D171" s="13">
        <v>34844302171.504265</v>
      </c>
      <c r="E171" s="13">
        <v>27944600467.660591</v>
      </c>
      <c r="F171" s="13">
        <v>28270835558.618313</v>
      </c>
      <c r="G171" s="13"/>
      <c r="H171" s="13" t="s">
        <v>413</v>
      </c>
      <c r="I171" s="13" t="s">
        <v>413</v>
      </c>
      <c r="J171" s="13" t="s">
        <v>413</v>
      </c>
      <c r="K171" s="13" t="s">
        <v>413</v>
      </c>
    </row>
    <row r="172" spans="1:11" x14ac:dyDescent="0.3">
      <c r="A172" s="13" t="s">
        <v>425</v>
      </c>
      <c r="B172" s="13">
        <v>12203044874.886946</v>
      </c>
      <c r="C172" s="13">
        <v>14332147613.42952</v>
      </c>
      <c r="D172" s="13">
        <v>16808688578.448151</v>
      </c>
      <c r="E172" s="13">
        <v>17997102361.082565</v>
      </c>
      <c r="F172" s="13">
        <v>19193787586.635689</v>
      </c>
      <c r="G172" s="13"/>
      <c r="H172" s="13">
        <v>292479899128.742</v>
      </c>
      <c r="I172" s="13">
        <v>343937314545.79462</v>
      </c>
      <c r="J172" s="13">
        <v>384931694296.97736</v>
      </c>
      <c r="K172" s="13">
        <v>374613210401.70996</v>
      </c>
    </row>
    <row r="173" spans="1:11" x14ac:dyDescent="0.3">
      <c r="A173" s="13" t="s">
        <v>423</v>
      </c>
      <c r="B173" s="13" t="s">
        <v>413</v>
      </c>
      <c r="C173" s="13" t="s">
        <v>413</v>
      </c>
      <c r="D173" s="13" t="s">
        <v>413</v>
      </c>
      <c r="E173" s="13" t="s">
        <v>413</v>
      </c>
      <c r="F173" s="13">
        <v>4809000000</v>
      </c>
      <c r="G173" s="13"/>
      <c r="H173" s="13">
        <v>1620000000</v>
      </c>
      <c r="I173" s="13">
        <v>4069000000</v>
      </c>
      <c r="J173" s="13">
        <v>4549000000</v>
      </c>
      <c r="K173" s="13" t="s">
        <v>413</v>
      </c>
    </row>
    <row r="174" spans="1:11" x14ac:dyDescent="0.3">
      <c r="A174" s="13" t="s">
        <v>421</v>
      </c>
      <c r="B174" s="13">
        <v>734400000</v>
      </c>
      <c r="C174" s="13">
        <v>751600000</v>
      </c>
      <c r="D174" s="13">
        <v>885000000</v>
      </c>
      <c r="E174" s="13">
        <v>615900000</v>
      </c>
      <c r="F174" s="13">
        <v>477800000</v>
      </c>
      <c r="G174" s="13"/>
      <c r="H174" s="13">
        <v>2385300000</v>
      </c>
      <c r="I174" s="13">
        <v>3140300000</v>
      </c>
      <c r="J174" s="13">
        <v>3533400000</v>
      </c>
      <c r="K174" s="13">
        <v>3413300000</v>
      </c>
    </row>
    <row r="175" spans="1:11" x14ac:dyDescent="0.3">
      <c r="A175" s="13" t="s">
        <v>419</v>
      </c>
      <c r="B175" s="13">
        <v>1678128719.807723</v>
      </c>
      <c r="C175" s="13">
        <v>2661491559.136126</v>
      </c>
      <c r="D175" s="13">
        <v>4008099080.1242237</v>
      </c>
      <c r="E175" s="13">
        <v>3536920742.1898155</v>
      </c>
      <c r="F175" s="13">
        <v>3956694759.4983559</v>
      </c>
      <c r="G175" s="13"/>
      <c r="H175" s="13" t="s">
        <v>413</v>
      </c>
      <c r="I175" s="13" t="s">
        <v>413</v>
      </c>
      <c r="J175" s="13" t="s">
        <v>413</v>
      </c>
      <c r="K175" s="13" t="s">
        <v>413</v>
      </c>
    </row>
    <row r="176" spans="1:11" x14ac:dyDescent="0.3">
      <c r="A176" s="13" t="s">
        <v>388</v>
      </c>
      <c r="B176" s="13">
        <v>870912946.83494544</v>
      </c>
      <c r="C176" s="13">
        <v>852338277.04050934</v>
      </c>
      <c r="D176" s="13">
        <v>861410215.36277616</v>
      </c>
      <c r="E176" s="13">
        <v>1028101890.5075833</v>
      </c>
      <c r="F176" s="13">
        <v>1137945889.5397279</v>
      </c>
      <c r="G176" s="13"/>
      <c r="H176" s="13">
        <v>8473997596.9376078</v>
      </c>
      <c r="I176" s="13">
        <v>11537884956.040884</v>
      </c>
      <c r="J176" s="13">
        <v>11722089926.113472</v>
      </c>
      <c r="K176" s="13">
        <v>11264526288.270672</v>
      </c>
    </row>
    <row r="177" spans="1:11" ht="17.25" thickBot="1" x14ac:dyDescent="0.35">
      <c r="A177" s="13" t="s">
        <v>389</v>
      </c>
      <c r="B177" s="13">
        <v>2778011500</v>
      </c>
      <c r="C177" s="13">
        <v>2565485300</v>
      </c>
      <c r="D177" s="13">
        <v>2552871400</v>
      </c>
      <c r="E177" s="13">
        <v>2369300000</v>
      </c>
      <c r="F177" s="13">
        <v>2019000000</v>
      </c>
      <c r="G177" s="13"/>
      <c r="H177" s="13">
        <v>5989685992.107955</v>
      </c>
      <c r="I177" s="13">
        <v>6204092888.4998932</v>
      </c>
      <c r="J177" s="13">
        <v>9139215573.9540977</v>
      </c>
      <c r="K177" s="13">
        <v>7602717933.8657866</v>
      </c>
    </row>
    <row r="178" spans="1:11" x14ac:dyDescent="0.3">
      <c r="A178" s="20" t="s">
        <v>1541</v>
      </c>
      <c r="B178" s="20">
        <f>SUM(B6:B177)</f>
        <v>1825056293973.3308</v>
      </c>
      <c r="C178" s="20">
        <f>SUM(C6:C177)</f>
        <v>1946930342028.8516</v>
      </c>
      <c r="D178" s="20">
        <f>SUM(D6:D177)</f>
        <v>2359778906952.0376</v>
      </c>
      <c r="E178" s="20">
        <f>SUM(E6:E177)</f>
        <v>2317151683487.6982</v>
      </c>
      <c r="F178" s="20">
        <f>SUM(F6:F177)</f>
        <v>2501155216756.125</v>
      </c>
      <c r="G178" s="20"/>
      <c r="H178" s="20">
        <f>SUM(H6:H177)</f>
        <v>9606698805097.3066</v>
      </c>
      <c r="I178" s="20">
        <f>SUM(I6:I177)</f>
        <v>12472648860929.355</v>
      </c>
      <c r="J178" s="20">
        <f>SUM(J6:J177)</f>
        <v>14146850479870.547</v>
      </c>
      <c r="K178" s="20">
        <f>SUM(K6:K177)</f>
        <v>13036089338554.656</v>
      </c>
    </row>
    <row r="179" spans="1:11" x14ac:dyDescent="0.3">
      <c r="A179" s="15" t="s">
        <v>1543</v>
      </c>
      <c r="B179" s="17">
        <f>B178/B180*100</f>
        <v>26.380198281815638</v>
      </c>
      <c r="C179" s="17">
        <f>C178/C180*100</f>
        <v>27.129215950043928</v>
      </c>
      <c r="D179" s="17">
        <f>D178/D180*100</f>
        <v>29.65140424897842</v>
      </c>
      <c r="E179" s="17">
        <f>E178/E180*100</f>
        <v>30.059184235862656</v>
      </c>
      <c r="F179" s="17">
        <f>F178/F180*100</f>
        <v>30.906556601592733</v>
      </c>
      <c r="G179" s="15"/>
      <c r="H179" s="17">
        <f>H178/H180*100</f>
        <v>42.728688680155649</v>
      </c>
      <c r="I179" s="17">
        <f>I178/I180*100</f>
        <v>44.319061746760717</v>
      </c>
      <c r="J179" s="17">
        <f>J178/J180*100</f>
        <v>44.850023277087011</v>
      </c>
      <c r="K179" s="17">
        <f>K178/K180*100</f>
        <v>41.869988167609037</v>
      </c>
    </row>
    <row r="180" spans="1:11" x14ac:dyDescent="0.3">
      <c r="A180" s="15" t="s">
        <v>1542</v>
      </c>
      <c r="B180" s="15">
        <v>6918281183774.7861</v>
      </c>
      <c r="C180" s="15">
        <v>7176507959588.4854</v>
      </c>
      <c r="D180" s="15">
        <v>7958405231459.9541</v>
      </c>
      <c r="E180" s="15">
        <v>7708631296531.2559</v>
      </c>
      <c r="F180" s="15">
        <v>8092636293967.5752</v>
      </c>
      <c r="G180" s="15"/>
      <c r="H180" s="15">
        <v>22483018088872.254</v>
      </c>
      <c r="I180" s="15">
        <v>28142854043702.723</v>
      </c>
      <c r="J180" s="15">
        <v>31542571098503.512</v>
      </c>
      <c r="K180" s="15">
        <v>31134685986463.883</v>
      </c>
    </row>
  </sheetData>
  <pageMargins left="0.19685039370078741" right="0.19685039370078741" top="0.78740157480314965" bottom="0.35433070866141736" header="0.19685039370078741" footer="0.19685039370078741"/>
  <pageSetup paperSize="9" orientation="landscape" r:id="rId1"/>
  <headerFooter>
    <oddHeader>&amp;L&amp;G</oddHeader>
    <oddFooter>&amp;C&amp;"Roboto Condensed,Normal"&amp;9Página &amp;P</odd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9BDD6-0C70-D748-8161-E5F38F65C086}">
  <sheetPr codeName="Hoja6">
    <tabColor theme="4"/>
    <pageSetUpPr fitToPage="1"/>
  </sheetPr>
  <dimension ref="A1:K180"/>
  <sheetViews>
    <sheetView view="pageLayout" zoomScaleNormal="120" workbookViewId="0"/>
  </sheetViews>
  <sheetFormatPr baseColWidth="10" defaultColWidth="8.875" defaultRowHeight="16.5" x14ac:dyDescent="0.3"/>
  <cols>
    <col min="1" max="1" width="24" style="5" customWidth="1"/>
    <col min="2" max="2" width="12" style="5" bestFit="1" customWidth="1"/>
    <col min="3" max="6" width="12.5" style="5" bestFit="1" customWidth="1"/>
    <col min="7" max="7" width="6.25" style="5" hidden="1" customWidth="1"/>
    <col min="8" max="11" width="12.5" style="5" bestFit="1" customWidth="1"/>
    <col min="12" max="16384" width="8.875" style="5"/>
  </cols>
  <sheetData>
    <row r="1" spans="1:11" ht="20.25" x14ac:dyDescent="0.35">
      <c r="A1" s="3" t="s">
        <v>1549</v>
      </c>
      <c r="B1" s="8"/>
    </row>
    <row r="2" spans="1:11" ht="17.25" x14ac:dyDescent="0.3">
      <c r="A2" s="18" t="s">
        <v>1573</v>
      </c>
      <c r="B2" s="8"/>
    </row>
    <row r="3" spans="1:11" ht="17.25" x14ac:dyDescent="0.3">
      <c r="A3" s="18" t="s">
        <v>1188</v>
      </c>
      <c r="B3" s="8"/>
    </row>
    <row r="4" spans="1:11" x14ac:dyDescent="0.3">
      <c r="A4" s="8"/>
      <c r="B4" s="8"/>
    </row>
    <row r="5" spans="1:11" x14ac:dyDescent="0.3">
      <c r="A5" s="5" t="s">
        <v>1</v>
      </c>
      <c r="B5" s="22" t="s">
        <v>1618</v>
      </c>
      <c r="C5" s="22" t="s">
        <v>1619</v>
      </c>
      <c r="D5" s="22" t="s">
        <v>1617</v>
      </c>
      <c r="E5" s="22" t="s">
        <v>1620</v>
      </c>
      <c r="F5" s="22" t="s">
        <v>1621</v>
      </c>
      <c r="G5" s="22" t="s">
        <v>1615</v>
      </c>
      <c r="H5" s="22" t="s">
        <v>17</v>
      </c>
      <c r="I5" s="22" t="s">
        <v>13</v>
      </c>
      <c r="J5" s="22" t="s">
        <v>14</v>
      </c>
      <c r="K5" s="22" t="s">
        <v>15</v>
      </c>
    </row>
    <row r="6" spans="1:11" x14ac:dyDescent="0.3">
      <c r="A6" s="5" t="s">
        <v>198</v>
      </c>
      <c r="B6" s="5" t="s">
        <v>413</v>
      </c>
      <c r="C6" s="5" t="s">
        <v>413</v>
      </c>
      <c r="D6" s="5" t="s">
        <v>413</v>
      </c>
      <c r="E6" s="5" t="s">
        <v>413</v>
      </c>
      <c r="F6" s="5" t="s">
        <v>413</v>
      </c>
      <c r="H6" s="5">
        <v>2286077062.6385112</v>
      </c>
      <c r="I6" s="5">
        <v>1851903350.8092091</v>
      </c>
      <c r="J6" s="5">
        <v>2416468993.5615044</v>
      </c>
      <c r="K6" s="5">
        <v>2611035402.4885726</v>
      </c>
    </row>
    <row r="7" spans="1:11" x14ac:dyDescent="0.3">
      <c r="A7" s="5" t="s">
        <v>201</v>
      </c>
      <c r="B7" s="5">
        <v>547094469.43635881</v>
      </c>
      <c r="C7" s="5">
        <v>756233236.78493845</v>
      </c>
      <c r="D7" s="5">
        <v>1110462752.0693295</v>
      </c>
      <c r="E7" s="5">
        <v>1440560838.0899346</v>
      </c>
      <c r="F7" s="5">
        <v>1567718712.4748409</v>
      </c>
      <c r="H7" s="5">
        <v>3840479091.1980305</v>
      </c>
      <c r="I7" s="5">
        <v>4906623652.047431</v>
      </c>
      <c r="J7" s="5">
        <v>4888274427.1985655</v>
      </c>
      <c r="K7" s="5">
        <v>5663070907.6136332</v>
      </c>
    </row>
    <row r="8" spans="1:11" x14ac:dyDescent="0.3">
      <c r="A8" s="5" t="s">
        <v>203</v>
      </c>
      <c r="B8" s="5">
        <v>12407437825.165371</v>
      </c>
      <c r="C8" s="5">
        <v>11863497505.590593</v>
      </c>
      <c r="D8" s="5">
        <v>11329143721.258224</v>
      </c>
      <c r="E8" s="5">
        <v>14927251007.287819</v>
      </c>
      <c r="F8" s="5">
        <v>16685131755.14138</v>
      </c>
      <c r="H8" s="5">
        <v>64448724056.767487</v>
      </c>
      <c r="I8" s="5">
        <v>65399750045.163635</v>
      </c>
      <c r="J8" s="5">
        <v>68542510043.049057</v>
      </c>
      <c r="K8" s="5">
        <v>81259287886.547623</v>
      </c>
    </row>
    <row r="9" spans="1:11" x14ac:dyDescent="0.3">
      <c r="A9" s="5" t="s">
        <v>620</v>
      </c>
      <c r="B9" s="5" t="s">
        <v>413</v>
      </c>
      <c r="C9" s="5" t="s">
        <v>413</v>
      </c>
      <c r="D9" s="5" t="s">
        <v>413</v>
      </c>
      <c r="E9" s="5" t="s">
        <v>413</v>
      </c>
      <c r="F9" s="5" t="s">
        <v>413</v>
      </c>
      <c r="H9" s="5" t="s">
        <v>413</v>
      </c>
      <c r="I9" s="5" t="s">
        <v>413</v>
      </c>
      <c r="J9" s="5" t="s">
        <v>413</v>
      </c>
      <c r="K9" s="5" t="s">
        <v>413</v>
      </c>
    </row>
    <row r="10" spans="1:11" x14ac:dyDescent="0.3">
      <c r="A10" s="5" t="s">
        <v>207</v>
      </c>
      <c r="B10" s="5" t="s">
        <v>413</v>
      </c>
      <c r="C10" s="5" t="s">
        <v>413</v>
      </c>
      <c r="D10" s="5" t="s">
        <v>413</v>
      </c>
      <c r="E10" s="5" t="s">
        <v>413</v>
      </c>
      <c r="F10" s="5">
        <v>4635608555.6863995</v>
      </c>
      <c r="H10" s="5">
        <v>12848257810.831543</v>
      </c>
      <c r="I10" s="5">
        <v>17582201885.361111</v>
      </c>
      <c r="J10" s="5">
        <v>27411216560.096218</v>
      </c>
      <c r="K10" s="5">
        <v>20182542151.266266</v>
      </c>
    </row>
    <row r="11" spans="1:11" x14ac:dyDescent="0.3">
      <c r="A11" s="5" t="s">
        <v>208</v>
      </c>
      <c r="B11" s="5" t="s">
        <v>413</v>
      </c>
      <c r="C11" s="5" t="s">
        <v>413</v>
      </c>
      <c r="D11" s="5" t="s">
        <v>413</v>
      </c>
      <c r="E11" s="5" t="s">
        <v>413</v>
      </c>
      <c r="F11" s="5" t="s">
        <v>413</v>
      </c>
      <c r="H11" s="5" t="s">
        <v>413</v>
      </c>
      <c r="I11" s="5" t="s">
        <v>413</v>
      </c>
      <c r="J11" s="5" t="s">
        <v>413</v>
      </c>
      <c r="K11" s="5" t="s">
        <v>413</v>
      </c>
    </row>
    <row r="12" spans="1:11" x14ac:dyDescent="0.3">
      <c r="A12" s="5" t="s">
        <v>5</v>
      </c>
      <c r="B12" s="5">
        <v>59595219100</v>
      </c>
      <c r="C12" s="5">
        <v>51073902400</v>
      </c>
      <c r="D12" s="5">
        <v>46020116800</v>
      </c>
      <c r="E12" s="5">
        <v>38098830100</v>
      </c>
      <c r="F12" s="5">
        <v>11688424248.108547</v>
      </c>
      <c r="H12" s="5">
        <v>55093408839.092186</v>
      </c>
      <c r="I12" s="5">
        <v>84130008264.384338</v>
      </c>
      <c r="J12" s="5">
        <v>111187022258.2905</v>
      </c>
      <c r="K12" s="5">
        <v>119976765470.21802</v>
      </c>
    </row>
    <row r="13" spans="1:11" x14ac:dyDescent="0.3">
      <c r="A13" s="5" t="s">
        <v>210</v>
      </c>
      <c r="B13" s="5">
        <v>307086223.98414272</v>
      </c>
      <c r="C13" s="5">
        <v>303020222.03117412</v>
      </c>
      <c r="D13" s="5">
        <v>415076937.90475345</v>
      </c>
      <c r="E13" s="5">
        <v>441434619.68075526</v>
      </c>
      <c r="F13" s="5">
        <v>590351792.09906685</v>
      </c>
      <c r="H13" s="5">
        <v>2246925551.0972247</v>
      </c>
      <c r="I13" s="5">
        <v>2942875717.0931182</v>
      </c>
      <c r="J13" s="5">
        <v>4111322790.1852317</v>
      </c>
      <c r="K13" s="5">
        <v>5027193232.7761917</v>
      </c>
    </row>
    <row r="14" spans="1:11" x14ac:dyDescent="0.3">
      <c r="A14" s="5" t="s">
        <v>614</v>
      </c>
      <c r="B14" s="5" t="s">
        <v>413</v>
      </c>
      <c r="C14" s="5" t="s">
        <v>413</v>
      </c>
      <c r="D14" s="5" t="s">
        <v>413</v>
      </c>
      <c r="E14" s="5" t="s">
        <v>413</v>
      </c>
      <c r="F14" s="5" t="s">
        <v>413</v>
      </c>
      <c r="H14" s="5" t="s">
        <v>413</v>
      </c>
      <c r="I14" s="5" t="s">
        <v>413</v>
      </c>
      <c r="J14" s="5" t="s">
        <v>413</v>
      </c>
      <c r="K14" s="5" t="s">
        <v>413</v>
      </c>
    </row>
    <row r="15" spans="1:11" x14ac:dyDescent="0.3">
      <c r="A15" s="5" t="s">
        <v>213</v>
      </c>
      <c r="B15" s="5">
        <v>1579090204.1871283</v>
      </c>
      <c r="C15" s="5">
        <v>1306137011.50318</v>
      </c>
      <c r="D15" s="5">
        <v>1219895153.3865054</v>
      </c>
      <c r="E15" s="5">
        <v>1305999997.8525035</v>
      </c>
      <c r="F15" s="5">
        <v>2125258701.2067921</v>
      </c>
      <c r="H15" s="5">
        <v>9677000000.0000019</v>
      </c>
      <c r="I15" s="5">
        <v>8896588235.294117</v>
      </c>
      <c r="J15" s="5">
        <v>9466058823.5294113</v>
      </c>
      <c r="K15" s="5">
        <v>10745235294.117647</v>
      </c>
    </row>
    <row r="16" spans="1:11" x14ac:dyDescent="0.3">
      <c r="A16" s="5" t="s">
        <v>611</v>
      </c>
      <c r="B16" s="5">
        <v>2129300000.0000002</v>
      </c>
      <c r="C16" s="5">
        <v>2126600000</v>
      </c>
      <c r="D16" s="5">
        <v>2261100000</v>
      </c>
      <c r="E16" s="5">
        <v>2112900000</v>
      </c>
      <c r="F16" s="5">
        <v>2033600000</v>
      </c>
      <c r="H16" s="5">
        <v>2292100000</v>
      </c>
      <c r="I16" s="5">
        <v>2632200000</v>
      </c>
      <c r="J16" s="5">
        <v>2707200000</v>
      </c>
      <c r="K16" s="5">
        <v>2789800000</v>
      </c>
    </row>
    <row r="17" spans="1:11" x14ac:dyDescent="0.3">
      <c r="A17" s="5" t="s">
        <v>215</v>
      </c>
      <c r="B17" s="5">
        <v>867553191.48936164</v>
      </c>
      <c r="C17" s="5">
        <v>898936170.21276593</v>
      </c>
      <c r="D17" s="5">
        <v>1485265957.4468086</v>
      </c>
      <c r="E17" s="5">
        <v>1523590425.5319149</v>
      </c>
      <c r="F17" s="5">
        <v>2217234042.5531917</v>
      </c>
      <c r="H17" s="5">
        <v>10423563829.787233</v>
      </c>
      <c r="I17" s="5">
        <v>10145452127.659575</v>
      </c>
      <c r="J17" s="5">
        <v>12473643617.021276</v>
      </c>
      <c r="K17" s="5">
        <v>12709042553.19149</v>
      </c>
    </row>
    <row r="18" spans="1:11" x14ac:dyDescent="0.3">
      <c r="A18" s="5" t="s">
        <v>217</v>
      </c>
      <c r="B18" s="5">
        <v>11057290748.898678</v>
      </c>
      <c r="C18" s="5">
        <v>11649376039.933445</v>
      </c>
      <c r="D18" s="5">
        <v>12706579208.904789</v>
      </c>
      <c r="E18" s="5">
        <v>13052020014.825796</v>
      </c>
      <c r="F18" s="5">
        <v>13320616402.577051</v>
      </c>
      <c r="H18" s="5">
        <v>117085264443.76395</v>
      </c>
      <c r="I18" s="5">
        <v>129122214896.38197</v>
      </c>
      <c r="J18" s="5">
        <v>147459670379.83633</v>
      </c>
      <c r="K18" s="5">
        <v>135385294306.37741</v>
      </c>
    </row>
    <row r="19" spans="1:11" x14ac:dyDescent="0.3">
      <c r="A19" s="5" t="s">
        <v>218</v>
      </c>
      <c r="B19" s="5" t="s">
        <v>413</v>
      </c>
      <c r="C19" s="5" t="s">
        <v>413</v>
      </c>
      <c r="D19" s="5" t="s">
        <v>413</v>
      </c>
      <c r="E19" s="5" t="s">
        <v>413</v>
      </c>
      <c r="F19" s="5" t="s">
        <v>413</v>
      </c>
      <c r="H19" s="5" t="s">
        <v>413</v>
      </c>
      <c r="I19" s="5" t="s">
        <v>413</v>
      </c>
      <c r="J19" s="5" t="s">
        <v>413</v>
      </c>
      <c r="K19" s="5" t="s">
        <v>413</v>
      </c>
    </row>
    <row r="20" spans="1:11" x14ac:dyDescent="0.3">
      <c r="A20" s="5" t="s">
        <v>219</v>
      </c>
      <c r="B20" s="5">
        <v>3947604595.7077823</v>
      </c>
      <c r="C20" s="5">
        <v>3195631768.9530683</v>
      </c>
      <c r="D20" s="5">
        <v>3209865852.2980814</v>
      </c>
      <c r="E20" s="5">
        <v>2800719424.4604316</v>
      </c>
      <c r="F20" s="5">
        <v>3208651419.3822169</v>
      </c>
      <c r="H20" s="5">
        <v>15567055737.167334</v>
      </c>
      <c r="I20" s="5">
        <v>15726313923.601879</v>
      </c>
      <c r="J20" s="5">
        <v>14347587677.544647</v>
      </c>
      <c r="K20" s="5">
        <v>15702163033.900276</v>
      </c>
    </row>
    <row r="21" spans="1:11" x14ac:dyDescent="0.3">
      <c r="A21" s="5" t="s">
        <v>221</v>
      </c>
      <c r="B21" s="5">
        <v>154500000</v>
      </c>
      <c r="C21" s="5">
        <v>214500000</v>
      </c>
      <c r="D21" s="5">
        <v>284000000</v>
      </c>
      <c r="E21" s="5">
        <v>261000000</v>
      </c>
      <c r="F21" s="5">
        <v>251000000</v>
      </c>
      <c r="H21" s="5">
        <v>353000000</v>
      </c>
      <c r="I21" s="5">
        <v>486500000</v>
      </c>
      <c r="J21" s="5">
        <v>589500000</v>
      </c>
      <c r="K21" s="5">
        <v>631660500</v>
      </c>
    </row>
    <row r="22" spans="1:11" x14ac:dyDescent="0.3">
      <c r="A22" s="5" t="s">
        <v>222</v>
      </c>
      <c r="B22" s="5">
        <v>424209444.40755349</v>
      </c>
      <c r="C22" s="5">
        <v>737673674.80277359</v>
      </c>
      <c r="D22" s="5">
        <v>659153722.93825984</v>
      </c>
      <c r="E22" s="5">
        <v>698894451.86988044</v>
      </c>
      <c r="F22" s="5">
        <v>709375930.92772329</v>
      </c>
      <c r="H22" s="5">
        <v>3945209464.2738957</v>
      </c>
      <c r="I22" s="5">
        <v>5032376680.0338469</v>
      </c>
      <c r="J22" s="5">
        <v>6287767498.5584774</v>
      </c>
      <c r="K22" s="5">
        <v>7884795935.3263369</v>
      </c>
    </row>
    <row r="23" spans="1:11" x14ac:dyDescent="0.3">
      <c r="A23" s="5" t="s">
        <v>603</v>
      </c>
      <c r="B23" s="5" t="s">
        <v>413</v>
      </c>
      <c r="C23" s="5" t="s">
        <v>413</v>
      </c>
      <c r="D23" s="5" t="s">
        <v>413</v>
      </c>
      <c r="E23" s="5" t="s">
        <v>413</v>
      </c>
      <c r="F23" s="5" t="s">
        <v>413</v>
      </c>
      <c r="H23" s="5">
        <v>842869000</v>
      </c>
      <c r="I23" s="5">
        <v>940628000</v>
      </c>
      <c r="J23" s="5">
        <v>945178000</v>
      </c>
      <c r="K23" s="5">
        <v>960800000</v>
      </c>
    </row>
    <row r="24" spans="1:11" x14ac:dyDescent="0.3">
      <c r="A24" s="5" t="s">
        <v>223</v>
      </c>
      <c r="B24" s="5">
        <v>124198469.85042062</v>
      </c>
      <c r="C24" s="5">
        <v>159861753.08720657</v>
      </c>
      <c r="D24" s="5">
        <v>241211808.07850543</v>
      </c>
      <c r="E24" s="5">
        <v>308770342.24300241</v>
      </c>
      <c r="F24" s="5">
        <v>379990470.74757934</v>
      </c>
      <c r="H24" s="5">
        <v>947911136.02148044</v>
      </c>
      <c r="I24" s="5">
        <v>1217988086.6408422</v>
      </c>
      <c r="J24" s="5">
        <v>1597146306.8626957</v>
      </c>
      <c r="K24" s="5" t="s">
        <v>413</v>
      </c>
    </row>
    <row r="25" spans="1:11" x14ac:dyDescent="0.3">
      <c r="A25" s="5" t="s">
        <v>224</v>
      </c>
      <c r="B25" s="5">
        <v>1967443290.3888166</v>
      </c>
      <c r="C25" s="5">
        <v>1582225490.7088423</v>
      </c>
      <c r="D25" s="5">
        <v>1502164633.1503854</v>
      </c>
      <c r="E25" s="5">
        <v>1133850599.3037298</v>
      </c>
      <c r="F25" s="5">
        <v>1237180516.0390515</v>
      </c>
      <c r="H25" s="5">
        <v>5704050074.591012</v>
      </c>
      <c r="I25" s="5">
        <v>6719662106.8115044</v>
      </c>
      <c r="J25" s="5">
        <v>7411898808.4764252</v>
      </c>
      <c r="K25" s="5">
        <v>7882937594.7317514</v>
      </c>
    </row>
    <row r="26" spans="1:11" x14ac:dyDescent="0.3">
      <c r="A26" s="5" t="s">
        <v>225</v>
      </c>
      <c r="B26" s="5">
        <v>1340696369.9970677</v>
      </c>
      <c r="C26" s="5">
        <v>1119863546.855722</v>
      </c>
      <c r="D26" s="5">
        <v>1699723768.8778346</v>
      </c>
      <c r="E26" s="5">
        <v>1648132783.6900525</v>
      </c>
      <c r="F26" s="5">
        <v>1905153957.5684376</v>
      </c>
      <c r="H26" s="5">
        <v>4472314018.2996788</v>
      </c>
      <c r="I26" s="5">
        <v>5079189359.4967604</v>
      </c>
      <c r="J26" s="5">
        <v>5421751215.2253017</v>
      </c>
      <c r="K26" s="5">
        <v>6366660347.125226</v>
      </c>
    </row>
    <row r="27" spans="1:11" x14ac:dyDescent="0.3">
      <c r="A27" s="5" t="s">
        <v>226</v>
      </c>
      <c r="B27" s="5">
        <v>1346725415.7713895</v>
      </c>
      <c r="C27" s="5">
        <v>1463196807.3661528</v>
      </c>
      <c r="D27" s="5">
        <v>1455329491.5520012</v>
      </c>
      <c r="E27" s="5">
        <v>1422824077.2444019</v>
      </c>
      <c r="F27" s="5">
        <v>1494186281.723546</v>
      </c>
      <c r="H27" s="5">
        <v>4133640184.975143</v>
      </c>
      <c r="I27" s="5">
        <v>4948933270.9674473</v>
      </c>
      <c r="J27" s="5">
        <v>4961029955.3522053</v>
      </c>
      <c r="K27" s="5">
        <v>4976536843.7561865</v>
      </c>
    </row>
    <row r="28" spans="1:11" x14ac:dyDescent="0.3">
      <c r="A28" s="5" t="s">
        <v>30</v>
      </c>
      <c r="B28" s="5">
        <v>160152259036.27435</v>
      </c>
      <c r="C28" s="5">
        <v>102036851140.58788</v>
      </c>
      <c r="D28" s="5">
        <v>119976443173.61266</v>
      </c>
      <c r="E28" s="5">
        <v>103138270248.27718</v>
      </c>
      <c r="F28" s="5">
        <v>91387179470.49733</v>
      </c>
      <c r="H28" s="5">
        <v>244458436865.14084</v>
      </c>
      <c r="I28" s="5">
        <v>299344079147.99066</v>
      </c>
      <c r="J28" s="5">
        <v>347450316094.01294</v>
      </c>
      <c r="K28" s="5">
        <v>359497143729.55206</v>
      </c>
    </row>
    <row r="29" spans="1:11" x14ac:dyDescent="0.3">
      <c r="A29" s="5" t="s">
        <v>596</v>
      </c>
      <c r="B29" s="5" t="s">
        <v>413</v>
      </c>
      <c r="C29" s="5" t="s">
        <v>413</v>
      </c>
      <c r="D29" s="5" t="s">
        <v>413</v>
      </c>
      <c r="E29" s="5" t="s">
        <v>413</v>
      </c>
      <c r="F29" s="5" t="s">
        <v>413</v>
      </c>
      <c r="H29" s="5" t="s">
        <v>413</v>
      </c>
      <c r="I29" s="5" t="s">
        <v>413</v>
      </c>
      <c r="J29" s="5" t="s">
        <v>413</v>
      </c>
      <c r="K29" s="5" t="s">
        <v>413</v>
      </c>
    </row>
    <row r="30" spans="1:11" x14ac:dyDescent="0.3">
      <c r="A30" s="5" t="s">
        <v>594</v>
      </c>
      <c r="B30" s="5">
        <v>1369501231.4755838</v>
      </c>
      <c r="C30" s="5">
        <v>983505776.25273085</v>
      </c>
      <c r="D30" s="5">
        <v>1225438424.7364068</v>
      </c>
      <c r="E30" s="5">
        <v>1284007767.9869432</v>
      </c>
      <c r="F30" s="5">
        <v>2140447556.1436634</v>
      </c>
      <c r="H30" s="5">
        <v>4847657242.6718578</v>
      </c>
      <c r="I30" s="5">
        <v>4353834193.5529804</v>
      </c>
      <c r="J30" s="5">
        <v>4283490497.0117388</v>
      </c>
      <c r="K30" s="5">
        <v>4441789249.4658318</v>
      </c>
    </row>
    <row r="31" spans="1:11" x14ac:dyDescent="0.3">
      <c r="A31" s="5" t="s">
        <v>229</v>
      </c>
      <c r="B31" s="5">
        <v>627508894.60413945</v>
      </c>
      <c r="C31" s="5">
        <v>579320768.932271</v>
      </c>
      <c r="D31" s="5">
        <v>489511798.457313</v>
      </c>
      <c r="E31" s="5">
        <v>435938275.13599229</v>
      </c>
      <c r="F31" s="5">
        <v>483931981.44973528</v>
      </c>
      <c r="H31" s="5">
        <v>3147411480.2356949</v>
      </c>
      <c r="I31" s="5">
        <v>3566814405.7134442</v>
      </c>
      <c r="J31" s="5">
        <v>3065856858.8739276</v>
      </c>
      <c r="K31" s="5">
        <v>3491491488.983748</v>
      </c>
    </row>
    <row r="32" spans="1:11" x14ac:dyDescent="0.3">
      <c r="A32" s="5" t="s">
        <v>230</v>
      </c>
      <c r="B32" s="5">
        <v>60522706.29590445</v>
      </c>
      <c r="C32" s="5">
        <v>47554830.00922706</v>
      </c>
      <c r="D32" s="5">
        <v>24209416.237667728</v>
      </c>
      <c r="E32" s="5">
        <v>39177455.28993798</v>
      </c>
      <c r="F32" s="5">
        <v>32592024.871508691</v>
      </c>
      <c r="H32" s="5">
        <v>303281607.82597965</v>
      </c>
      <c r="I32" s="5">
        <v>363979657.57231152</v>
      </c>
      <c r="J32" s="5">
        <v>446950511.83500618</v>
      </c>
      <c r="K32" s="5">
        <v>343147367.25930214</v>
      </c>
    </row>
    <row r="33" spans="1:11" x14ac:dyDescent="0.3">
      <c r="A33" s="5" t="s">
        <v>231</v>
      </c>
      <c r="B33" s="5" t="s">
        <v>413</v>
      </c>
      <c r="C33" s="5" t="s">
        <v>413</v>
      </c>
      <c r="D33" s="5" t="s">
        <v>413</v>
      </c>
      <c r="E33" s="5" t="s">
        <v>413</v>
      </c>
      <c r="F33" s="5" t="s">
        <v>413</v>
      </c>
      <c r="H33" s="5" t="s">
        <v>413</v>
      </c>
      <c r="I33" s="5" t="s">
        <v>413</v>
      </c>
      <c r="J33" s="5" t="s">
        <v>413</v>
      </c>
      <c r="K33" s="5" t="s">
        <v>413</v>
      </c>
    </row>
    <row r="34" spans="1:11" x14ac:dyDescent="0.3">
      <c r="A34" s="5" t="s">
        <v>232</v>
      </c>
      <c r="B34" s="5">
        <v>386505665.44195956</v>
      </c>
      <c r="C34" s="5">
        <v>562017666.0268209</v>
      </c>
      <c r="D34" s="5">
        <v>679340317.15101194</v>
      </c>
      <c r="E34" s="5">
        <v>720918080.40265036</v>
      </c>
      <c r="F34" s="5">
        <v>940835723.41077352</v>
      </c>
      <c r="H34" s="5">
        <v>10665432709.349663</v>
      </c>
      <c r="I34" s="5">
        <v>10941647868.064716</v>
      </c>
      <c r="J34" s="5">
        <v>13591429221.924063</v>
      </c>
      <c r="K34" s="5">
        <v>13835027097.324169</v>
      </c>
    </row>
    <row r="35" spans="1:11" x14ac:dyDescent="0.3">
      <c r="A35" s="5" t="s">
        <v>233</v>
      </c>
      <c r="B35" s="5">
        <v>2097514978.067487</v>
      </c>
      <c r="C35" s="5">
        <v>2025112198.6437142</v>
      </c>
      <c r="D35" s="5">
        <v>1848118317.0377147</v>
      </c>
      <c r="E35" s="5">
        <v>2106528880.8876681</v>
      </c>
      <c r="F35" s="5">
        <v>2423214199.0327282</v>
      </c>
      <c r="H35" s="5">
        <v>7417590008.9857121</v>
      </c>
      <c r="I35" s="5">
        <v>8187464110.9799747</v>
      </c>
      <c r="J35" s="5">
        <v>8344399280.1323986</v>
      </c>
      <c r="K35" s="5">
        <v>9426286094.8802681</v>
      </c>
    </row>
    <row r="36" spans="1:11" x14ac:dyDescent="0.3">
      <c r="A36" s="5" t="s">
        <v>587</v>
      </c>
      <c r="B36" s="5" t="s">
        <v>413</v>
      </c>
      <c r="C36" s="5" t="s">
        <v>413</v>
      </c>
      <c r="D36" s="5" t="s">
        <v>413</v>
      </c>
      <c r="E36" s="5" t="s">
        <v>413</v>
      </c>
      <c r="F36" s="5" t="s">
        <v>413</v>
      </c>
      <c r="H36" s="5" t="s">
        <v>413</v>
      </c>
      <c r="I36" s="5" t="s">
        <v>413</v>
      </c>
      <c r="J36" s="5" t="s">
        <v>413</v>
      </c>
      <c r="K36" s="5" t="s">
        <v>413</v>
      </c>
    </row>
    <row r="37" spans="1:11" x14ac:dyDescent="0.3">
      <c r="A37" s="5" t="s">
        <v>235</v>
      </c>
      <c r="B37" s="5">
        <v>79804828.114976004</v>
      </c>
      <c r="C37" s="5">
        <v>129551919.11113723</v>
      </c>
      <c r="D37" s="5">
        <v>101508293.81630558</v>
      </c>
      <c r="E37" s="5">
        <v>95510950.769747987</v>
      </c>
      <c r="F37" s="5">
        <v>95871027.697731942</v>
      </c>
      <c r="H37" s="5">
        <v>425761306.16657364</v>
      </c>
      <c r="I37" s="5">
        <v>395670555.28533208</v>
      </c>
      <c r="J37" s="5">
        <v>355779044.62923938</v>
      </c>
      <c r="K37" s="5">
        <v>372970146.85965502</v>
      </c>
    </row>
    <row r="38" spans="1:11" x14ac:dyDescent="0.3">
      <c r="A38" s="5" t="s">
        <v>236</v>
      </c>
      <c r="B38" s="5">
        <v>246809751.52587685</v>
      </c>
      <c r="C38" s="5">
        <v>260469112.42845732</v>
      </c>
      <c r="D38" s="5">
        <v>290774828.48379779</v>
      </c>
      <c r="E38" s="5">
        <v>625813500.61680222</v>
      </c>
      <c r="F38" s="5">
        <v>1192673102.5124307</v>
      </c>
      <c r="H38" s="5">
        <v>2202558069.4930205</v>
      </c>
      <c r="I38" s="5">
        <v>2235053272.7517734</v>
      </c>
      <c r="J38" s="5">
        <v>1856300699.2014704</v>
      </c>
      <c r="K38" s="5">
        <v>3386670732.0963502</v>
      </c>
    </row>
    <row r="39" spans="1:11" x14ac:dyDescent="0.3">
      <c r="A39" s="5" t="s">
        <v>237</v>
      </c>
      <c r="B39" s="5">
        <v>22611690910.421326</v>
      </c>
      <c r="C39" s="5">
        <v>16939045999.484091</v>
      </c>
      <c r="D39" s="5">
        <v>17268496559.406506</v>
      </c>
      <c r="E39" s="5">
        <v>16095785324.600691</v>
      </c>
      <c r="F39" s="5">
        <v>15650968352.283003</v>
      </c>
      <c r="H39" s="5">
        <v>57327174111.345154</v>
      </c>
      <c r="I39" s="5">
        <v>73551650332.310059</v>
      </c>
      <c r="J39" s="5">
        <v>76417616443.630661</v>
      </c>
      <c r="K39" s="5">
        <v>79970557551.330704</v>
      </c>
    </row>
    <row r="40" spans="1:11" x14ac:dyDescent="0.3">
      <c r="A40" s="5" t="s">
        <v>18</v>
      </c>
      <c r="B40" s="5">
        <v>338381873660.91241</v>
      </c>
      <c r="C40" s="5">
        <v>355957417992.93329</v>
      </c>
      <c r="D40" s="5">
        <v>394620570636.91699</v>
      </c>
      <c r="E40" s="5">
        <v>448076832327.5827</v>
      </c>
      <c r="F40" s="5">
        <v>515553485622.79596</v>
      </c>
      <c r="H40" s="5">
        <v>6240246521872.1338</v>
      </c>
      <c r="I40" s="5">
        <v>7475906229718.6768</v>
      </c>
      <c r="J40" s="5">
        <v>7493287879959.1758</v>
      </c>
      <c r="K40" s="5">
        <v>7356189467275.3994</v>
      </c>
    </row>
    <row r="41" spans="1:11" x14ac:dyDescent="0.3">
      <c r="A41" s="5" t="s">
        <v>238</v>
      </c>
      <c r="B41" s="5">
        <v>18649830545.110222</v>
      </c>
      <c r="C41" s="5">
        <v>11430109256.195044</v>
      </c>
      <c r="D41" s="5">
        <v>14111663054.208164</v>
      </c>
      <c r="E41" s="5">
        <v>15122440463.198647</v>
      </c>
      <c r="F41" s="5">
        <v>16381727946.891668</v>
      </c>
      <c r="H41" s="5">
        <v>49641567077.613937</v>
      </c>
      <c r="I41" s="5">
        <v>60486974112.44442</v>
      </c>
      <c r="J41" s="5">
        <v>65729614069.084839</v>
      </c>
      <c r="K41" s="5">
        <v>63172178166.439552</v>
      </c>
    </row>
    <row r="42" spans="1:11" x14ac:dyDescent="0.3">
      <c r="A42" s="5" t="s">
        <v>239</v>
      </c>
      <c r="B42" s="5">
        <v>63348985.531390764</v>
      </c>
      <c r="C42" s="5">
        <v>65462560.521951616</v>
      </c>
      <c r="D42" s="5">
        <v>60102036.064053752</v>
      </c>
      <c r="E42" s="5">
        <v>64787895.290476702</v>
      </c>
      <c r="F42" s="5">
        <v>72910000.159143567</v>
      </c>
      <c r="H42" s="5">
        <v>134226127.3815282</v>
      </c>
      <c r="I42" s="5">
        <v>172273091.41648829</v>
      </c>
      <c r="J42" s="5">
        <v>161051872.42170388</v>
      </c>
      <c r="K42" s="5">
        <v>171982512.26979125</v>
      </c>
    </row>
    <row r="43" spans="1:11" x14ac:dyDescent="0.3">
      <c r="A43" s="5" t="s">
        <v>579</v>
      </c>
      <c r="B43" s="5">
        <v>130573933.04658665</v>
      </c>
      <c r="C43" s="5">
        <v>144589054.54545453</v>
      </c>
      <c r="D43" s="5">
        <v>2752173913.0434785</v>
      </c>
      <c r="E43" s="5">
        <v>495590763.66666669</v>
      </c>
      <c r="F43" s="5">
        <v>648400173.47014415</v>
      </c>
      <c r="H43" s="5">
        <v>11826851530.234125</v>
      </c>
      <c r="I43" s="5">
        <v>15027810505.074867</v>
      </c>
      <c r="J43" s="5">
        <v>20438001574.339809</v>
      </c>
      <c r="K43" s="5">
        <v>21022891857.25391</v>
      </c>
    </row>
    <row r="44" spans="1:11" x14ac:dyDescent="0.3">
      <c r="A44" s="5" t="s">
        <v>577</v>
      </c>
      <c r="B44" s="5">
        <v>474440474.39301288</v>
      </c>
      <c r="C44" s="5">
        <v>626022232.52399516</v>
      </c>
      <c r="D44" s="5">
        <v>675013539.02703345</v>
      </c>
      <c r="E44" s="5">
        <v>734659605.21533215</v>
      </c>
      <c r="F44" s="5">
        <v>684009590.03193414</v>
      </c>
      <c r="H44" s="5">
        <v>2667127043.8550706</v>
      </c>
      <c r="I44" s="5">
        <v>3282211574.6797957</v>
      </c>
      <c r="J44" s="5">
        <v>3272632067.6493979</v>
      </c>
      <c r="K44" s="5">
        <v>3815635382.4106789</v>
      </c>
    </row>
    <row r="45" spans="1:11" x14ac:dyDescent="0.3">
      <c r="A45" s="5" t="s">
        <v>242</v>
      </c>
      <c r="B45" s="5">
        <v>3026690041.9923015</v>
      </c>
      <c r="C45" s="5">
        <v>3005924959.7451692</v>
      </c>
      <c r="D45" s="5">
        <v>2956120931.2437134</v>
      </c>
      <c r="E45" s="5">
        <v>3168844732.5691004</v>
      </c>
      <c r="F45" s="5">
        <v>3279953323.6062474</v>
      </c>
      <c r="H45" s="5">
        <v>10088218123.736544</v>
      </c>
      <c r="I45" s="5">
        <v>10956464657.667477</v>
      </c>
      <c r="J45" s="5">
        <v>11737048633.738274</v>
      </c>
      <c r="K45" s="5">
        <v>13994845624.850279</v>
      </c>
    </row>
    <row r="46" spans="1:11" x14ac:dyDescent="0.3">
      <c r="A46" s="5" t="s">
        <v>243</v>
      </c>
      <c r="B46" s="5">
        <v>3571912510.4759626</v>
      </c>
      <c r="C46" s="5">
        <v>3635748504.2612534</v>
      </c>
      <c r="D46" s="5">
        <v>2712427376.7485437</v>
      </c>
      <c r="E46" s="5">
        <v>2578865528.7312598</v>
      </c>
      <c r="F46" s="5">
        <v>2791002554.2874651</v>
      </c>
      <c r="H46" s="5">
        <v>12822867366.276566</v>
      </c>
      <c r="I46" s="5">
        <v>15328497382.042933</v>
      </c>
      <c r="J46" s="5">
        <v>17678277172.638317</v>
      </c>
      <c r="K46" s="5">
        <v>21932760261.783581</v>
      </c>
    </row>
    <row r="47" spans="1:11" x14ac:dyDescent="0.3">
      <c r="A47" s="5" t="s">
        <v>245</v>
      </c>
      <c r="B47" s="5">
        <v>3122000000</v>
      </c>
      <c r="C47" s="5">
        <v>3291000000</v>
      </c>
      <c r="D47" s="5">
        <v>3630200000</v>
      </c>
      <c r="E47" s="5">
        <v>3417300000</v>
      </c>
      <c r="F47" s="5">
        <v>3074100000</v>
      </c>
      <c r="H47" s="5">
        <v>10536000000</v>
      </c>
      <c r="I47" s="5" t="s">
        <v>413</v>
      </c>
      <c r="J47" s="5" t="s">
        <v>413</v>
      </c>
      <c r="K47" s="5" t="s">
        <v>413</v>
      </c>
    </row>
    <row r="48" spans="1:11" x14ac:dyDescent="0.3">
      <c r="A48" s="5" t="s">
        <v>572</v>
      </c>
      <c r="B48" s="5" t="s">
        <v>413</v>
      </c>
      <c r="C48" s="5" t="s">
        <v>413</v>
      </c>
      <c r="D48" s="5" t="s">
        <v>413</v>
      </c>
      <c r="E48" s="5" t="s">
        <v>413</v>
      </c>
      <c r="F48" s="5" t="s">
        <v>413</v>
      </c>
      <c r="H48" s="5" t="s">
        <v>413</v>
      </c>
      <c r="I48" s="5" t="s">
        <v>413</v>
      </c>
      <c r="J48" s="5" t="s">
        <v>413</v>
      </c>
      <c r="K48" s="5" t="s">
        <v>413</v>
      </c>
    </row>
    <row r="49" spans="1:11" x14ac:dyDescent="0.3">
      <c r="A49" s="5" t="s">
        <v>249</v>
      </c>
      <c r="B49" s="5" t="s">
        <v>413</v>
      </c>
      <c r="C49" s="5" t="s">
        <v>413</v>
      </c>
      <c r="D49" s="5" t="s">
        <v>413</v>
      </c>
      <c r="E49" s="5" t="s">
        <v>413</v>
      </c>
      <c r="F49" s="5" t="s">
        <v>413</v>
      </c>
      <c r="H49" s="5">
        <v>945384944.37911105</v>
      </c>
      <c r="I49" s="5">
        <v>1006235679.5201467</v>
      </c>
      <c r="J49" s="5">
        <v>1084659474.6822267</v>
      </c>
      <c r="K49" s="5">
        <v>1206284365.9443734</v>
      </c>
    </row>
    <row r="50" spans="1:11" x14ac:dyDescent="0.3">
      <c r="A50" s="5" t="s">
        <v>250</v>
      </c>
      <c r="B50" s="5" t="s">
        <v>413</v>
      </c>
      <c r="C50" s="5" t="s">
        <v>413</v>
      </c>
      <c r="D50" s="5" t="s">
        <v>413</v>
      </c>
      <c r="E50" s="5" t="s">
        <v>413</v>
      </c>
      <c r="F50" s="5" t="s">
        <v>413</v>
      </c>
      <c r="H50" s="5" t="s">
        <v>413</v>
      </c>
      <c r="I50" s="5" t="s">
        <v>413</v>
      </c>
      <c r="J50" s="5" t="s">
        <v>413</v>
      </c>
      <c r="K50" s="5" t="s">
        <v>413</v>
      </c>
    </row>
    <row r="51" spans="1:11" x14ac:dyDescent="0.3">
      <c r="A51" s="5" t="s">
        <v>251</v>
      </c>
      <c r="B51" s="5">
        <v>5479228171.5073767</v>
      </c>
      <c r="C51" s="5">
        <v>5124636630.431282</v>
      </c>
      <c r="D51" s="5">
        <v>6087226503.3225069</v>
      </c>
      <c r="E51" s="5">
        <v>6036464524.9327154</v>
      </c>
      <c r="F51" s="5">
        <v>6717126382.449791</v>
      </c>
      <c r="H51" s="5">
        <v>21560599407.340527</v>
      </c>
      <c r="I51" s="5">
        <v>29209306434.895355</v>
      </c>
      <c r="J51" s="5">
        <v>37669287691.554382</v>
      </c>
      <c r="K51" s="5">
        <v>39125671095.274727</v>
      </c>
    </row>
    <row r="52" spans="1:11" x14ac:dyDescent="0.3">
      <c r="A52" s="5" t="s">
        <v>252</v>
      </c>
      <c r="B52" s="5">
        <v>4165219609.8049016</v>
      </c>
      <c r="C52" s="5">
        <v>2512460230.1150575</v>
      </c>
      <c r="D52" s="5">
        <v>2632826413.2066031</v>
      </c>
      <c r="E52" s="5">
        <v>3537750000</v>
      </c>
      <c r="F52" s="5">
        <v>4523192000</v>
      </c>
      <c r="H52" s="5">
        <v>17251416000</v>
      </c>
      <c r="I52" s="5">
        <v>20493163000</v>
      </c>
      <c r="J52" s="5">
        <v>23466912000</v>
      </c>
      <c r="K52" s="5">
        <v>23356463000</v>
      </c>
    </row>
    <row r="53" spans="1:11" x14ac:dyDescent="0.3">
      <c r="A53" s="5" t="s">
        <v>566</v>
      </c>
      <c r="B53" s="5">
        <v>18107615112.160568</v>
      </c>
      <c r="C53" s="5">
        <v>18880536714.833382</v>
      </c>
      <c r="D53" s="5">
        <v>18919360046.969032</v>
      </c>
      <c r="E53" s="5">
        <v>17137951482.479784</v>
      </c>
      <c r="F53" s="5">
        <v>15168539325.842695</v>
      </c>
      <c r="H53" s="5">
        <v>54254522769.80661</v>
      </c>
      <c r="I53" s="5">
        <v>56246016571.064377</v>
      </c>
      <c r="J53" s="5">
        <v>72498480243.161102</v>
      </c>
      <c r="K53" s="5">
        <v>45606704090.99437</v>
      </c>
    </row>
    <row r="54" spans="1:11" x14ac:dyDescent="0.3">
      <c r="A54" s="5" t="s">
        <v>254</v>
      </c>
      <c r="B54" s="5">
        <v>1872216000</v>
      </c>
      <c r="C54" s="5">
        <v>1876179100</v>
      </c>
      <c r="D54" s="5">
        <v>2083926500</v>
      </c>
      <c r="E54" s="5">
        <v>2111789200</v>
      </c>
      <c r="F54" s="5">
        <v>2222331900</v>
      </c>
      <c r="H54" s="5">
        <v>4350120000</v>
      </c>
      <c r="I54" s="5">
        <v>6112140000</v>
      </c>
      <c r="J54" s="5">
        <v>6940030000</v>
      </c>
      <c r="K54" s="5">
        <v>7492520000</v>
      </c>
    </row>
    <row r="55" spans="1:11" x14ac:dyDescent="0.3">
      <c r="A55" s="5" t="s">
        <v>255</v>
      </c>
      <c r="B55" s="5" t="s">
        <v>413</v>
      </c>
      <c r="C55" s="5" t="s">
        <v>413</v>
      </c>
      <c r="D55" s="5" t="s">
        <v>413</v>
      </c>
      <c r="E55" s="5" t="s">
        <v>413</v>
      </c>
      <c r="F55" s="5" t="s">
        <v>413</v>
      </c>
      <c r="H55" s="5">
        <v>747497326.65928876</v>
      </c>
      <c r="I55" s="5">
        <v>984222293.02283418</v>
      </c>
      <c r="J55" s="5">
        <v>1036774256.1169403</v>
      </c>
      <c r="K55" s="5">
        <v>1148736810.5646548</v>
      </c>
    </row>
    <row r="56" spans="1:11" x14ac:dyDescent="0.3">
      <c r="A56" s="5" t="s">
        <v>256</v>
      </c>
      <c r="B56" s="5">
        <v>240705996.93286949</v>
      </c>
      <c r="C56" s="5">
        <v>313555620.61974335</v>
      </c>
      <c r="D56" s="5">
        <v>155378670.12987012</v>
      </c>
      <c r="E56" s="5">
        <v>265290935.40518144</v>
      </c>
      <c r="F56" s="5">
        <v>215506769.7153371</v>
      </c>
      <c r="H56" s="5" t="s">
        <v>413</v>
      </c>
      <c r="I56" s="5" t="s">
        <v>413</v>
      </c>
      <c r="J56" s="5" t="s">
        <v>413</v>
      </c>
      <c r="K56" s="5" t="s">
        <v>413</v>
      </c>
    </row>
    <row r="57" spans="1:11" x14ac:dyDescent="0.3">
      <c r="A57" s="5" t="s">
        <v>258</v>
      </c>
      <c r="B57" s="5" t="s">
        <v>413</v>
      </c>
      <c r="C57" s="5" t="s">
        <v>413</v>
      </c>
      <c r="D57" s="5" t="s">
        <v>413</v>
      </c>
      <c r="E57" s="5" t="s">
        <v>413</v>
      </c>
      <c r="F57" s="5" t="s">
        <v>413</v>
      </c>
      <c r="H57" s="5" t="s">
        <v>413</v>
      </c>
      <c r="I57" s="5" t="s">
        <v>413</v>
      </c>
      <c r="J57" s="5" t="s">
        <v>413</v>
      </c>
      <c r="K57" s="5" t="s">
        <v>413</v>
      </c>
    </row>
    <row r="58" spans="1:11" x14ac:dyDescent="0.3">
      <c r="A58" s="5" t="s">
        <v>259</v>
      </c>
      <c r="B58" s="5" t="s">
        <v>413</v>
      </c>
      <c r="C58" s="5" t="s">
        <v>413</v>
      </c>
      <c r="D58" s="5" t="s">
        <v>413</v>
      </c>
      <c r="E58" s="5" t="s">
        <v>413</v>
      </c>
      <c r="F58" s="5" t="s">
        <v>413</v>
      </c>
      <c r="H58" s="5">
        <v>32920623983.156281</v>
      </c>
      <c r="I58" s="5">
        <v>31181473945.499615</v>
      </c>
      <c r="J58" s="5">
        <v>32127031992.435413</v>
      </c>
      <c r="K58" s="5">
        <v>36294219987.494308</v>
      </c>
    </row>
    <row r="59" spans="1:11" x14ac:dyDescent="0.3">
      <c r="A59" s="5" t="s">
        <v>260</v>
      </c>
      <c r="B59" s="5">
        <v>430566176.95540154</v>
      </c>
      <c r="C59" s="5">
        <v>477866903.59840071</v>
      </c>
      <c r="D59" s="5">
        <v>305315168.24241</v>
      </c>
      <c r="E59" s="5">
        <v>319527515.33754456</v>
      </c>
      <c r="F59" s="5">
        <v>414123005.16713154</v>
      </c>
      <c r="H59" s="5">
        <v>815398122.44753218</v>
      </c>
      <c r="I59" s="5">
        <v>835324308.00601566</v>
      </c>
      <c r="J59" s="5">
        <v>882304899.7010411</v>
      </c>
      <c r="K59" s="5" t="s">
        <v>413</v>
      </c>
    </row>
    <row r="60" spans="1:11" x14ac:dyDescent="0.3">
      <c r="A60" s="5" t="s">
        <v>558</v>
      </c>
      <c r="B60" s="5" t="s">
        <v>413</v>
      </c>
      <c r="C60" s="5" t="s">
        <v>413</v>
      </c>
      <c r="D60" s="5" t="s">
        <v>413</v>
      </c>
      <c r="E60" s="5" t="s">
        <v>413</v>
      </c>
      <c r="F60" s="5" t="s">
        <v>413</v>
      </c>
      <c r="H60" s="5">
        <v>1292132693.9482579</v>
      </c>
      <c r="I60" s="5">
        <v>1319386456.9470668</v>
      </c>
      <c r="J60" s="5">
        <v>1265484036.5842271</v>
      </c>
      <c r="K60" s="5" t="s">
        <v>413</v>
      </c>
    </row>
    <row r="61" spans="1:11" x14ac:dyDescent="0.3">
      <c r="A61" s="5" t="s">
        <v>263</v>
      </c>
      <c r="B61" s="5">
        <v>1722174698.9404347</v>
      </c>
      <c r="C61" s="5">
        <v>1220238888.4440467</v>
      </c>
      <c r="D61" s="5">
        <v>1112730391.0865536</v>
      </c>
      <c r="E61" s="5">
        <v>1142551387.0372064</v>
      </c>
      <c r="F61" s="5">
        <v>1339541994.9229252</v>
      </c>
      <c r="H61" s="5">
        <v>3047500340.8518243</v>
      </c>
      <c r="I61" s="5">
        <v>3394414937.9832597</v>
      </c>
      <c r="J61" s="5">
        <v>3276011723.615037</v>
      </c>
      <c r="K61" s="5">
        <v>3504654953.2020016</v>
      </c>
    </row>
    <row r="62" spans="1:11" x14ac:dyDescent="0.3">
      <c r="A62" s="5" t="s">
        <v>555</v>
      </c>
      <c r="B62" s="5">
        <v>41042910.430231795</v>
      </c>
      <c r="C62" s="5">
        <v>38740512.143298186</v>
      </c>
      <c r="D62" s="5">
        <v>35720425.020283282</v>
      </c>
      <c r="E62" s="5">
        <v>76802605.035277903</v>
      </c>
      <c r="F62" s="5">
        <v>42085860.278418951</v>
      </c>
      <c r="H62" s="5">
        <v>586093300.68195856</v>
      </c>
      <c r="I62" s="5">
        <v>611715957.2487601</v>
      </c>
      <c r="J62" s="5">
        <v>631075477.21206224</v>
      </c>
      <c r="K62" s="5">
        <v>653835083.70763576</v>
      </c>
    </row>
    <row r="63" spans="1:11" x14ac:dyDescent="0.3">
      <c r="A63" s="5" t="s">
        <v>264</v>
      </c>
      <c r="B63" s="5">
        <v>923371925.94420695</v>
      </c>
      <c r="C63" s="5">
        <v>733819078.8222574</v>
      </c>
      <c r="D63" s="5">
        <v>778047457.62711871</v>
      </c>
      <c r="E63" s="5">
        <v>876817797.44208562</v>
      </c>
      <c r="F63" s="5">
        <v>831445637.44634342</v>
      </c>
      <c r="H63" s="5">
        <v>3559666044.9561048</v>
      </c>
      <c r="I63" s="5">
        <v>3913547145.2078614</v>
      </c>
      <c r="J63" s="5">
        <v>4934491667.2381868</v>
      </c>
      <c r="K63" s="5">
        <v>6604944686.3108006</v>
      </c>
    </row>
    <row r="64" spans="1:11" x14ac:dyDescent="0.3">
      <c r="A64" s="5" t="s">
        <v>266</v>
      </c>
      <c r="B64" s="5">
        <v>1673256447.7475061</v>
      </c>
      <c r="C64" s="5">
        <v>1579699823.359323</v>
      </c>
      <c r="D64" s="5">
        <v>1150945369.8623097</v>
      </c>
      <c r="E64" s="5">
        <v>1441548781.5944326</v>
      </c>
      <c r="F64" s="5">
        <v>1157700301.7350712</v>
      </c>
      <c r="H64" s="5">
        <v>12370134699.666245</v>
      </c>
      <c r="I64" s="5">
        <v>13323243657.095613</v>
      </c>
      <c r="J64" s="5">
        <v>11375968775.68783</v>
      </c>
      <c r="K64" s="5">
        <v>8165521067.8225346</v>
      </c>
    </row>
    <row r="65" spans="1:11" x14ac:dyDescent="0.3">
      <c r="A65" s="5" t="s">
        <v>268</v>
      </c>
      <c r="B65" s="5" t="s">
        <v>413</v>
      </c>
      <c r="C65" s="5" t="s">
        <v>413</v>
      </c>
      <c r="D65" s="5" t="s">
        <v>413</v>
      </c>
      <c r="E65" s="5" t="s">
        <v>413</v>
      </c>
      <c r="F65" s="5" t="s">
        <v>413</v>
      </c>
      <c r="H65" s="5" t="s">
        <v>413</v>
      </c>
      <c r="I65" s="5" t="s">
        <v>413</v>
      </c>
      <c r="J65" s="5" t="s">
        <v>413</v>
      </c>
      <c r="K65" s="5" t="s">
        <v>413</v>
      </c>
    </row>
    <row r="66" spans="1:11" x14ac:dyDescent="0.3">
      <c r="A66" s="5" t="s">
        <v>550</v>
      </c>
      <c r="B66" s="5" t="s">
        <v>413</v>
      </c>
      <c r="C66" s="5" t="s">
        <v>413</v>
      </c>
      <c r="D66" s="5" t="s">
        <v>413</v>
      </c>
      <c r="E66" s="5" t="s">
        <v>413</v>
      </c>
      <c r="F66" s="5" t="s">
        <v>413</v>
      </c>
      <c r="H66" s="5" t="s">
        <v>413</v>
      </c>
      <c r="I66" s="5" t="s">
        <v>413</v>
      </c>
      <c r="J66" s="5" t="s">
        <v>413</v>
      </c>
      <c r="K66" s="5" t="s">
        <v>413</v>
      </c>
    </row>
    <row r="67" spans="1:11" x14ac:dyDescent="0.3">
      <c r="A67" s="5" t="s">
        <v>269</v>
      </c>
      <c r="B67" s="5">
        <v>3228631896.6595769</v>
      </c>
      <c r="C67" s="5">
        <v>3277498977.6989427</v>
      </c>
      <c r="D67" s="5">
        <v>3110457959.1890364</v>
      </c>
      <c r="E67" s="5">
        <v>3423727415.3274002</v>
      </c>
      <c r="F67" s="5">
        <v>4011111817.1241546</v>
      </c>
      <c r="H67" s="5">
        <v>10649478867.858553</v>
      </c>
      <c r="I67" s="5">
        <v>13946321984.363857</v>
      </c>
      <c r="J67" s="5">
        <v>15974290677.991039</v>
      </c>
      <c r="K67" s="5">
        <v>16904206384.065372</v>
      </c>
    </row>
    <row r="68" spans="1:11" x14ac:dyDescent="0.3">
      <c r="A68" s="5" t="s">
        <v>270</v>
      </c>
      <c r="B68" s="5">
        <v>641560932.19631529</v>
      </c>
      <c r="C68" s="5">
        <v>654539471.74490714</v>
      </c>
      <c r="D68" s="5">
        <v>586901164.83355761</v>
      </c>
      <c r="E68" s="5">
        <v>438546733.01892996</v>
      </c>
      <c r="F68" s="5">
        <v>421850405.42806077</v>
      </c>
      <c r="H68" s="5">
        <v>2335255496.100111</v>
      </c>
      <c r="I68" s="5">
        <v>2564212410.8308806</v>
      </c>
      <c r="J68" s="5">
        <v>3029872209.7498245</v>
      </c>
      <c r="K68" s="5">
        <v>4871709900.9087381</v>
      </c>
    </row>
    <row r="69" spans="1:11" x14ac:dyDescent="0.3">
      <c r="A69" s="5" t="s">
        <v>271</v>
      </c>
      <c r="B69" s="5">
        <v>180358118.59367657</v>
      </c>
      <c r="C69" s="5">
        <v>126656058.94177853</v>
      </c>
      <c r="D69" s="5">
        <v>78048458.332086578</v>
      </c>
      <c r="E69" s="5">
        <v>77438929.890239283</v>
      </c>
      <c r="F69" s="5">
        <v>109591313.01095979</v>
      </c>
      <c r="H69" s="5">
        <v>387849944.33629429</v>
      </c>
      <c r="I69" s="5">
        <v>358416601.57032794</v>
      </c>
      <c r="J69" s="5">
        <v>348850686.65248704</v>
      </c>
      <c r="K69" s="5">
        <v>397415136.5115059</v>
      </c>
    </row>
    <row r="70" spans="1:11" x14ac:dyDescent="0.3">
      <c r="A70" s="5" t="s">
        <v>272</v>
      </c>
      <c r="B70" s="5">
        <v>207515291.7571868</v>
      </c>
      <c r="C70" s="5">
        <v>173674537.3543523</v>
      </c>
      <c r="D70" s="5">
        <v>169443794.33207256</v>
      </c>
      <c r="E70" s="5">
        <v>153616973.82586378</v>
      </c>
      <c r="F70" s="5">
        <v>151474640.86224529</v>
      </c>
      <c r="H70" s="5" t="s">
        <v>413</v>
      </c>
      <c r="I70" s="5" t="s">
        <v>413</v>
      </c>
      <c r="J70" s="5" t="s">
        <v>413</v>
      </c>
      <c r="K70" s="5" t="s">
        <v>413</v>
      </c>
    </row>
    <row r="71" spans="1:11" x14ac:dyDescent="0.3">
      <c r="A71" s="5" t="s">
        <v>273</v>
      </c>
      <c r="B71" s="5" t="s">
        <v>413</v>
      </c>
      <c r="C71" s="5" t="s">
        <v>413</v>
      </c>
      <c r="D71" s="5">
        <v>567051952.83137584</v>
      </c>
      <c r="E71" s="5">
        <v>509604052.05961275</v>
      </c>
      <c r="F71" s="5">
        <v>589304664.94755614</v>
      </c>
      <c r="H71" s="5">
        <v>3302892146.5423737</v>
      </c>
      <c r="I71" s="5">
        <v>3780055343.6173034</v>
      </c>
      <c r="J71" s="5">
        <v>3212646643.2249675</v>
      </c>
      <c r="K71" s="5">
        <v>2750071159.9560537</v>
      </c>
    </row>
    <row r="72" spans="1:11" x14ac:dyDescent="0.3">
      <c r="A72" s="5" t="s">
        <v>274</v>
      </c>
      <c r="B72" s="5">
        <v>1644261477.1048746</v>
      </c>
      <c r="C72" s="5">
        <v>1857437581.8815331</v>
      </c>
      <c r="D72" s="5">
        <v>1852172667.9300907</v>
      </c>
      <c r="E72" s="5">
        <v>1831493216.4704325</v>
      </c>
      <c r="F72" s="5">
        <v>1690904783.568933</v>
      </c>
      <c r="H72" s="5">
        <v>4269738349.1523695</v>
      </c>
      <c r="I72" s="5">
        <v>6379248067.6430588</v>
      </c>
      <c r="J72" s="5">
        <v>7068058914.2948303</v>
      </c>
      <c r="K72" s="5">
        <v>8327035990.720459</v>
      </c>
    </row>
    <row r="73" spans="1:11" x14ac:dyDescent="0.3">
      <c r="A73" s="5" t="s">
        <v>542</v>
      </c>
      <c r="B73" s="5">
        <v>51004004605.095741</v>
      </c>
      <c r="C73" s="5">
        <v>42776023203.351593</v>
      </c>
      <c r="D73" s="5">
        <v>45502297666.062096</v>
      </c>
      <c r="E73" s="5">
        <v>43703798685.686806</v>
      </c>
      <c r="F73" s="5">
        <v>37835509725.260567</v>
      </c>
      <c r="H73" s="5">
        <v>58744779043.98494</v>
      </c>
      <c r="I73" s="5">
        <v>62143119030.006752</v>
      </c>
      <c r="J73" s="5">
        <v>57639249704.108467</v>
      </c>
      <c r="K73" s="5">
        <v>63856402058.704781</v>
      </c>
    </row>
    <row r="74" spans="1:11" x14ac:dyDescent="0.3">
      <c r="A74" s="5" t="s">
        <v>28</v>
      </c>
      <c r="B74" s="5">
        <v>107270853380.62074</v>
      </c>
      <c r="C74" s="5">
        <v>126336800901.09093</v>
      </c>
      <c r="D74" s="5">
        <v>121884874869.22256</v>
      </c>
      <c r="E74" s="5">
        <v>145303445579.77759</v>
      </c>
      <c r="F74" s="5">
        <v>145895259683.57468</v>
      </c>
      <c r="H74" s="5">
        <v>730885041606.84973</v>
      </c>
      <c r="I74" s="5">
        <v>936816398158.31921</v>
      </c>
      <c r="J74" s="5">
        <v>1031187552661.0667</v>
      </c>
      <c r="K74" s="5">
        <v>1100018143904.5017</v>
      </c>
    </row>
    <row r="75" spans="1:11" x14ac:dyDescent="0.3">
      <c r="A75" s="5" t="s">
        <v>36</v>
      </c>
      <c r="B75" s="5">
        <v>24271331959.388512</v>
      </c>
      <c r="C75" s="5">
        <v>28194535154.574196</v>
      </c>
      <c r="D75" s="5">
        <v>32758080914.862679</v>
      </c>
      <c r="E75" s="5">
        <v>31564179636.742752</v>
      </c>
      <c r="F75" s="5">
        <v>38015221124.119522</v>
      </c>
      <c r="H75" s="5">
        <v>335823711314.84393</v>
      </c>
      <c r="I75" s="5">
        <v>365376108656.60938</v>
      </c>
      <c r="J75" s="5">
        <v>383658936968.49164</v>
      </c>
      <c r="K75" s="5">
        <v>402162527957.75684</v>
      </c>
    </row>
    <row r="76" spans="1:11" x14ac:dyDescent="0.3">
      <c r="A76" s="5" t="s">
        <v>538</v>
      </c>
      <c r="B76" s="5">
        <v>35992568636.930756</v>
      </c>
      <c r="C76" s="5">
        <v>36254211814.47747</v>
      </c>
      <c r="D76" s="5">
        <v>34308181591.345314</v>
      </c>
      <c r="E76" s="5">
        <v>45421828212.751335</v>
      </c>
      <c r="F76" s="5">
        <v>42763026208.846443</v>
      </c>
      <c r="H76" s="5">
        <v>74654629405.588547</v>
      </c>
      <c r="I76" s="5">
        <v>102925441112.57733</v>
      </c>
      <c r="J76" s="5">
        <v>97495313402.009979</v>
      </c>
      <c r="K76" s="5">
        <v>108521892317.16396</v>
      </c>
    </row>
    <row r="77" spans="1:11" x14ac:dyDescent="0.3">
      <c r="A77" s="5" t="s">
        <v>279</v>
      </c>
      <c r="B77" s="5">
        <v>496075483.05543852</v>
      </c>
      <c r="C77" s="5">
        <v>807418909.51896834</v>
      </c>
      <c r="D77" s="5">
        <v>1411285155.6480198</v>
      </c>
      <c r="E77" s="5">
        <v>2216615062.6515942</v>
      </c>
      <c r="F77" s="5">
        <v>1765164148.9139683</v>
      </c>
      <c r="H77" s="5">
        <v>14054164290.771938</v>
      </c>
      <c r="I77" s="5">
        <v>21224031724.137932</v>
      </c>
      <c r="J77" s="5">
        <v>27837896137.931034</v>
      </c>
      <c r="K77" s="5" t="s">
        <v>413</v>
      </c>
    </row>
    <row r="78" spans="1:11" x14ac:dyDescent="0.3">
      <c r="A78" s="5" t="s">
        <v>281</v>
      </c>
      <c r="B78" s="5">
        <v>30890129207.126129</v>
      </c>
      <c r="C78" s="5">
        <v>30787994057.540398</v>
      </c>
      <c r="D78" s="5">
        <v>32964816422.632622</v>
      </c>
      <c r="E78" s="5">
        <v>31952870390.184746</v>
      </c>
      <c r="F78" s="5">
        <v>29345340242.306557</v>
      </c>
      <c r="H78" s="5">
        <v>93544684399.731842</v>
      </c>
      <c r="I78" s="5">
        <v>116898459567.798</v>
      </c>
      <c r="J78" s="5">
        <v>131425151884.12689</v>
      </c>
      <c r="K78" s="5">
        <v>125141476815.80182</v>
      </c>
    </row>
    <row r="79" spans="1:11" x14ac:dyDescent="0.3">
      <c r="A79" s="5" t="s">
        <v>282</v>
      </c>
      <c r="B79" s="5">
        <v>1974774281.8057456</v>
      </c>
      <c r="C79" s="5">
        <v>1875497025.5369155</v>
      </c>
      <c r="D79" s="5">
        <v>2089625154.4118159</v>
      </c>
      <c r="E79" s="5">
        <v>2366497268.7990866</v>
      </c>
      <c r="F79" s="5">
        <v>2640968960.1825776</v>
      </c>
      <c r="H79" s="5" t="s">
        <v>413</v>
      </c>
      <c r="I79" s="5" t="s">
        <v>413</v>
      </c>
      <c r="J79" s="5" t="s">
        <v>413</v>
      </c>
      <c r="K79" s="5" t="s">
        <v>413</v>
      </c>
    </row>
    <row r="80" spans="1:11" x14ac:dyDescent="0.3">
      <c r="A80" s="5" t="s">
        <v>284</v>
      </c>
      <c r="B80" s="5">
        <v>1674894217.2073343</v>
      </c>
      <c r="C80" s="5">
        <v>1907898448.5190411</v>
      </c>
      <c r="D80" s="5">
        <v>1786459802.5387871</v>
      </c>
      <c r="E80" s="5">
        <v>1743060129.7915463</v>
      </c>
      <c r="F80" s="5">
        <v>1815655853.3145275</v>
      </c>
      <c r="H80" s="5">
        <v>8254929577.4647894</v>
      </c>
      <c r="I80" s="5">
        <v>10260563380.281691</v>
      </c>
      <c r="J80" s="5" t="s">
        <v>413</v>
      </c>
      <c r="K80" s="5" t="s">
        <v>413</v>
      </c>
    </row>
    <row r="81" spans="1:11" x14ac:dyDescent="0.3">
      <c r="A81" s="5" t="s">
        <v>285</v>
      </c>
      <c r="B81" s="5">
        <v>3479349978.627347</v>
      </c>
      <c r="C81" s="5">
        <v>2729664508.2680216</v>
      </c>
      <c r="D81" s="5">
        <v>3167859294.4837227</v>
      </c>
      <c r="E81" s="5">
        <v>5256961331.3198004</v>
      </c>
      <c r="F81" s="5">
        <v>5918129761.2349367</v>
      </c>
      <c r="H81" s="5">
        <v>42289135610.391113</v>
      </c>
      <c r="I81" s="5">
        <v>45412635842.289696</v>
      </c>
      <c r="J81" s="5">
        <v>49892556800.27816</v>
      </c>
      <c r="K81" s="5">
        <v>69435739261.013</v>
      </c>
    </row>
    <row r="82" spans="1:11" x14ac:dyDescent="0.3">
      <c r="A82" s="5" t="s">
        <v>286</v>
      </c>
      <c r="B82" s="5">
        <v>2209264379.2024412</v>
      </c>
      <c r="C82" s="5">
        <v>2010672634.3605258</v>
      </c>
      <c r="D82" s="5">
        <v>2122912364.7062466</v>
      </c>
      <c r="E82" s="5">
        <v>2357162586.506897</v>
      </c>
      <c r="F82" s="5">
        <v>2266259612.0729795</v>
      </c>
      <c r="H82" s="5">
        <v>19448622170.734684</v>
      </c>
      <c r="I82" s="5">
        <v>21596549224.967201</v>
      </c>
      <c r="J82" s="5">
        <v>21293521746.973167</v>
      </c>
      <c r="K82" s="5">
        <v>18616048020.233402</v>
      </c>
    </row>
    <row r="83" spans="1:11" x14ac:dyDescent="0.3">
      <c r="A83" s="5" t="s">
        <v>287</v>
      </c>
      <c r="B83" s="5" t="s">
        <v>413</v>
      </c>
      <c r="C83" s="5" t="s">
        <v>413</v>
      </c>
      <c r="D83" s="5" t="s">
        <v>413</v>
      </c>
      <c r="E83" s="5" t="s">
        <v>413</v>
      </c>
      <c r="F83" s="5" t="s">
        <v>413</v>
      </c>
      <c r="H83" s="5">
        <v>32257020.033930156</v>
      </c>
      <c r="I83" s="5">
        <v>49678806.209062412</v>
      </c>
      <c r="J83" s="5">
        <v>51657182.173175581</v>
      </c>
      <c r="K83" s="5" t="s">
        <v>413</v>
      </c>
    </row>
    <row r="84" spans="1:11" x14ac:dyDescent="0.3">
      <c r="A84" s="5" t="s">
        <v>529</v>
      </c>
      <c r="B84" s="5" t="s">
        <v>413</v>
      </c>
      <c r="C84" s="5" t="s">
        <v>413</v>
      </c>
      <c r="D84" s="5" t="s">
        <v>413</v>
      </c>
      <c r="E84" s="5" t="s">
        <v>413</v>
      </c>
      <c r="F84" s="5" t="s">
        <v>413</v>
      </c>
      <c r="H84" s="5" t="s">
        <v>413</v>
      </c>
      <c r="I84" s="5" t="s">
        <v>413</v>
      </c>
      <c r="J84" s="5" t="s">
        <v>413</v>
      </c>
      <c r="K84" s="5" t="s">
        <v>413</v>
      </c>
    </row>
    <row r="85" spans="1:11" x14ac:dyDescent="0.3">
      <c r="A85" s="5" t="s">
        <v>527</v>
      </c>
      <c r="B85" s="5">
        <v>117940681873.10922</v>
      </c>
      <c r="C85" s="5">
        <v>149218967061.95328</v>
      </c>
      <c r="D85" s="5">
        <v>182937997228.01254</v>
      </c>
      <c r="E85" s="5">
        <v>168417745511.87125</v>
      </c>
      <c r="F85" s="5">
        <v>190554575564.33069</v>
      </c>
      <c r="H85" s="5">
        <v>514676270379.09601</v>
      </c>
      <c r="I85" s="5">
        <v>575507340038.91943</v>
      </c>
      <c r="J85" s="5">
        <v>538487897154.48627</v>
      </c>
      <c r="K85" s="5">
        <v>550840665179.55444</v>
      </c>
    </row>
    <row r="86" spans="1:11" x14ac:dyDescent="0.3">
      <c r="A86" s="5" t="s">
        <v>288</v>
      </c>
      <c r="B86" s="5" t="s">
        <v>413</v>
      </c>
      <c r="C86" s="5" t="s">
        <v>413</v>
      </c>
      <c r="D86" s="5" t="s">
        <v>413</v>
      </c>
      <c r="E86" s="5" t="s">
        <v>413</v>
      </c>
      <c r="F86" s="5" t="s">
        <v>413</v>
      </c>
      <c r="H86" s="5">
        <v>2292469870.9364939</v>
      </c>
      <c r="I86" s="5">
        <v>3095195398.0295181</v>
      </c>
      <c r="J86" s="5">
        <v>3040793298.2513704</v>
      </c>
      <c r="K86" s="5">
        <v>3295449384.1312408</v>
      </c>
    </row>
    <row r="87" spans="1:11" x14ac:dyDescent="0.3">
      <c r="A87" s="5" t="s">
        <v>289</v>
      </c>
      <c r="B87" s="5" t="s">
        <v>413</v>
      </c>
      <c r="C87" s="5" t="s">
        <v>413</v>
      </c>
      <c r="D87" s="5" t="s">
        <v>413</v>
      </c>
      <c r="E87" s="5" t="s">
        <v>413</v>
      </c>
      <c r="F87" s="5" t="s">
        <v>413</v>
      </c>
      <c r="H87" s="5">
        <v>22209808505.766071</v>
      </c>
      <c r="I87" s="5">
        <v>23170191872.201942</v>
      </c>
      <c r="J87" s="5">
        <v>29528341673.207184</v>
      </c>
      <c r="K87" s="5" t="s">
        <v>413</v>
      </c>
    </row>
    <row r="88" spans="1:11" x14ac:dyDescent="0.3">
      <c r="A88" s="5" t="s">
        <v>523</v>
      </c>
      <c r="B88" s="5">
        <v>212054818.26761946</v>
      </c>
      <c r="C88" s="5">
        <v>196366385.21954155</v>
      </c>
      <c r="D88" s="5">
        <v>246908871.43419984</v>
      </c>
      <c r="E88" s="5">
        <v>256181816.30525655</v>
      </c>
      <c r="F88" s="5">
        <v>261042593.85112926</v>
      </c>
      <c r="H88" s="5">
        <v>2145148522.2017555</v>
      </c>
      <c r="I88" s="5">
        <v>2232694526.5252743</v>
      </c>
      <c r="J88" s="5">
        <v>2606117873.1437621</v>
      </c>
      <c r="K88" s="5">
        <v>2970926580.5778871</v>
      </c>
    </row>
    <row r="89" spans="1:11" x14ac:dyDescent="0.3">
      <c r="A89" s="5" t="s">
        <v>521</v>
      </c>
      <c r="B89" s="5" t="s">
        <v>413</v>
      </c>
      <c r="C89" s="5" t="s">
        <v>413</v>
      </c>
      <c r="D89" s="5">
        <v>232251605.22975373</v>
      </c>
      <c r="E89" s="5">
        <v>239534817.63910791</v>
      </c>
      <c r="F89" s="5">
        <v>510581940.32017499</v>
      </c>
      <c r="H89" s="5" t="s">
        <v>413</v>
      </c>
      <c r="I89" s="5" t="s">
        <v>413</v>
      </c>
      <c r="J89" s="5" t="s">
        <v>413</v>
      </c>
      <c r="K89" s="5" t="s">
        <v>413</v>
      </c>
    </row>
    <row r="90" spans="1:11" x14ac:dyDescent="0.3">
      <c r="A90" s="5" t="s">
        <v>293</v>
      </c>
      <c r="B90" s="5">
        <v>4899309558.7983103</v>
      </c>
      <c r="C90" s="5">
        <v>3984497069.9886723</v>
      </c>
      <c r="D90" s="5">
        <v>3629187396.3515754</v>
      </c>
      <c r="E90" s="5">
        <v>3666334991.7081261</v>
      </c>
      <c r="F90" s="5">
        <v>3715422885.5721393</v>
      </c>
      <c r="H90" s="5">
        <v>2568104004.3383946</v>
      </c>
      <c r="I90" s="5">
        <v>1239752813.2709486</v>
      </c>
      <c r="J90" s="5">
        <v>257193013.29232121</v>
      </c>
      <c r="K90" s="5" t="s">
        <v>413</v>
      </c>
    </row>
    <row r="91" spans="1:11" x14ac:dyDescent="0.3">
      <c r="A91" s="5" t="s">
        <v>294</v>
      </c>
      <c r="B91" s="5" t="s">
        <v>413</v>
      </c>
      <c r="C91" s="5" t="s">
        <v>413</v>
      </c>
      <c r="D91" s="5" t="s">
        <v>413</v>
      </c>
      <c r="E91" s="5" t="s">
        <v>413</v>
      </c>
      <c r="F91" s="5" t="s">
        <v>413</v>
      </c>
      <c r="H91" s="5">
        <v>499287190.88917643</v>
      </c>
      <c r="I91" s="5">
        <v>619194883.33124256</v>
      </c>
      <c r="J91" s="5">
        <v>637447794.40811622</v>
      </c>
      <c r="K91" s="5">
        <v>600357756.7863059</v>
      </c>
    </row>
    <row r="92" spans="1:11" x14ac:dyDescent="0.3">
      <c r="A92" s="5" t="s">
        <v>295</v>
      </c>
      <c r="B92" s="5" t="s">
        <v>413</v>
      </c>
      <c r="C92" s="5" t="s">
        <v>413</v>
      </c>
      <c r="D92" s="5" t="s">
        <v>413</v>
      </c>
      <c r="E92" s="5" t="s">
        <v>413</v>
      </c>
      <c r="F92" s="5" t="s">
        <v>413</v>
      </c>
      <c r="H92" s="5" t="s">
        <v>413</v>
      </c>
      <c r="I92" s="5" t="s">
        <v>413</v>
      </c>
      <c r="J92" s="5" t="s">
        <v>413</v>
      </c>
      <c r="K92" s="5" t="s">
        <v>413</v>
      </c>
    </row>
    <row r="93" spans="1:11" x14ac:dyDescent="0.3">
      <c r="A93" s="5" t="s">
        <v>296</v>
      </c>
      <c r="B93" s="5">
        <v>2987762364.8876972</v>
      </c>
      <c r="C93" s="5">
        <v>3311693771.8165374</v>
      </c>
      <c r="D93" s="5">
        <v>4453425486.6358185</v>
      </c>
      <c r="E93" s="5">
        <v>3566564859.2545581</v>
      </c>
      <c r="F93" s="5">
        <v>2650393700.7874017</v>
      </c>
      <c r="H93" s="5">
        <v>4427649465.278573</v>
      </c>
      <c r="I93" s="5">
        <v>4282827735.5366406</v>
      </c>
      <c r="J93" s="5">
        <v>4549595641.1308546</v>
      </c>
      <c r="K93" s="5">
        <v>7432057126.674386</v>
      </c>
    </row>
    <row r="94" spans="1:11" x14ac:dyDescent="0.3">
      <c r="A94" s="5" t="s">
        <v>515</v>
      </c>
      <c r="B94" s="5">
        <v>1097036672.4582882</v>
      </c>
      <c r="C94" s="5">
        <v>1026420666.053542</v>
      </c>
      <c r="D94" s="5">
        <v>693878568.13566077</v>
      </c>
      <c r="E94" s="5">
        <v>631605153.42005348</v>
      </c>
      <c r="F94" s="5">
        <v>699078463.71532559</v>
      </c>
      <c r="H94" s="5">
        <v>6715932358.5171833</v>
      </c>
      <c r="I94" s="5">
        <v>6895481774.353034</v>
      </c>
      <c r="J94" s="5">
        <v>5584978238.6215553</v>
      </c>
      <c r="K94" s="5">
        <v>6686765739.9679289</v>
      </c>
    </row>
    <row r="95" spans="1:11" x14ac:dyDescent="0.3">
      <c r="A95" s="5" t="s">
        <v>300</v>
      </c>
      <c r="B95" s="5">
        <v>539088328.20268059</v>
      </c>
      <c r="C95" s="5">
        <v>525897483.35992295</v>
      </c>
      <c r="D95" s="5">
        <v>552294485.95845187</v>
      </c>
      <c r="E95" s="5">
        <v>789059496.72340655</v>
      </c>
      <c r="F95" s="5">
        <v>587094684.65116334</v>
      </c>
      <c r="H95" s="5">
        <v>2548705971.368535</v>
      </c>
      <c r="I95" s="5">
        <v>3371783184.5872903</v>
      </c>
      <c r="J95" s="5">
        <v>3145428814.7701621</v>
      </c>
      <c r="K95" s="5">
        <v>3409667420.4323192</v>
      </c>
    </row>
    <row r="96" spans="1:11" x14ac:dyDescent="0.3">
      <c r="A96" s="5" t="s">
        <v>301</v>
      </c>
      <c r="B96" s="5" t="s">
        <v>413</v>
      </c>
      <c r="C96" s="5" t="s">
        <v>413</v>
      </c>
      <c r="D96" s="5" t="s">
        <v>413</v>
      </c>
      <c r="E96" s="5" t="s">
        <v>413</v>
      </c>
      <c r="F96" s="5" t="s">
        <v>413</v>
      </c>
      <c r="H96" s="5" t="s">
        <v>413</v>
      </c>
      <c r="I96" s="5" t="s">
        <v>413</v>
      </c>
      <c r="J96" s="5" t="s">
        <v>413</v>
      </c>
      <c r="K96" s="5" t="s">
        <v>413</v>
      </c>
    </row>
    <row r="97" spans="1:11" x14ac:dyDescent="0.3">
      <c r="A97" s="5" t="s">
        <v>302</v>
      </c>
      <c r="B97" s="5">
        <v>19359457806.767223</v>
      </c>
      <c r="C97" s="5">
        <v>17326578947.368423</v>
      </c>
      <c r="D97" s="5">
        <v>23721315789.473686</v>
      </c>
      <c r="E97" s="5">
        <v>23310526315.789474</v>
      </c>
      <c r="F97" s="5">
        <v>23682894736.842106</v>
      </c>
      <c r="H97" s="5">
        <v>70575637055.18425</v>
      </c>
      <c r="I97" s="5">
        <v>72093065543.245163</v>
      </c>
      <c r="J97" s="5">
        <v>74226173253.658813</v>
      </c>
      <c r="K97" s="5">
        <v>76904658415.728455</v>
      </c>
    </row>
    <row r="98" spans="1:11" x14ac:dyDescent="0.3">
      <c r="A98" s="5" t="s">
        <v>303</v>
      </c>
      <c r="B98" s="5" t="s">
        <v>413</v>
      </c>
      <c r="C98" s="5" t="s">
        <v>413</v>
      </c>
      <c r="D98" s="5" t="s">
        <v>413</v>
      </c>
      <c r="E98" s="5" t="s">
        <v>413</v>
      </c>
      <c r="F98" s="5" t="s">
        <v>413</v>
      </c>
      <c r="H98" s="5">
        <v>1441144835.6043615</v>
      </c>
      <c r="I98" s="5">
        <v>1472545469.9190085</v>
      </c>
      <c r="J98" s="5">
        <v>2264674031.5271931</v>
      </c>
      <c r="K98" s="5">
        <v>2305813892.5179605</v>
      </c>
    </row>
    <row r="99" spans="1:11" x14ac:dyDescent="0.3">
      <c r="A99" s="5" t="s">
        <v>304</v>
      </c>
      <c r="B99" s="5">
        <v>517732986.39537102</v>
      </c>
      <c r="C99" s="5">
        <v>561553153.45750248</v>
      </c>
      <c r="D99" s="5">
        <v>523225294.04650712</v>
      </c>
      <c r="E99" s="5">
        <v>595967698.79503155</v>
      </c>
      <c r="F99" s="5">
        <v>671938510.55113304</v>
      </c>
      <c r="H99" s="5">
        <v>3469239735.2503386</v>
      </c>
      <c r="I99" s="5">
        <v>3890213306.955472</v>
      </c>
      <c r="J99" s="5">
        <v>3682525288.029357</v>
      </c>
      <c r="K99" s="5">
        <v>3961776717.8465462</v>
      </c>
    </row>
    <row r="100" spans="1:11" x14ac:dyDescent="0.3">
      <c r="A100" s="5" t="s">
        <v>306</v>
      </c>
      <c r="B100" s="5" t="s">
        <v>413</v>
      </c>
      <c r="C100" s="5" t="s">
        <v>413</v>
      </c>
      <c r="D100" s="5" t="s">
        <v>413</v>
      </c>
      <c r="E100" s="5" t="s">
        <v>413</v>
      </c>
      <c r="F100" s="5" t="s">
        <v>413</v>
      </c>
      <c r="H100" s="5">
        <v>49497800</v>
      </c>
      <c r="I100" s="5">
        <v>52336300</v>
      </c>
      <c r="J100" s="5">
        <v>59249500</v>
      </c>
      <c r="K100" s="5">
        <v>52381300</v>
      </c>
    </row>
    <row r="101" spans="1:11" x14ac:dyDescent="0.3">
      <c r="A101" s="5" t="s">
        <v>307</v>
      </c>
      <c r="B101" s="5">
        <v>540991744.14034951</v>
      </c>
      <c r="C101" s="5">
        <v>572330487.2410301</v>
      </c>
      <c r="D101" s="5">
        <v>567849862.12941194</v>
      </c>
      <c r="E101" s="5">
        <v>562975449.94571626</v>
      </c>
      <c r="F101" s="5">
        <v>746009270.58105028</v>
      </c>
      <c r="H101" s="5">
        <v>2041166988.2253616</v>
      </c>
      <c r="I101" s="5">
        <v>2612523362.7185817</v>
      </c>
      <c r="J101" s="5">
        <v>2846630567.2126708</v>
      </c>
      <c r="K101" s="5">
        <v>2498988284.1916561</v>
      </c>
    </row>
    <row r="102" spans="1:11" x14ac:dyDescent="0.3">
      <c r="A102" s="5" t="s">
        <v>308</v>
      </c>
      <c r="B102" s="5">
        <v>953188684.86807418</v>
      </c>
      <c r="C102" s="5">
        <v>1169596984.9369135</v>
      </c>
      <c r="D102" s="5">
        <v>1051264139.3809373</v>
      </c>
      <c r="E102" s="5">
        <v>1029244929.6168134</v>
      </c>
      <c r="F102" s="5">
        <v>1037154629.1969829</v>
      </c>
      <c r="H102" s="5">
        <v>1954815639.6332085</v>
      </c>
      <c r="I102" s="5">
        <v>2250304631.8114738</v>
      </c>
      <c r="J102" s="5">
        <v>2553166929.8725576</v>
      </c>
      <c r="K102" s="5">
        <v>3494691799.6409101</v>
      </c>
    </row>
    <row r="103" spans="1:11" x14ac:dyDescent="0.3">
      <c r="A103" s="5" t="s">
        <v>32</v>
      </c>
      <c r="B103" s="5">
        <v>117152432749.32407</v>
      </c>
      <c r="C103" s="5">
        <v>131924953647.32724</v>
      </c>
      <c r="D103" s="5">
        <v>157542302950.28595</v>
      </c>
      <c r="E103" s="5">
        <v>156613261963.64893</v>
      </c>
      <c r="F103" s="5">
        <v>157009254079.19131</v>
      </c>
      <c r="H103" s="5">
        <v>225418412688.15851</v>
      </c>
      <c r="I103" s="5">
        <v>280557432299.11316</v>
      </c>
      <c r="J103" s="5">
        <v>328917755690.63983</v>
      </c>
      <c r="K103" s="5">
        <v>433878419201.11682</v>
      </c>
    </row>
    <row r="104" spans="1:11" x14ac:dyDescent="0.3">
      <c r="A104" s="5" t="s">
        <v>504</v>
      </c>
      <c r="B104" s="5" t="s">
        <v>413</v>
      </c>
      <c r="C104" s="5" t="s">
        <v>413</v>
      </c>
      <c r="D104" s="5" t="s">
        <v>413</v>
      </c>
      <c r="E104" s="5" t="s">
        <v>413</v>
      </c>
      <c r="F104" s="5" t="s">
        <v>413</v>
      </c>
      <c r="H104" s="5" t="s">
        <v>413</v>
      </c>
      <c r="I104" s="5" t="s">
        <v>413</v>
      </c>
      <c r="J104" s="5" t="s">
        <v>413</v>
      </c>
      <c r="K104" s="5" t="s">
        <v>413</v>
      </c>
    </row>
    <row r="105" spans="1:11" x14ac:dyDescent="0.3">
      <c r="A105" s="5" t="s">
        <v>310</v>
      </c>
      <c r="B105" s="5">
        <v>374594227.18808192</v>
      </c>
      <c r="C105" s="5">
        <v>215878641.60696298</v>
      </c>
      <c r="D105" s="5">
        <v>198856949.82868722</v>
      </c>
      <c r="E105" s="5">
        <v>247922171.79096591</v>
      </c>
      <c r="F105" s="5">
        <v>271257717.52744418</v>
      </c>
      <c r="H105" s="5">
        <v>2875579111.5664129</v>
      </c>
      <c r="I105" s="5">
        <v>3298150653.9476957</v>
      </c>
      <c r="J105" s="5">
        <v>3270050256.1491947</v>
      </c>
      <c r="K105" s="5">
        <v>3250420712.7331085</v>
      </c>
    </row>
    <row r="106" spans="1:11" x14ac:dyDescent="0.3">
      <c r="A106" s="5" t="s">
        <v>312</v>
      </c>
      <c r="B106" s="5">
        <v>326267557.75604916</v>
      </c>
      <c r="C106" s="5">
        <v>316526506.06536263</v>
      </c>
      <c r="D106" s="5">
        <v>286527756.73811316</v>
      </c>
      <c r="E106" s="5">
        <v>273095465.46293491</v>
      </c>
      <c r="F106" s="5">
        <v>309289381.67814559</v>
      </c>
      <c r="H106" s="5">
        <v>3138958489.9985962</v>
      </c>
      <c r="I106" s="5">
        <v>4102169165.477819</v>
      </c>
      <c r="J106" s="5">
        <v>5111973622.5709667</v>
      </c>
      <c r="K106" s="5">
        <v>5147475408.0960531</v>
      </c>
    </row>
    <row r="107" spans="1:11" x14ac:dyDescent="0.3">
      <c r="A107" s="5" t="s">
        <v>313</v>
      </c>
      <c r="B107" s="5" t="s">
        <v>413</v>
      </c>
      <c r="C107" s="5" t="s">
        <v>413</v>
      </c>
      <c r="D107" s="5">
        <v>166084944.65251383</v>
      </c>
      <c r="E107" s="5">
        <v>203011821.60128963</v>
      </c>
      <c r="F107" s="5">
        <v>187851544.05515158</v>
      </c>
      <c r="H107" s="5">
        <v>1328911934.8129575</v>
      </c>
      <c r="I107" s="5">
        <v>1296660543.1659484</v>
      </c>
      <c r="J107" s="5">
        <v>1340277164.3341789</v>
      </c>
      <c r="K107" s="5">
        <v>1478085021.2499053</v>
      </c>
    </row>
    <row r="108" spans="1:11" x14ac:dyDescent="0.3">
      <c r="A108" s="5" t="s">
        <v>314</v>
      </c>
      <c r="B108" s="5">
        <v>10128121959.731855</v>
      </c>
      <c r="C108" s="5">
        <v>10930107546.403311</v>
      </c>
      <c r="D108" s="5">
        <v>10480934330.886505</v>
      </c>
      <c r="E108" s="5">
        <v>10202097545.115335</v>
      </c>
      <c r="F108" s="5">
        <v>11120357844.115778</v>
      </c>
      <c r="H108" s="5">
        <v>31825825982.033825</v>
      </c>
      <c r="I108" s="5">
        <v>37334771914.819008</v>
      </c>
      <c r="J108" s="5">
        <v>34932671696.523651</v>
      </c>
      <c r="K108" s="5">
        <v>36708892989.519836</v>
      </c>
    </row>
    <row r="109" spans="1:11" x14ac:dyDescent="0.3">
      <c r="A109" s="5" t="s">
        <v>315</v>
      </c>
      <c r="B109" s="5" t="s">
        <v>413</v>
      </c>
      <c r="C109" s="5" t="s">
        <v>413</v>
      </c>
      <c r="D109" s="5" t="s">
        <v>413</v>
      </c>
      <c r="E109" s="5" t="s">
        <v>413</v>
      </c>
      <c r="F109" s="5" t="s">
        <v>413</v>
      </c>
      <c r="H109" s="5" t="s">
        <v>413</v>
      </c>
      <c r="I109" s="5" t="s">
        <v>413</v>
      </c>
      <c r="J109" s="5" t="s">
        <v>413</v>
      </c>
      <c r="K109" s="5" t="s">
        <v>413</v>
      </c>
    </row>
    <row r="110" spans="1:11" x14ac:dyDescent="0.3">
      <c r="A110" s="5" t="s">
        <v>316</v>
      </c>
      <c r="B110" s="5" t="s">
        <v>413</v>
      </c>
      <c r="C110" s="5" t="s">
        <v>413</v>
      </c>
      <c r="D110" s="5" t="s">
        <v>413</v>
      </c>
      <c r="E110" s="5" t="s">
        <v>413</v>
      </c>
      <c r="F110" s="5" t="s">
        <v>413</v>
      </c>
      <c r="H110" s="5" t="s">
        <v>413</v>
      </c>
      <c r="I110" s="5" t="s">
        <v>413</v>
      </c>
      <c r="J110" s="5" t="s">
        <v>413</v>
      </c>
      <c r="K110" s="5" t="s">
        <v>413</v>
      </c>
    </row>
    <row r="111" spans="1:11" x14ac:dyDescent="0.3">
      <c r="A111" s="5" t="s">
        <v>317</v>
      </c>
      <c r="B111" s="5">
        <v>788410580.93252802</v>
      </c>
      <c r="C111" s="5">
        <v>785770909.62182724</v>
      </c>
      <c r="D111" s="5">
        <v>648161611.49815238</v>
      </c>
      <c r="E111" s="5">
        <v>742373136.30646169</v>
      </c>
      <c r="F111" s="5">
        <v>670338069.96790648</v>
      </c>
      <c r="H111" s="5">
        <v>1446310231.1345618</v>
      </c>
      <c r="I111" s="5">
        <v>1987646517.7020268</v>
      </c>
      <c r="J111" s="5">
        <v>2102124064.6623368</v>
      </c>
      <c r="K111" s="5">
        <v>3240124517.0578308</v>
      </c>
    </row>
    <row r="112" spans="1:11" x14ac:dyDescent="0.3">
      <c r="A112" s="5" t="s">
        <v>318</v>
      </c>
      <c r="B112" s="5" t="s">
        <v>413</v>
      </c>
      <c r="C112" s="5" t="s">
        <v>413</v>
      </c>
      <c r="D112" s="5" t="s">
        <v>413</v>
      </c>
      <c r="E112" s="5" t="s">
        <v>413</v>
      </c>
      <c r="F112" s="5" t="s">
        <v>413</v>
      </c>
      <c r="H112" s="5" t="s">
        <v>413</v>
      </c>
      <c r="I112" s="5" t="s">
        <v>413</v>
      </c>
      <c r="J112" s="5" t="s">
        <v>413</v>
      </c>
      <c r="K112" s="5" t="s">
        <v>413</v>
      </c>
    </row>
    <row r="113" spans="1:11" x14ac:dyDescent="0.3">
      <c r="A113" s="5" t="s">
        <v>319</v>
      </c>
      <c r="B113" s="5">
        <v>1055286521.3882163</v>
      </c>
      <c r="C113" s="5">
        <v>960544518.02796173</v>
      </c>
      <c r="D113" s="5">
        <v>1061589691.6172</v>
      </c>
      <c r="E113" s="5">
        <v>1153061224.4897959</v>
      </c>
      <c r="F113" s="5">
        <v>1183840379.2967205</v>
      </c>
      <c r="H113" s="5">
        <v>10186975380.72891</v>
      </c>
      <c r="I113" s="5">
        <v>10832212192.147514</v>
      </c>
      <c r="J113" s="5">
        <v>11934846779.695171</v>
      </c>
      <c r="K113" s="5">
        <v>10258557068.947472</v>
      </c>
    </row>
    <row r="114" spans="1:11" x14ac:dyDescent="0.3">
      <c r="A114" s="5" t="s">
        <v>493</v>
      </c>
      <c r="B114" s="5">
        <v>721022217.24094212</v>
      </c>
      <c r="C114" s="5">
        <v>823995031.2464627</v>
      </c>
      <c r="D114" s="5">
        <v>746710637.10803926</v>
      </c>
      <c r="E114" s="5">
        <v>760944675.22356331</v>
      </c>
      <c r="F114" s="5">
        <v>924430911.67293704</v>
      </c>
      <c r="H114" s="5" t="s">
        <v>413</v>
      </c>
      <c r="I114" s="5" t="s">
        <v>413</v>
      </c>
      <c r="J114" s="5" t="s">
        <v>413</v>
      </c>
      <c r="K114" s="5" t="s">
        <v>413</v>
      </c>
    </row>
    <row r="115" spans="1:11" x14ac:dyDescent="0.3">
      <c r="A115" s="5" t="s">
        <v>322</v>
      </c>
      <c r="B115" s="5" t="s">
        <v>413</v>
      </c>
      <c r="C115" s="5" t="s">
        <v>413</v>
      </c>
      <c r="D115" s="5" t="s">
        <v>413</v>
      </c>
      <c r="E115" s="5" t="s">
        <v>413</v>
      </c>
      <c r="F115" s="5" t="s">
        <v>413</v>
      </c>
      <c r="H115" s="5">
        <v>2304749826.5866013</v>
      </c>
      <c r="I115" s="5">
        <v>3281196022.6720738</v>
      </c>
      <c r="J115" s="5">
        <v>3353726587.6397419</v>
      </c>
      <c r="K115" s="5">
        <v>3788157984.0660543</v>
      </c>
    </row>
    <row r="116" spans="1:11" x14ac:dyDescent="0.3">
      <c r="A116" s="5" t="s">
        <v>323</v>
      </c>
      <c r="B116" s="5">
        <v>271879843.39906424</v>
      </c>
      <c r="C116" s="5">
        <v>237264725.00761363</v>
      </c>
      <c r="D116" s="5">
        <v>289158348.04823655</v>
      </c>
      <c r="E116" s="5">
        <v>316344469.56129336</v>
      </c>
      <c r="F116" s="5">
        <v>364814520.82792711</v>
      </c>
      <c r="H116" s="5">
        <v>3893397722.0311322</v>
      </c>
      <c r="I116" s="5">
        <v>4256527673.7846832</v>
      </c>
      <c r="J116" s="5">
        <v>4571632305.5631323</v>
      </c>
      <c r="K116" s="5">
        <v>4448128181.8983812</v>
      </c>
    </row>
    <row r="117" spans="1:11" x14ac:dyDescent="0.3">
      <c r="A117" s="5" t="s">
        <v>324</v>
      </c>
      <c r="B117" s="5" t="s">
        <v>413</v>
      </c>
      <c r="C117" s="5" t="s">
        <v>413</v>
      </c>
      <c r="D117" s="5" t="s">
        <v>413</v>
      </c>
      <c r="E117" s="5" t="s">
        <v>413</v>
      </c>
      <c r="F117" s="5" t="s">
        <v>413</v>
      </c>
      <c r="H117" s="5" t="s">
        <v>413</v>
      </c>
      <c r="I117" s="5" t="s">
        <v>413</v>
      </c>
      <c r="J117" s="5" t="s">
        <v>413</v>
      </c>
      <c r="K117" s="5" t="s">
        <v>413</v>
      </c>
    </row>
    <row r="118" spans="1:11" x14ac:dyDescent="0.3">
      <c r="A118" s="5" t="s">
        <v>326</v>
      </c>
      <c r="B118" s="5">
        <v>623958987.86401081</v>
      </c>
      <c r="C118" s="5">
        <v>609997977.56936729</v>
      </c>
      <c r="D118" s="5">
        <v>765766901.05301404</v>
      </c>
      <c r="E118" s="5">
        <v>815907395.7452029</v>
      </c>
      <c r="F118" s="5">
        <v>855869122.31200385</v>
      </c>
      <c r="H118" s="5">
        <v>2668903897.1304932</v>
      </c>
      <c r="I118" s="5">
        <v>3283826224.6258588</v>
      </c>
      <c r="J118" s="5">
        <v>3346633115.7137747</v>
      </c>
      <c r="K118" s="5">
        <v>3900350345.632494</v>
      </c>
    </row>
    <row r="119" spans="1:11" x14ac:dyDescent="0.3">
      <c r="A119" s="5" t="s">
        <v>487</v>
      </c>
      <c r="B119" s="5" t="s">
        <v>413</v>
      </c>
      <c r="C119" s="5" t="s">
        <v>413</v>
      </c>
      <c r="D119" s="5" t="s">
        <v>413</v>
      </c>
      <c r="E119" s="5" t="s">
        <v>413</v>
      </c>
      <c r="F119" s="5" t="s">
        <v>413</v>
      </c>
      <c r="H119" s="5" t="s">
        <v>413</v>
      </c>
      <c r="I119" s="5" t="s">
        <v>413</v>
      </c>
      <c r="J119" s="5" t="s">
        <v>413</v>
      </c>
      <c r="K119" s="5" t="s">
        <v>413</v>
      </c>
    </row>
    <row r="120" spans="1:11" x14ac:dyDescent="0.3">
      <c r="A120" s="5" t="s">
        <v>328</v>
      </c>
      <c r="B120" s="5">
        <v>5307672301.6905069</v>
      </c>
      <c r="C120" s="5">
        <v>4294668400.5201559</v>
      </c>
      <c r="D120" s="5">
        <v>3795838751.6254873</v>
      </c>
      <c r="E120" s="5">
        <v>4099349804.9414825</v>
      </c>
      <c r="F120" s="5">
        <v>4646814044.2132635</v>
      </c>
      <c r="H120" s="5">
        <v>23968010403.120937</v>
      </c>
      <c r="I120" s="5">
        <v>23453055916.775032</v>
      </c>
      <c r="J120" s="5">
        <v>25222886866.059818</v>
      </c>
      <c r="K120" s="5" t="s">
        <v>413</v>
      </c>
    </row>
    <row r="121" spans="1:11" x14ac:dyDescent="0.3">
      <c r="A121" s="5" t="s">
        <v>329</v>
      </c>
      <c r="B121" s="5">
        <v>9356585924.4170799</v>
      </c>
      <c r="C121" s="5">
        <v>8773132808.2574005</v>
      </c>
      <c r="D121" s="5">
        <v>14525460256.100508</v>
      </c>
      <c r="E121" s="5">
        <v>13879113706.630024</v>
      </c>
      <c r="F121" s="5">
        <v>12977200389.736927</v>
      </c>
      <c r="H121" s="5">
        <v>39372396457.536057</v>
      </c>
      <c r="I121" s="5">
        <v>44696187348.352394</v>
      </c>
      <c r="J121" s="5">
        <v>51924337834.742226</v>
      </c>
      <c r="K121" s="5">
        <v>41917650298.585106</v>
      </c>
    </row>
    <row r="122" spans="1:11" x14ac:dyDescent="0.3">
      <c r="A122" s="5" t="s">
        <v>330</v>
      </c>
      <c r="B122" s="5" t="s">
        <v>413</v>
      </c>
      <c r="C122" s="5" t="s">
        <v>413</v>
      </c>
      <c r="D122" s="5" t="s">
        <v>413</v>
      </c>
      <c r="E122" s="5" t="s">
        <v>413</v>
      </c>
      <c r="F122" s="5" t="s">
        <v>413</v>
      </c>
      <c r="H122" s="5">
        <v>110601800</v>
      </c>
      <c r="I122" s="5">
        <v>84865000</v>
      </c>
      <c r="J122" s="5">
        <v>93663100</v>
      </c>
      <c r="K122" s="5" t="s">
        <v>413</v>
      </c>
    </row>
    <row r="123" spans="1:11" x14ac:dyDescent="0.3">
      <c r="A123" s="5" t="s">
        <v>331</v>
      </c>
      <c r="B123" s="5">
        <v>2521782900</v>
      </c>
      <c r="C123" s="5">
        <v>2702301000</v>
      </c>
      <c r="D123" s="5">
        <v>2680315200</v>
      </c>
      <c r="E123" s="5">
        <v>2010043100</v>
      </c>
      <c r="F123" s="5">
        <v>1898165100</v>
      </c>
      <c r="H123" s="5">
        <v>13503338600</v>
      </c>
      <c r="I123" s="5">
        <v>18489705800</v>
      </c>
      <c r="J123" s="5">
        <v>22645984700</v>
      </c>
      <c r="K123" s="5">
        <v>26894289800</v>
      </c>
    </row>
    <row r="124" spans="1:11" x14ac:dyDescent="0.3">
      <c r="A124" s="5" t="s">
        <v>332</v>
      </c>
      <c r="B124" s="5">
        <v>529647987.1801098</v>
      </c>
      <c r="C124" s="5">
        <v>420802481.29184717</v>
      </c>
      <c r="D124" s="5">
        <v>718930266.20370364</v>
      </c>
      <c r="E124" s="5">
        <v>651938891.0292505</v>
      </c>
      <c r="F124" s="5">
        <v>582606670.44109321</v>
      </c>
      <c r="H124" s="5" t="s">
        <v>413</v>
      </c>
      <c r="I124" s="5" t="s">
        <v>413</v>
      </c>
      <c r="J124" s="5" t="s">
        <v>413</v>
      </c>
      <c r="K124" s="5" t="s">
        <v>413</v>
      </c>
    </row>
    <row r="125" spans="1:11" x14ac:dyDescent="0.3">
      <c r="A125" s="5" t="s">
        <v>333</v>
      </c>
      <c r="B125" s="5">
        <v>1541211322.9096751</v>
      </c>
      <c r="C125" s="5">
        <v>1407549608.6974642</v>
      </c>
      <c r="D125" s="5">
        <v>1367287137.6081002</v>
      </c>
      <c r="E125" s="5">
        <v>1326928811.1828501</v>
      </c>
      <c r="F125" s="5">
        <v>1093537954.0643706</v>
      </c>
      <c r="H125" s="5">
        <v>7044778583.7639856</v>
      </c>
      <c r="I125" s="5">
        <v>9162655338.9100037</v>
      </c>
      <c r="J125" s="5">
        <v>9279865384.5538902</v>
      </c>
      <c r="K125" s="5">
        <v>8830748037.3796825</v>
      </c>
    </row>
    <row r="126" spans="1:11" x14ac:dyDescent="0.3">
      <c r="A126" s="5" t="s">
        <v>334</v>
      </c>
      <c r="B126" s="5">
        <v>12850071687.034889</v>
      </c>
      <c r="C126" s="5">
        <v>10658590633.771606</v>
      </c>
      <c r="D126" s="5">
        <v>10178228602.538755</v>
      </c>
      <c r="E126" s="5">
        <v>9348080157.350132</v>
      </c>
      <c r="F126" s="5">
        <v>9164795178.6678791</v>
      </c>
      <c r="H126" s="5">
        <v>40164054271.588562</v>
      </c>
      <c r="I126" s="5">
        <v>52259806202.928757</v>
      </c>
      <c r="J126" s="5">
        <v>57287517851.178345</v>
      </c>
      <c r="K126" s="5">
        <v>56876842032.722679</v>
      </c>
    </row>
    <row r="127" spans="1:11" x14ac:dyDescent="0.3">
      <c r="A127" s="5" t="s">
        <v>335</v>
      </c>
      <c r="B127" s="5" t="s">
        <v>413</v>
      </c>
      <c r="C127" s="5" t="s">
        <v>413</v>
      </c>
      <c r="D127" s="5">
        <v>16206152402.287731</v>
      </c>
      <c r="E127" s="5">
        <v>14451865847.201357</v>
      </c>
      <c r="F127" s="5">
        <v>15465225045.392696</v>
      </c>
      <c r="H127" s="5">
        <v>77061177023.758774</v>
      </c>
      <c r="I127" s="5">
        <v>87799824743.265594</v>
      </c>
      <c r="J127" s="5">
        <v>94400203293.871002</v>
      </c>
      <c r="K127" s="5">
        <v>103253481558.26343</v>
      </c>
    </row>
    <row r="128" spans="1:11" x14ac:dyDescent="0.3">
      <c r="A128" s="5" t="s">
        <v>477</v>
      </c>
      <c r="B128" s="5">
        <v>9118100000</v>
      </c>
      <c r="C128" s="5">
        <v>11477500000</v>
      </c>
      <c r="D128" s="5">
        <v>11852528000</v>
      </c>
      <c r="E128" s="5">
        <v>11684050000</v>
      </c>
      <c r="F128" s="5">
        <v>11355645000</v>
      </c>
      <c r="H128" s="5">
        <v>10706500000</v>
      </c>
      <c r="I128" s="5">
        <v>13300000000</v>
      </c>
      <c r="J128" s="5">
        <v>14979700000</v>
      </c>
      <c r="K128" s="5">
        <v>16183000000</v>
      </c>
    </row>
    <row r="129" spans="1:11" x14ac:dyDescent="0.3">
      <c r="A129" s="5" t="s">
        <v>337</v>
      </c>
      <c r="B129" s="5" t="s">
        <v>413</v>
      </c>
      <c r="C129" s="5" t="s">
        <v>413</v>
      </c>
      <c r="D129" s="5" t="s">
        <v>413</v>
      </c>
      <c r="E129" s="5" t="s">
        <v>413</v>
      </c>
      <c r="F129" s="5" t="s">
        <v>413</v>
      </c>
      <c r="H129" s="5" t="s">
        <v>413</v>
      </c>
      <c r="I129" s="5" t="s">
        <v>413</v>
      </c>
      <c r="J129" s="5" t="s">
        <v>413</v>
      </c>
      <c r="K129" s="5" t="s">
        <v>413</v>
      </c>
    </row>
    <row r="130" spans="1:11" x14ac:dyDescent="0.3">
      <c r="A130" s="5" t="s">
        <v>474</v>
      </c>
      <c r="B130" s="5">
        <v>43760947964.966515</v>
      </c>
      <c r="C130" s="5">
        <v>28184402924.451664</v>
      </c>
      <c r="D130" s="5">
        <v>43796658371.845009</v>
      </c>
      <c r="E130" s="5">
        <v>57912238601.302704</v>
      </c>
      <c r="F130" s="5">
        <v>61859649122.807014</v>
      </c>
      <c r="H130" s="5">
        <v>321905965125.14795</v>
      </c>
      <c r="I130" s="5">
        <v>353990194734.0481</v>
      </c>
      <c r="J130" s="5">
        <v>462301625370.43542</v>
      </c>
      <c r="K130" s="5">
        <v>441932980255.70276</v>
      </c>
    </row>
    <row r="131" spans="1:11" x14ac:dyDescent="0.3">
      <c r="A131" s="5" t="s">
        <v>340</v>
      </c>
      <c r="B131" s="5">
        <v>294575250.8663618</v>
      </c>
      <c r="C131" s="5">
        <v>258279501.01499695</v>
      </c>
      <c r="D131" s="5">
        <v>254284291.19914436</v>
      </c>
      <c r="E131" s="5">
        <v>251418670.63483554</v>
      </c>
      <c r="F131" s="5">
        <v>248033005.78166008</v>
      </c>
      <c r="H131" s="5">
        <v>2577230563.206181</v>
      </c>
      <c r="I131" s="5">
        <v>2949421671.1941676</v>
      </c>
      <c r="J131" s="5">
        <v>3271168225.6660461</v>
      </c>
      <c r="K131" s="5">
        <v>3818449251.6978903</v>
      </c>
    </row>
    <row r="132" spans="1:11" x14ac:dyDescent="0.3">
      <c r="A132" s="5" t="s">
        <v>341</v>
      </c>
      <c r="B132" s="5" t="s">
        <v>413</v>
      </c>
      <c r="C132" s="5" t="s">
        <v>413</v>
      </c>
      <c r="D132" s="5" t="s">
        <v>413</v>
      </c>
      <c r="E132" s="5" t="s">
        <v>413</v>
      </c>
      <c r="F132" s="5" t="s">
        <v>413</v>
      </c>
      <c r="H132" s="5">
        <v>283075958.76520997</v>
      </c>
      <c r="I132" s="5">
        <v>276841763.35009289</v>
      </c>
      <c r="J132" s="5">
        <v>268508344.54716218</v>
      </c>
      <c r="K132" s="5">
        <v>323861691.16402942</v>
      </c>
    </row>
    <row r="133" spans="1:11" x14ac:dyDescent="0.3">
      <c r="A133" s="5" t="s">
        <v>343</v>
      </c>
      <c r="B133" s="5" t="s">
        <v>413</v>
      </c>
      <c r="C133" s="5" t="s">
        <v>413</v>
      </c>
      <c r="D133" s="5" t="s">
        <v>413</v>
      </c>
      <c r="E133" s="5" t="s">
        <v>413</v>
      </c>
      <c r="F133" s="5" t="s">
        <v>413</v>
      </c>
      <c r="H133" s="5" t="s">
        <v>413</v>
      </c>
      <c r="I133" s="5" t="s">
        <v>413</v>
      </c>
      <c r="J133" s="5" t="s">
        <v>413</v>
      </c>
      <c r="K133" s="5" t="s">
        <v>413</v>
      </c>
    </row>
    <row r="134" spans="1:11" x14ac:dyDescent="0.3">
      <c r="A134" s="5" t="s">
        <v>44</v>
      </c>
      <c r="B134" s="5">
        <v>30122400000</v>
      </c>
      <c r="C134" s="5">
        <v>31518933333.333332</v>
      </c>
      <c r="D134" s="5">
        <v>32886400000</v>
      </c>
      <c r="E134" s="5">
        <v>33625333333.333332</v>
      </c>
      <c r="F134" s="5">
        <v>34150933333.333332</v>
      </c>
      <c r="H134" s="5">
        <v>176945600000</v>
      </c>
      <c r="I134" s="5">
        <v>212401066666.66666</v>
      </c>
      <c r="J134" s="5">
        <v>273137066666.66666</v>
      </c>
      <c r="K134" s="5">
        <v>297794400000</v>
      </c>
    </row>
    <row r="135" spans="1:11" x14ac:dyDescent="0.3">
      <c r="A135" s="5" t="s">
        <v>344</v>
      </c>
      <c r="B135" s="5">
        <v>1219474914.8775761</v>
      </c>
      <c r="C135" s="5">
        <v>1205699300.8806951</v>
      </c>
      <c r="D135" s="5">
        <v>1156054393.3456833</v>
      </c>
      <c r="E135" s="5">
        <v>1233507547.2445543</v>
      </c>
      <c r="F135" s="5">
        <v>1431555384.6286976</v>
      </c>
      <c r="H135" s="5">
        <v>7470320616.9858141</v>
      </c>
      <c r="I135" s="5">
        <v>9348453086.0263062</v>
      </c>
      <c r="J135" s="5">
        <v>9815816876.56991</v>
      </c>
      <c r="K135" s="5">
        <v>10721056398.707651</v>
      </c>
    </row>
    <row r="136" spans="1:11" x14ac:dyDescent="0.3">
      <c r="A136" s="5" t="s">
        <v>345</v>
      </c>
      <c r="B136" s="5">
        <v>2362732783.0282731</v>
      </c>
      <c r="C136" s="5">
        <v>2186982806.671526</v>
      </c>
      <c r="D136" s="5">
        <v>850588687.88381076</v>
      </c>
      <c r="E136" s="5">
        <v>1608756717.2383039</v>
      </c>
      <c r="F136" s="5">
        <v>2629409471.9891672</v>
      </c>
      <c r="H136" s="5">
        <v>11984781369.714336</v>
      </c>
      <c r="I136" s="5">
        <v>15250706110.315851</v>
      </c>
      <c r="J136" s="5">
        <v>15975385328.083725</v>
      </c>
      <c r="K136" s="5">
        <v>19012176376.579281</v>
      </c>
    </row>
    <row r="137" spans="1:11" x14ac:dyDescent="0.3">
      <c r="A137" s="5" t="s">
        <v>346</v>
      </c>
      <c r="B137" s="5">
        <v>219255164.28802189</v>
      </c>
      <c r="C137" s="5">
        <v>273411642.4894712</v>
      </c>
      <c r="D137" s="5">
        <v>163019221.65165597</v>
      </c>
      <c r="E137" s="5">
        <v>267441479.71965036</v>
      </c>
      <c r="F137" s="5">
        <v>204741157.58062041</v>
      </c>
      <c r="H137" s="5">
        <v>294778281.6798256</v>
      </c>
      <c r="I137" s="5">
        <v>244903558.83207634</v>
      </c>
      <c r="J137" s="5">
        <v>314282759.61365658</v>
      </c>
      <c r="K137" s="5">
        <v>344155992.20180237</v>
      </c>
    </row>
    <row r="138" spans="1:11" x14ac:dyDescent="0.3">
      <c r="A138" s="5" t="s">
        <v>347</v>
      </c>
      <c r="B138" s="5">
        <v>35726117.24858629</v>
      </c>
      <c r="C138" s="5">
        <v>1960431.1063937102</v>
      </c>
      <c r="D138" s="5">
        <v>6974248.6706100265</v>
      </c>
      <c r="E138" s="5">
        <v>111228022.31091863</v>
      </c>
      <c r="F138" s="5">
        <v>135719106.1156514</v>
      </c>
      <c r="H138" s="5">
        <v>1037662283.7585671</v>
      </c>
      <c r="I138" s="5">
        <v>1166780153.1214602</v>
      </c>
      <c r="J138" s="5">
        <v>1329494107.5553563</v>
      </c>
      <c r="K138" s="5">
        <v>1270445426.2228715</v>
      </c>
    </row>
    <row r="139" spans="1:11" x14ac:dyDescent="0.3">
      <c r="A139" s="5" t="s">
        <v>348</v>
      </c>
      <c r="B139" s="5">
        <v>32590962486.899513</v>
      </c>
      <c r="C139" s="5">
        <v>29832438227.046467</v>
      </c>
      <c r="D139" s="5">
        <v>31058033148.043201</v>
      </c>
      <c r="E139" s="5">
        <v>27734644250.255203</v>
      </c>
      <c r="F139" s="5">
        <v>24755331768.111927</v>
      </c>
      <c r="H139" s="5">
        <v>73153241693.012177</v>
      </c>
      <c r="I139" s="5">
        <v>96569290419.007904</v>
      </c>
      <c r="J139" s="5">
        <v>103270695534.16452</v>
      </c>
      <c r="K139" s="5">
        <v>111270384214.08926</v>
      </c>
    </row>
    <row r="140" spans="1:11" x14ac:dyDescent="0.3">
      <c r="A140" s="5" t="s">
        <v>463</v>
      </c>
      <c r="B140" s="5" t="s">
        <v>413</v>
      </c>
      <c r="C140" s="5" t="s">
        <v>413</v>
      </c>
      <c r="D140" s="5" t="s">
        <v>413</v>
      </c>
      <c r="E140" s="5" t="s">
        <v>413</v>
      </c>
      <c r="F140" s="5" t="s">
        <v>413</v>
      </c>
      <c r="H140" s="5" t="s">
        <v>413</v>
      </c>
      <c r="I140" s="5" t="s">
        <v>413</v>
      </c>
      <c r="J140" s="5" t="s">
        <v>413</v>
      </c>
      <c r="K140" s="5" t="s">
        <v>413</v>
      </c>
    </row>
    <row r="141" spans="1:11" x14ac:dyDescent="0.3">
      <c r="A141" s="5" t="s">
        <v>351</v>
      </c>
      <c r="B141" s="5">
        <v>33017356.539066698</v>
      </c>
      <c r="C141" s="5">
        <v>33690619.250117086</v>
      </c>
      <c r="D141" s="5">
        <v>32030302.631338488</v>
      </c>
      <c r="E141" s="5">
        <v>32398727.923629943</v>
      </c>
      <c r="F141" s="5">
        <v>20744514.705786474</v>
      </c>
      <c r="H141" s="5">
        <v>288942002.55119282</v>
      </c>
      <c r="I141" s="5">
        <v>286185619.28782231</v>
      </c>
      <c r="J141" s="5">
        <v>382268274.68825138</v>
      </c>
      <c r="K141" s="5" t="s">
        <v>413</v>
      </c>
    </row>
    <row r="142" spans="1:11" x14ac:dyDescent="0.3">
      <c r="A142" s="5" t="s">
        <v>352</v>
      </c>
      <c r="B142" s="5" t="s">
        <v>413</v>
      </c>
      <c r="C142" s="5" t="s">
        <v>413</v>
      </c>
      <c r="D142" s="5" t="s">
        <v>413</v>
      </c>
      <c r="E142" s="5" t="s">
        <v>413</v>
      </c>
      <c r="F142" s="5" t="s">
        <v>413</v>
      </c>
      <c r="H142" s="5">
        <v>1380716790.0003881</v>
      </c>
      <c r="I142" s="5">
        <v>1705352802.5620451</v>
      </c>
      <c r="J142" s="5">
        <v>2412559269.9895802</v>
      </c>
      <c r="K142" s="5">
        <v>2454580860.0014706</v>
      </c>
    </row>
    <row r="143" spans="1:11" x14ac:dyDescent="0.3">
      <c r="A143" s="5" t="s">
        <v>45</v>
      </c>
      <c r="B143" s="5">
        <v>25263564950.715267</v>
      </c>
      <c r="C143" s="5">
        <v>22487049053.569828</v>
      </c>
      <c r="D143" s="5">
        <v>21832752641.708122</v>
      </c>
      <c r="E143" s="5">
        <v>19452212422.993546</v>
      </c>
      <c r="F143" s="5">
        <v>18107479858.875278</v>
      </c>
      <c r="H143" s="5">
        <v>46634961481.805962</v>
      </c>
      <c r="I143" s="5">
        <v>54931500530.696999</v>
      </c>
      <c r="J143" s="5">
        <v>57235862128.376923</v>
      </c>
      <c r="K143" s="5">
        <v>56856347000.072182</v>
      </c>
    </row>
    <row r="144" spans="1:11" x14ac:dyDescent="0.3">
      <c r="A144" s="5" t="s">
        <v>354</v>
      </c>
      <c r="B144" s="5" t="s">
        <v>413</v>
      </c>
      <c r="C144" s="5" t="s">
        <v>413</v>
      </c>
      <c r="D144" s="5" t="s">
        <v>413</v>
      </c>
      <c r="E144" s="5" t="s">
        <v>413</v>
      </c>
      <c r="F144" s="5" t="s">
        <v>413</v>
      </c>
      <c r="H144" s="5" t="s">
        <v>413</v>
      </c>
      <c r="I144" s="5" t="s">
        <v>413</v>
      </c>
      <c r="J144" s="5" t="s">
        <v>413</v>
      </c>
      <c r="K144" s="5" t="s">
        <v>413</v>
      </c>
    </row>
    <row r="145" spans="1:11" x14ac:dyDescent="0.3">
      <c r="A145" s="5" t="s">
        <v>355</v>
      </c>
      <c r="B145" s="5">
        <v>3967633824.6702867</v>
      </c>
      <c r="C145" s="5">
        <v>4271343816.5345411</v>
      </c>
      <c r="D145" s="5">
        <v>4578522269.8350859</v>
      </c>
      <c r="E145" s="5">
        <v>3465129811.996419</v>
      </c>
      <c r="F145" s="5">
        <v>3319422192.1388249</v>
      </c>
      <c r="H145" s="5">
        <v>21551602811.750038</v>
      </c>
      <c r="I145" s="5">
        <v>23344775696.641701</v>
      </c>
      <c r="J145" s="5">
        <v>17636895448.660397</v>
      </c>
      <c r="K145" s="5">
        <v>14836940144.370142</v>
      </c>
    </row>
    <row r="146" spans="1:11" x14ac:dyDescent="0.3">
      <c r="A146" s="5" t="s">
        <v>356</v>
      </c>
      <c r="B146" s="5" t="s">
        <v>413</v>
      </c>
      <c r="C146" s="5" t="s">
        <v>413</v>
      </c>
      <c r="D146" s="5" t="s">
        <v>413</v>
      </c>
      <c r="E146" s="5" t="s">
        <v>413</v>
      </c>
      <c r="F146" s="5" t="s">
        <v>413</v>
      </c>
      <c r="H146" s="5" t="s">
        <v>413</v>
      </c>
      <c r="I146" s="5" t="s">
        <v>413</v>
      </c>
      <c r="J146" s="5" t="s">
        <v>413</v>
      </c>
      <c r="K146" s="5" t="s">
        <v>413</v>
      </c>
    </row>
    <row r="147" spans="1:11" x14ac:dyDescent="0.3">
      <c r="A147" s="5" t="s">
        <v>357</v>
      </c>
      <c r="B147" s="5" t="s">
        <v>413</v>
      </c>
      <c r="C147" s="5" t="s">
        <v>413</v>
      </c>
      <c r="D147" s="5" t="s">
        <v>413</v>
      </c>
      <c r="E147" s="5" t="s">
        <v>413</v>
      </c>
      <c r="F147" s="5" t="s">
        <v>413</v>
      </c>
      <c r="H147" s="5" t="s">
        <v>413</v>
      </c>
      <c r="I147" s="5" t="s">
        <v>413</v>
      </c>
      <c r="J147" s="5" t="s">
        <v>413</v>
      </c>
      <c r="K147" s="5" t="s">
        <v>413</v>
      </c>
    </row>
    <row r="148" spans="1:11" x14ac:dyDescent="0.3">
      <c r="A148" s="5" t="s">
        <v>454</v>
      </c>
      <c r="B148" s="5" t="s">
        <v>413</v>
      </c>
      <c r="C148" s="5" t="s">
        <v>413</v>
      </c>
      <c r="D148" s="5" t="s">
        <v>413</v>
      </c>
      <c r="E148" s="5" t="s">
        <v>413</v>
      </c>
      <c r="F148" s="5" t="s">
        <v>413</v>
      </c>
      <c r="H148" s="5" t="s">
        <v>413</v>
      </c>
      <c r="I148" s="5" t="s">
        <v>413</v>
      </c>
      <c r="J148" s="5" t="s">
        <v>413</v>
      </c>
      <c r="K148" s="5" t="s">
        <v>413</v>
      </c>
    </row>
    <row r="149" spans="1:11" x14ac:dyDescent="0.3">
      <c r="A149" s="5" t="s">
        <v>358</v>
      </c>
      <c r="B149" s="5" t="s">
        <v>413</v>
      </c>
      <c r="C149" s="5" t="s">
        <v>413</v>
      </c>
      <c r="D149" s="5" t="s">
        <v>413</v>
      </c>
      <c r="E149" s="5" t="s">
        <v>413</v>
      </c>
      <c r="F149" s="5" t="s">
        <v>413</v>
      </c>
      <c r="H149" s="5" t="s">
        <v>413</v>
      </c>
      <c r="I149" s="5" t="s">
        <v>413</v>
      </c>
      <c r="J149" s="5" t="s">
        <v>413</v>
      </c>
      <c r="K149" s="5" t="s">
        <v>413</v>
      </c>
    </row>
    <row r="150" spans="1:11" x14ac:dyDescent="0.3">
      <c r="A150" s="5" t="s">
        <v>359</v>
      </c>
      <c r="B150" s="5">
        <v>1150492101.9173625</v>
      </c>
      <c r="C150" s="5">
        <v>1104924007.2476621</v>
      </c>
      <c r="D150" s="5">
        <v>3050600394.7534733</v>
      </c>
      <c r="E150" s="5">
        <v>3226727459.8853273</v>
      </c>
      <c r="F150" s="5">
        <v>3911516913.0341983</v>
      </c>
      <c r="H150" s="5">
        <v>1564366292.5531914</v>
      </c>
      <c r="I150" s="5">
        <v>1186329638.4556379</v>
      </c>
      <c r="J150" s="5">
        <v>1125441097.5574324</v>
      </c>
      <c r="K150" s="5">
        <v>2374119171.0937262</v>
      </c>
    </row>
    <row r="151" spans="1:11" x14ac:dyDescent="0.3">
      <c r="A151" s="5" t="s">
        <v>360</v>
      </c>
      <c r="B151" s="5" t="s">
        <v>413</v>
      </c>
      <c r="C151" s="5" t="s">
        <v>413</v>
      </c>
      <c r="D151" s="5" t="s">
        <v>413</v>
      </c>
      <c r="E151" s="5" t="s">
        <v>413</v>
      </c>
      <c r="F151" s="5" t="s">
        <v>413</v>
      </c>
      <c r="H151" s="5" t="s">
        <v>413</v>
      </c>
      <c r="I151" s="5" t="s">
        <v>413</v>
      </c>
      <c r="J151" s="5" t="s">
        <v>413</v>
      </c>
      <c r="K151" s="5" t="s">
        <v>413</v>
      </c>
    </row>
    <row r="152" spans="1:11" x14ac:dyDescent="0.3">
      <c r="A152" s="5" t="s">
        <v>449</v>
      </c>
      <c r="B152" s="5">
        <v>3123961538.4615383</v>
      </c>
      <c r="C152" s="5">
        <v>2978798449.6124029</v>
      </c>
      <c r="D152" s="5">
        <v>3267573791.0822692</v>
      </c>
      <c r="E152" s="5">
        <v>4117182630.3760648</v>
      </c>
      <c r="F152" s="5">
        <v>4200264335.0955672</v>
      </c>
      <c r="H152" s="5">
        <v>766921165.22050166</v>
      </c>
      <c r="I152" s="5">
        <v>781578269.78013325</v>
      </c>
      <c r="J152" s="5">
        <v>1054991158.3426508</v>
      </c>
      <c r="K152" s="5" t="s">
        <v>413</v>
      </c>
    </row>
    <row r="153" spans="1:11" x14ac:dyDescent="0.3">
      <c r="A153" s="5" t="s">
        <v>364</v>
      </c>
      <c r="B153" s="5">
        <v>177226718.17157573</v>
      </c>
      <c r="C153" s="5">
        <v>180661048.05977094</v>
      </c>
      <c r="D153" s="5">
        <v>63865141.481035523</v>
      </c>
      <c r="E153" s="5">
        <v>97083204.057681665</v>
      </c>
      <c r="F153" s="5">
        <v>76877632.154458553</v>
      </c>
      <c r="H153" s="5">
        <v>2242833761.3212709</v>
      </c>
      <c r="I153" s="5">
        <v>2857434664.0020871</v>
      </c>
      <c r="J153" s="5">
        <v>3396758702.1210537</v>
      </c>
      <c r="K153" s="5" t="s">
        <v>413</v>
      </c>
    </row>
    <row r="154" spans="1:11" x14ac:dyDescent="0.3">
      <c r="A154" s="5" t="s">
        <v>365</v>
      </c>
      <c r="B154" s="5">
        <v>2752022444.005127</v>
      </c>
      <c r="C154" s="5">
        <v>2490014830.4848566</v>
      </c>
      <c r="D154" s="5">
        <v>2509066289.6721859</v>
      </c>
      <c r="E154" s="5">
        <v>2656181658.5036106</v>
      </c>
      <c r="F154" s="5">
        <v>2726675395.4194651</v>
      </c>
      <c r="H154" s="5">
        <v>26780463558.353043</v>
      </c>
      <c r="I154" s="5">
        <v>29293541318.673141</v>
      </c>
      <c r="J154" s="5">
        <v>32444969703.520538</v>
      </c>
      <c r="K154" s="5">
        <v>33780849537.429596</v>
      </c>
    </row>
    <row r="155" spans="1:11" x14ac:dyDescent="0.3">
      <c r="A155" s="5" t="s">
        <v>366</v>
      </c>
      <c r="B155" s="5">
        <v>25181175920.233055</v>
      </c>
      <c r="C155" s="5">
        <v>25853199701.187317</v>
      </c>
      <c r="D155" s="5">
        <v>27269031013.140945</v>
      </c>
      <c r="E155" s="5">
        <v>27043092912.974689</v>
      </c>
      <c r="F155" s="5">
        <v>29427457111.756512</v>
      </c>
      <c r="H155" s="5">
        <v>116169361135.71584</v>
      </c>
      <c r="I155" s="5">
        <v>118935920785.54483</v>
      </c>
      <c r="J155" s="5">
        <v>115788445412.90422</v>
      </c>
      <c r="K155" s="5">
        <v>118269457130.9868</v>
      </c>
    </row>
    <row r="156" spans="1:11" x14ac:dyDescent="0.3">
      <c r="A156" s="5" t="s">
        <v>368</v>
      </c>
      <c r="B156" s="5" t="s">
        <v>413</v>
      </c>
      <c r="C156" s="5" t="s">
        <v>413</v>
      </c>
      <c r="D156" s="5">
        <v>139320900</v>
      </c>
      <c r="E156" s="5">
        <v>152318400</v>
      </c>
      <c r="F156" s="5">
        <v>128426700.00000001</v>
      </c>
      <c r="H156" s="5">
        <v>296303200</v>
      </c>
      <c r="I156" s="5">
        <v>514142500.00000006</v>
      </c>
      <c r="J156" s="5">
        <v>316282600</v>
      </c>
      <c r="K156" s="5">
        <v>360971100</v>
      </c>
    </row>
    <row r="157" spans="1:11" x14ac:dyDescent="0.3">
      <c r="A157" s="5" t="s">
        <v>369</v>
      </c>
      <c r="B157" s="5">
        <v>304462398.47316337</v>
      </c>
      <c r="C157" s="5">
        <v>198912105.45332646</v>
      </c>
      <c r="D157" s="5">
        <v>279030061.35905451</v>
      </c>
      <c r="E157" s="5">
        <v>291169168.38786381</v>
      </c>
      <c r="F157" s="5">
        <v>344804294.90210658</v>
      </c>
      <c r="H157" s="5">
        <v>1578547761.9456713</v>
      </c>
      <c r="I157" s="5">
        <v>1657113017.2375045</v>
      </c>
      <c r="J157" s="5">
        <v>1749840520.7168074</v>
      </c>
      <c r="K157" s="5">
        <v>2105215434.8283937</v>
      </c>
    </row>
    <row r="158" spans="1:11" x14ac:dyDescent="0.3">
      <c r="A158" s="5" t="s">
        <v>370</v>
      </c>
      <c r="B158" s="5">
        <v>38115855.53162238</v>
      </c>
      <c r="C158" s="5">
        <v>38953316.623717621</v>
      </c>
      <c r="D158" s="5">
        <v>40408721.19972644</v>
      </c>
      <c r="E158" s="5">
        <v>41990214.525636762</v>
      </c>
      <c r="F158" s="5">
        <v>43734977.123898506</v>
      </c>
      <c r="H158" s="5">
        <v>115806259.27275623</v>
      </c>
      <c r="I158" s="5">
        <v>177334518.40786025</v>
      </c>
      <c r="J158" s="5">
        <v>140942366.2542026</v>
      </c>
      <c r="K158" s="5" t="s">
        <v>413</v>
      </c>
    </row>
    <row r="159" spans="1:11" x14ac:dyDescent="0.3">
      <c r="A159" s="5" t="s">
        <v>371</v>
      </c>
      <c r="B159" s="5" t="s">
        <v>413</v>
      </c>
      <c r="C159" s="5" t="s">
        <v>413</v>
      </c>
      <c r="D159" s="5">
        <v>1268898029.571429</v>
      </c>
      <c r="E159" s="5">
        <v>2329006033.3211565</v>
      </c>
      <c r="F159" s="5">
        <v>1970831293.5701811</v>
      </c>
      <c r="H159" s="5">
        <v>4401492093.1593933</v>
      </c>
      <c r="I159" s="5">
        <v>4853462320.9484901</v>
      </c>
      <c r="J159" s="5" t="s">
        <v>413</v>
      </c>
      <c r="K159" s="5" t="s">
        <v>413</v>
      </c>
    </row>
    <row r="160" spans="1:11" x14ac:dyDescent="0.3">
      <c r="A160" s="5" t="s">
        <v>372</v>
      </c>
      <c r="B160" s="5">
        <v>5240158949.7025185</v>
      </c>
      <c r="C160" s="5">
        <v>5587810069.7591095</v>
      </c>
      <c r="D160" s="5">
        <v>5404167119.6038761</v>
      </c>
      <c r="E160" s="5">
        <v>5588188888.2633305</v>
      </c>
      <c r="F160" s="5">
        <v>5730752539.3305216</v>
      </c>
      <c r="H160" s="5">
        <v>6734917816.2950802</v>
      </c>
      <c r="I160" s="5">
        <v>7446500531.2283163</v>
      </c>
      <c r="J160" s="5">
        <v>7864665528.6804724</v>
      </c>
      <c r="K160" s="5">
        <v>7708970356.3037109</v>
      </c>
    </row>
    <row r="161" spans="1:11" x14ac:dyDescent="0.3">
      <c r="A161" s="5" t="s">
        <v>439</v>
      </c>
      <c r="B161" s="5">
        <v>64713847977.171265</v>
      </c>
      <c r="C161" s="5">
        <v>50972259857.730614</v>
      </c>
      <c r="D161" s="5">
        <v>60924544199.712425</v>
      </c>
      <c r="E161" s="5">
        <v>36215311262.838737</v>
      </c>
      <c r="F161" s="5">
        <v>46787775821.27697</v>
      </c>
      <c r="H161" s="5">
        <v>198253210432.0332</v>
      </c>
      <c r="I161" s="5">
        <v>230976190532.68506</v>
      </c>
      <c r="J161" s="5">
        <v>264542259774.99356</v>
      </c>
      <c r="K161" s="5">
        <v>356237769256.99725</v>
      </c>
    </row>
    <row r="162" spans="1:11" x14ac:dyDescent="0.3">
      <c r="A162" s="5" t="s">
        <v>374</v>
      </c>
      <c r="B162" s="5">
        <v>1185453570.5109348</v>
      </c>
      <c r="C162" s="5">
        <v>972160956.42260408</v>
      </c>
      <c r="D162" s="5">
        <v>1009040993.9587674</v>
      </c>
      <c r="E162" s="5">
        <v>1120970501.2406754</v>
      </c>
      <c r="F162" s="5">
        <v>1229721019.6190212</v>
      </c>
      <c r="H162" s="5">
        <v>10242800000</v>
      </c>
      <c r="I162" s="5">
        <v>9049457142.8571434</v>
      </c>
      <c r="J162" s="5">
        <v>10331485714.285715</v>
      </c>
      <c r="K162" s="5">
        <v>11106285714.285715</v>
      </c>
    </row>
    <row r="163" spans="1:11" x14ac:dyDescent="0.3">
      <c r="A163" s="5" t="s">
        <v>436</v>
      </c>
      <c r="B163" s="5" t="s">
        <v>413</v>
      </c>
      <c r="C163" s="5" t="s">
        <v>413</v>
      </c>
      <c r="D163" s="5" t="s">
        <v>413</v>
      </c>
      <c r="E163" s="5" t="s">
        <v>413</v>
      </c>
      <c r="F163" s="5" t="s">
        <v>413</v>
      </c>
      <c r="H163" s="5" t="s">
        <v>413</v>
      </c>
      <c r="I163" s="5" t="s">
        <v>413</v>
      </c>
      <c r="J163" s="5" t="s">
        <v>413</v>
      </c>
      <c r="K163" s="5" t="s">
        <v>413</v>
      </c>
    </row>
    <row r="164" spans="1:11" x14ac:dyDescent="0.3">
      <c r="A164" s="5" t="s">
        <v>375</v>
      </c>
      <c r="B164" s="5" t="s">
        <v>413</v>
      </c>
      <c r="C164" s="5" t="s">
        <v>413</v>
      </c>
      <c r="D164" s="5" t="s">
        <v>413</v>
      </c>
      <c r="E164" s="5" t="s">
        <v>413</v>
      </c>
      <c r="F164" s="5" t="s">
        <v>413</v>
      </c>
      <c r="H164" s="5" t="s">
        <v>413</v>
      </c>
      <c r="I164" s="5" t="s">
        <v>413</v>
      </c>
      <c r="J164" s="5" t="s">
        <v>413</v>
      </c>
      <c r="K164" s="5" t="s">
        <v>413</v>
      </c>
    </row>
    <row r="165" spans="1:11" x14ac:dyDescent="0.3">
      <c r="A165" s="5" t="s">
        <v>376</v>
      </c>
      <c r="B165" s="5">
        <v>1048569024.1181575</v>
      </c>
      <c r="C165" s="5">
        <v>1155633963.3487616</v>
      </c>
      <c r="D165" s="5">
        <v>1191206904.9716053</v>
      </c>
      <c r="E165" s="5">
        <v>1112473655.4753745</v>
      </c>
      <c r="F165" s="5">
        <v>1233444187.6343999</v>
      </c>
      <c r="H165" s="5">
        <v>8842805874.6547222</v>
      </c>
      <c r="I165" s="5">
        <v>9459483457.4634056</v>
      </c>
      <c r="J165" s="5">
        <v>10683968632.530005</v>
      </c>
      <c r="K165" s="5">
        <v>10770315669.964863</v>
      </c>
    </row>
    <row r="166" spans="1:11" x14ac:dyDescent="0.3">
      <c r="A166" s="5" t="s">
        <v>377</v>
      </c>
      <c r="B166" s="5">
        <v>8203982622.0575104</v>
      </c>
      <c r="C166" s="5">
        <v>6084336688.4222069</v>
      </c>
      <c r="D166" s="5">
        <v>6392373267.8361387</v>
      </c>
      <c r="E166" s="5">
        <v>7771634928.6126471</v>
      </c>
      <c r="F166" s="5">
        <v>8442306338.4413204</v>
      </c>
      <c r="H166" s="5">
        <v>20933487808.450066</v>
      </c>
      <c r="I166" s="5">
        <v>26378582952.71648</v>
      </c>
      <c r="J166" s="5">
        <v>19227326490.241791</v>
      </c>
      <c r="K166" s="5">
        <v>30204784801.188873</v>
      </c>
    </row>
    <row r="167" spans="1:11" x14ac:dyDescent="0.3">
      <c r="A167" s="5" t="s">
        <v>378</v>
      </c>
      <c r="B167" s="5" t="s">
        <v>413</v>
      </c>
      <c r="C167" s="5" t="s">
        <v>413</v>
      </c>
      <c r="D167" s="5" t="s">
        <v>413</v>
      </c>
      <c r="E167" s="5">
        <v>21672821592.920353</v>
      </c>
      <c r="F167" s="5">
        <v>23139830197.413208</v>
      </c>
      <c r="H167" s="5" t="s">
        <v>413</v>
      </c>
      <c r="I167" s="5" t="s">
        <v>413</v>
      </c>
      <c r="J167" s="5" t="s">
        <v>413</v>
      </c>
      <c r="K167" s="5" t="s">
        <v>413</v>
      </c>
    </row>
    <row r="168" spans="1:11" x14ac:dyDescent="0.3">
      <c r="A168" s="5" t="s">
        <v>381</v>
      </c>
      <c r="B168" s="5">
        <v>4158996495.1020908</v>
      </c>
      <c r="C168" s="5">
        <v>3654653400.1217008</v>
      </c>
      <c r="D168" s="5">
        <v>3267960225.4357009</v>
      </c>
      <c r="E168" s="5">
        <v>2854075469.1170592</v>
      </c>
      <c r="F168" s="5">
        <v>1680849925.5796936</v>
      </c>
      <c r="H168" s="5">
        <v>8268887228.6707029</v>
      </c>
      <c r="I168" s="5">
        <v>10761520060.304892</v>
      </c>
      <c r="J168" s="5">
        <v>13455022718.774694</v>
      </c>
      <c r="K168" s="5">
        <v>13416939137.128132</v>
      </c>
    </row>
    <row r="169" spans="1:11" x14ac:dyDescent="0.3">
      <c r="A169" s="5" t="s">
        <v>382</v>
      </c>
      <c r="B169" s="5">
        <v>4195596951.735817</v>
      </c>
      <c r="C169" s="5">
        <v>4311617458.2798462</v>
      </c>
      <c r="D169" s="5">
        <v>3146794031.8694787</v>
      </c>
      <c r="E169" s="5">
        <v>3057709669.2053056</v>
      </c>
      <c r="F169" s="5">
        <v>1985098110.6068685</v>
      </c>
      <c r="H169" s="5">
        <v>22952824910.130787</v>
      </c>
      <c r="I169" s="5">
        <v>24865722743.156715</v>
      </c>
      <c r="J169" s="5">
        <v>26403281482.533958</v>
      </c>
      <c r="K169" s="5">
        <v>32723813475.317314</v>
      </c>
    </row>
    <row r="170" spans="1:11" x14ac:dyDescent="0.3">
      <c r="A170" s="5" t="s">
        <v>383</v>
      </c>
      <c r="B170" s="5">
        <v>43962593.369537517</v>
      </c>
      <c r="C170" s="5">
        <v>49723029.246562079</v>
      </c>
      <c r="D170" s="5">
        <v>52171070.283513106</v>
      </c>
      <c r="E170" s="5">
        <v>47353118.279569894</v>
      </c>
      <c r="F170" s="5">
        <v>49885654.880651481</v>
      </c>
      <c r="H170" s="5">
        <v>420861501.12671173</v>
      </c>
      <c r="I170" s="5">
        <v>517146707.47584569</v>
      </c>
      <c r="J170" s="5">
        <v>566829473.15954602</v>
      </c>
      <c r="K170" s="5" t="s">
        <v>413</v>
      </c>
    </row>
    <row r="171" spans="1:11" x14ac:dyDescent="0.3">
      <c r="A171" s="5" t="s">
        <v>427</v>
      </c>
      <c r="B171" s="5">
        <v>26093865586.984272</v>
      </c>
      <c r="C171" s="5">
        <v>23222642288.167072</v>
      </c>
      <c r="D171" s="5">
        <v>24617977351.710289</v>
      </c>
      <c r="E171" s="5">
        <v>29556756296.27037</v>
      </c>
      <c r="F171" s="5">
        <v>20366388147.127228</v>
      </c>
      <c r="H171" s="5" t="s">
        <v>413</v>
      </c>
      <c r="I171" s="5" t="s">
        <v>413</v>
      </c>
      <c r="J171" s="5" t="s">
        <v>413</v>
      </c>
      <c r="K171" s="5" t="s">
        <v>413</v>
      </c>
    </row>
    <row r="172" spans="1:11" x14ac:dyDescent="0.3">
      <c r="A172" s="5" t="s">
        <v>425</v>
      </c>
      <c r="B172" s="5">
        <v>7352351522.4600544</v>
      </c>
      <c r="C172" s="5">
        <v>7372697696.7597446</v>
      </c>
      <c r="D172" s="5">
        <v>8618204782.933197</v>
      </c>
      <c r="E172" s="5">
        <v>9527973650.337225</v>
      </c>
      <c r="F172" s="5">
        <v>10918420105.36994</v>
      </c>
      <c r="H172" s="5">
        <v>104947681234.44925</v>
      </c>
      <c r="I172" s="5">
        <v>113734908568.92172</v>
      </c>
      <c r="J172" s="5">
        <v>126318226228.46532</v>
      </c>
      <c r="K172" s="5">
        <v>130658998526.90196</v>
      </c>
    </row>
    <row r="173" spans="1:11" x14ac:dyDescent="0.3">
      <c r="A173" s="5" t="s">
        <v>423</v>
      </c>
      <c r="B173" s="5" t="s">
        <v>413</v>
      </c>
      <c r="C173" s="5" t="s">
        <v>413</v>
      </c>
      <c r="D173" s="5" t="s">
        <v>413</v>
      </c>
      <c r="E173" s="5" t="s">
        <v>413</v>
      </c>
      <c r="F173" s="5" t="s">
        <v>413</v>
      </c>
      <c r="H173" s="5" t="s">
        <v>413</v>
      </c>
      <c r="I173" s="5" t="s">
        <v>413</v>
      </c>
      <c r="J173" s="5" t="s">
        <v>413</v>
      </c>
      <c r="K173" s="5" t="s">
        <v>413</v>
      </c>
    </row>
    <row r="174" spans="1:11" x14ac:dyDescent="0.3">
      <c r="A174" s="5" t="s">
        <v>421</v>
      </c>
      <c r="B174" s="5">
        <v>1306100000</v>
      </c>
      <c r="C174" s="5">
        <v>1682000000</v>
      </c>
      <c r="D174" s="5">
        <v>1321800000</v>
      </c>
      <c r="E174" s="5">
        <v>1163200000</v>
      </c>
      <c r="F174" s="5">
        <v>902500000</v>
      </c>
      <c r="H174" s="5">
        <v>3528600000</v>
      </c>
      <c r="I174" s="5">
        <v>4323500000</v>
      </c>
      <c r="J174" s="5">
        <v>4795200000</v>
      </c>
      <c r="K174" s="5">
        <v>4305600000</v>
      </c>
    </row>
    <row r="175" spans="1:11" x14ac:dyDescent="0.3">
      <c r="A175" s="5" t="s">
        <v>419</v>
      </c>
      <c r="B175" s="5">
        <v>1495215891.9811549</v>
      </c>
      <c r="C175" s="5">
        <v>1429033695.3995461</v>
      </c>
      <c r="D175" s="5">
        <v>1832068322.9813664</v>
      </c>
      <c r="E175" s="5">
        <v>1927286738.9886775</v>
      </c>
      <c r="F175" s="5">
        <v>1976557673.4188387</v>
      </c>
      <c r="H175" s="5" t="s">
        <v>413</v>
      </c>
      <c r="I175" s="5" t="s">
        <v>413</v>
      </c>
      <c r="J175" s="5" t="s">
        <v>413</v>
      </c>
      <c r="K175" s="5" t="s">
        <v>413</v>
      </c>
    </row>
    <row r="176" spans="1:11" x14ac:dyDescent="0.3">
      <c r="A176" s="5" t="s">
        <v>388</v>
      </c>
      <c r="B176" s="5" t="s">
        <v>413</v>
      </c>
      <c r="C176" s="5" t="s">
        <v>413</v>
      </c>
      <c r="D176" s="5" t="s">
        <v>413</v>
      </c>
      <c r="E176" s="5" t="s">
        <v>413</v>
      </c>
      <c r="F176" s="5" t="s">
        <v>413</v>
      </c>
      <c r="H176" s="5">
        <v>5409198549.2128229</v>
      </c>
      <c r="I176" s="5">
        <v>6299798361.384654</v>
      </c>
      <c r="J176" s="5">
        <v>7321370721.2488384</v>
      </c>
      <c r="K176" s="5">
        <v>7290897286.9507637</v>
      </c>
    </row>
    <row r="177" spans="1:11" ht="17.25" thickBot="1" x14ac:dyDescent="0.35">
      <c r="A177" s="5" t="s">
        <v>389</v>
      </c>
      <c r="B177" s="5">
        <v>1318900400</v>
      </c>
      <c r="C177" s="5">
        <v>175133000</v>
      </c>
      <c r="D177" s="5">
        <v>789279700</v>
      </c>
      <c r="E177" s="5">
        <v>821270000</v>
      </c>
      <c r="F177" s="5">
        <v>645151200</v>
      </c>
      <c r="H177" s="5">
        <v>2699174700.6381836</v>
      </c>
      <c r="I177" s="5">
        <v>3379746474.1134825</v>
      </c>
      <c r="J177" s="5">
        <v>3703049982.8487554</v>
      </c>
      <c r="K177" s="5">
        <v>4297469475.2846498</v>
      </c>
    </row>
    <row r="178" spans="1:11" x14ac:dyDescent="0.3">
      <c r="A178" s="23" t="s">
        <v>1541</v>
      </c>
      <c r="B178" s="23">
        <f>SUM(B6:B177)</f>
        <v>1573338309380.8018</v>
      </c>
      <c r="C178" s="23">
        <f>SUM(C6:C177)</f>
        <v>1526901460052.7441</v>
      </c>
      <c r="D178" s="23">
        <f>SUM(D6:D177)</f>
        <v>1711834281958.1245</v>
      </c>
      <c r="E178" s="23">
        <f>SUM(E6:E177)</f>
        <v>1770576609183.2542</v>
      </c>
      <c r="F178" s="23">
        <f>SUM(F6:F177)</f>
        <v>1838728919981.0876</v>
      </c>
      <c r="G178" s="23"/>
      <c r="H178" s="23">
        <f>SUM(H6:H177)</f>
        <v>10884637976709.043</v>
      </c>
      <c r="I178" s="23">
        <f>SUM(I6:I177)</f>
        <v>12912400526261.889</v>
      </c>
      <c r="J178" s="23">
        <f>SUM(J6:J177)</f>
        <v>13474414009241.854</v>
      </c>
      <c r="K178" s="23">
        <f>SUM(K6:K177)</f>
        <v>13640738946487.041</v>
      </c>
    </row>
    <row r="179" spans="1:11" x14ac:dyDescent="0.3">
      <c r="A179" s="8" t="s">
        <v>1543</v>
      </c>
      <c r="B179" s="24">
        <f>B178/B180*100</f>
        <v>21.21403312589343</v>
      </c>
      <c r="C179" s="24">
        <f>C178/C180*100</f>
        <v>19.732745689819854</v>
      </c>
      <c r="D179" s="24">
        <f>D178/D180*100</f>
        <v>21.21484298900074</v>
      </c>
      <c r="E179" s="24">
        <f>E178/E180*100</f>
        <v>22.514786076399005</v>
      </c>
      <c r="F179" s="24">
        <f>F178/F180*100</f>
        <v>23.191849938518057</v>
      </c>
      <c r="G179" s="8"/>
      <c r="H179" s="24">
        <f>H178/H180*100</f>
        <v>48.745758540228678</v>
      </c>
      <c r="I179" s="24">
        <f>I178/I180*100</f>
        <v>50.444475737598559</v>
      </c>
      <c r="J179" s="24">
        <f>J178/J180*100</f>
        <v>50.748782711073162</v>
      </c>
      <c r="K179" s="24">
        <f>K178/K180*100</f>
        <v>49.504849688418538</v>
      </c>
    </row>
    <row r="180" spans="1:11" x14ac:dyDescent="0.3">
      <c r="A180" s="8" t="s">
        <v>1542</v>
      </c>
      <c r="B180" s="8">
        <v>7416497843874.9404</v>
      </c>
      <c r="C180" s="8">
        <v>7737906746755.8477</v>
      </c>
      <c r="D180" s="8">
        <v>8069040543197.3232</v>
      </c>
      <c r="E180" s="8">
        <v>7864061435783.5303</v>
      </c>
      <c r="F180" s="8">
        <v>7928340882058.0742</v>
      </c>
      <c r="G180" s="8"/>
      <c r="H180" s="8">
        <v>22329405270668.254</v>
      </c>
      <c r="I180" s="8">
        <v>25597253886489.871</v>
      </c>
      <c r="J180" s="8">
        <v>26551206333273.875</v>
      </c>
      <c r="K180" s="8">
        <v>27554348780657.418</v>
      </c>
    </row>
  </sheetData>
  <pageMargins left="0.70866141732283472" right="0.70866141732283472" top="0.86614173228346458" bottom="0.74803149606299213" header="0.31496062992125984" footer="0.31496062992125984"/>
  <pageSetup paperSize="9" scale="88" fitToHeight="0" orientation="landscape" r:id="rId1"/>
  <headerFooter>
    <oddHeader>&amp;L&amp;G</oddHeader>
    <oddFooter>&amp;C&amp;"Roboto Condensed,Normal"&amp;9Página &amp;P</oddFooter>
  </headerFooter>
  <legacyDrawingHF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31C7B-F747-964F-995E-E6070D9F1FCA}">
  <sheetPr codeName="Hoja7">
    <tabColor theme="4"/>
    <pageSetUpPr fitToPage="1"/>
  </sheetPr>
  <dimension ref="A1:K180"/>
  <sheetViews>
    <sheetView view="pageLayout" zoomScaleNormal="120" workbookViewId="0">
      <selection activeCell="D180" sqref="D180"/>
    </sheetView>
  </sheetViews>
  <sheetFormatPr baseColWidth="10" defaultColWidth="8.875" defaultRowHeight="16.5" x14ac:dyDescent="0.3"/>
  <cols>
    <col min="1" max="1" width="23.875" style="5" customWidth="1"/>
    <col min="2" max="6" width="12.5" style="5" bestFit="1" customWidth="1"/>
    <col min="7" max="7" width="0" style="5" hidden="1" customWidth="1"/>
    <col min="8" max="9" width="12.5" style="5" bestFit="1" customWidth="1"/>
    <col min="10" max="11" width="13" style="5" bestFit="1" customWidth="1"/>
    <col min="12" max="16384" width="8.875" style="5"/>
  </cols>
  <sheetData>
    <row r="1" spans="1:11" ht="20.25" x14ac:dyDescent="0.35">
      <c r="A1" s="3" t="s">
        <v>1547</v>
      </c>
      <c r="B1" s="8"/>
    </row>
    <row r="2" spans="1:11" ht="17.25" x14ac:dyDescent="0.3">
      <c r="A2" s="18" t="s">
        <v>1573</v>
      </c>
      <c r="B2" s="8"/>
    </row>
    <row r="3" spans="1:11" ht="17.25" x14ac:dyDescent="0.3">
      <c r="A3" s="18" t="s">
        <v>1188</v>
      </c>
      <c r="B3" s="8"/>
    </row>
    <row r="4" spans="1:11" x14ac:dyDescent="0.3">
      <c r="A4" s="8"/>
      <c r="B4" s="8"/>
    </row>
    <row r="5" spans="1:11" x14ac:dyDescent="0.3">
      <c r="A5" s="13" t="s">
        <v>1</v>
      </c>
      <c r="B5" s="19" t="s">
        <v>1618</v>
      </c>
      <c r="C5" s="19" t="s">
        <v>1619</v>
      </c>
      <c r="D5" s="19" t="s">
        <v>1617</v>
      </c>
      <c r="E5" s="19" t="s">
        <v>1620</v>
      </c>
      <c r="F5" s="19" t="s">
        <v>1621</v>
      </c>
      <c r="G5" s="19" t="s">
        <v>1615</v>
      </c>
      <c r="H5" s="19" t="s">
        <v>17</v>
      </c>
      <c r="I5" s="19" t="s">
        <v>13</v>
      </c>
      <c r="J5" s="19" t="s">
        <v>14</v>
      </c>
      <c r="K5" s="19" t="s">
        <v>15</v>
      </c>
    </row>
    <row r="6" spans="1:11" x14ac:dyDescent="0.3">
      <c r="A6" s="13" t="s">
        <v>198</v>
      </c>
      <c r="B6" s="13" t="s">
        <v>413</v>
      </c>
      <c r="C6" s="13" t="s">
        <v>413</v>
      </c>
      <c r="D6" s="13" t="s">
        <v>413</v>
      </c>
      <c r="E6" s="13" t="s">
        <v>413</v>
      </c>
      <c r="F6" s="13" t="s">
        <v>413</v>
      </c>
      <c r="G6" s="13"/>
      <c r="H6" s="13">
        <v>12970147.983200001</v>
      </c>
      <c r="I6" s="13">
        <v>30790960</v>
      </c>
      <c r="J6" s="13" t="s">
        <v>413</v>
      </c>
      <c r="K6" s="13" t="s">
        <v>413</v>
      </c>
    </row>
    <row r="7" spans="1:11" x14ac:dyDescent="0.3">
      <c r="A7" s="13" t="s">
        <v>201</v>
      </c>
      <c r="B7" s="13">
        <v>45010000</v>
      </c>
      <c r="C7" s="13">
        <v>41200000</v>
      </c>
      <c r="D7" s="13">
        <v>143000000</v>
      </c>
      <c r="E7" s="13">
        <v>207300000</v>
      </c>
      <c r="F7" s="13">
        <v>135000000</v>
      </c>
      <c r="G7" s="13"/>
      <c r="H7" s="13">
        <v>1069744879.65453</v>
      </c>
      <c r="I7" s="13">
        <v>1218586452.3715799</v>
      </c>
      <c r="J7" s="13">
        <v>1441381891.41694</v>
      </c>
      <c r="K7" s="13">
        <v>1620982550.5431001</v>
      </c>
    </row>
    <row r="8" spans="1:11" x14ac:dyDescent="0.3">
      <c r="A8" s="13" t="s">
        <v>203</v>
      </c>
      <c r="B8" s="13">
        <v>1000000</v>
      </c>
      <c r="C8" s="13">
        <v>7600000</v>
      </c>
      <c r="D8" s="13">
        <v>13700000</v>
      </c>
      <c r="E8" s="13">
        <v>9300000</v>
      </c>
      <c r="F8" s="13">
        <v>98570000</v>
      </c>
      <c r="G8" s="13"/>
      <c r="H8" s="13">
        <v>1143918159.62919</v>
      </c>
      <c r="I8" s="13">
        <v>869194073.01493502</v>
      </c>
      <c r="J8" s="13">
        <v>240013321.32505801</v>
      </c>
      <c r="K8" s="13">
        <v>1215776626.75897</v>
      </c>
    </row>
    <row r="9" spans="1:11" x14ac:dyDescent="0.3">
      <c r="A9" s="13" t="s">
        <v>620</v>
      </c>
      <c r="B9" s="13" t="s">
        <v>413</v>
      </c>
      <c r="C9" s="13" t="s">
        <v>413</v>
      </c>
      <c r="D9" s="13" t="s">
        <v>413</v>
      </c>
      <c r="E9" s="13" t="s">
        <v>413</v>
      </c>
      <c r="F9" s="13" t="s">
        <v>413</v>
      </c>
      <c r="G9" s="13"/>
      <c r="H9" s="13" t="s">
        <v>413</v>
      </c>
      <c r="I9" s="13" t="s">
        <v>413</v>
      </c>
      <c r="J9" s="13" t="s">
        <v>413</v>
      </c>
      <c r="K9" s="13" t="s">
        <v>413</v>
      </c>
    </row>
    <row r="10" spans="1:11" x14ac:dyDescent="0.3">
      <c r="A10" s="13" t="s">
        <v>207</v>
      </c>
      <c r="B10" s="13">
        <v>1113970000</v>
      </c>
      <c r="C10" s="13">
        <v>2471460000</v>
      </c>
      <c r="D10" s="13">
        <v>878620000</v>
      </c>
      <c r="E10" s="13">
        <v>2145470000</v>
      </c>
      <c r="F10" s="13">
        <v>1743504000</v>
      </c>
      <c r="G10" s="13"/>
      <c r="H10" s="13">
        <v>-1866468113.0745399</v>
      </c>
      <c r="I10" s="13">
        <v>-4355116552.7158899</v>
      </c>
      <c r="J10" s="13">
        <v>-6598652652.0938902</v>
      </c>
      <c r="K10" s="13">
        <v>-2119632185.51477</v>
      </c>
    </row>
    <row r="11" spans="1:11" x14ac:dyDescent="0.3">
      <c r="A11" s="13" t="s">
        <v>208</v>
      </c>
      <c r="B11" s="13">
        <v>22774074.074074101</v>
      </c>
      <c r="C11" s="13">
        <v>51792533.333333299</v>
      </c>
      <c r="D11" s="13">
        <v>96504370.162551105</v>
      </c>
      <c r="E11" s="13">
        <v>145813879.48075601</v>
      </c>
      <c r="F11" s="13">
        <v>92910942.692561805</v>
      </c>
      <c r="G11" s="13"/>
      <c r="H11" s="13">
        <v>106204179.16136999</v>
      </c>
      <c r="I11" s="13">
        <v>289857032.53722399</v>
      </c>
      <c r="J11" s="13">
        <v>301726890.37036997</v>
      </c>
      <c r="K11" s="13">
        <v>300597732.22222197</v>
      </c>
    </row>
    <row r="12" spans="1:11" x14ac:dyDescent="0.3">
      <c r="A12" s="13" t="s">
        <v>5</v>
      </c>
      <c r="B12" s="13">
        <v>7290657132.0815601</v>
      </c>
      <c r="C12" s="13">
        <v>23987696389.642799</v>
      </c>
      <c r="D12" s="13">
        <v>10418314339.142799</v>
      </c>
      <c r="E12" s="13">
        <v>2166136829.7639899</v>
      </c>
      <c r="F12" s="13">
        <v>2148910000</v>
      </c>
      <c r="G12" s="13"/>
      <c r="H12" s="13">
        <v>4884127675.9570799</v>
      </c>
      <c r="I12" s="13">
        <v>6658049679.2772799</v>
      </c>
      <c r="J12" s="13">
        <v>15200600517.715</v>
      </c>
      <c r="K12" s="13">
        <v>23866141439.653999</v>
      </c>
    </row>
    <row r="13" spans="1:11" x14ac:dyDescent="0.3">
      <c r="A13" s="13" t="s">
        <v>210</v>
      </c>
      <c r="B13" s="13">
        <v>232375000</v>
      </c>
      <c r="C13" s="13">
        <v>122034000</v>
      </c>
      <c r="D13" s="13">
        <v>104188500</v>
      </c>
      <c r="E13" s="13">
        <v>69868500</v>
      </c>
      <c r="F13" s="13">
        <v>110725325.614409</v>
      </c>
      <c r="G13" s="13"/>
      <c r="H13" s="13">
        <v>58582750.121480301</v>
      </c>
      <c r="I13" s="13">
        <v>366445214.82050103</v>
      </c>
      <c r="J13" s="13">
        <v>975658909.26610696</v>
      </c>
      <c r="K13" s="13">
        <v>580365078.65098298</v>
      </c>
    </row>
    <row r="14" spans="1:11" x14ac:dyDescent="0.3">
      <c r="A14" s="13" t="s">
        <v>614</v>
      </c>
      <c r="B14" s="13">
        <v>113463687.150838</v>
      </c>
      <c r="C14" s="13">
        <v>467541899.44134098</v>
      </c>
      <c r="D14" s="13">
        <v>-127932960.89385501</v>
      </c>
      <c r="E14" s="13">
        <v>-266927374.30167601</v>
      </c>
      <c r="F14" s="13">
        <v>332513966.48044699</v>
      </c>
      <c r="G14" s="13"/>
      <c r="H14" s="13">
        <v>161066979.08605301</v>
      </c>
      <c r="I14" s="13">
        <v>133545121.178455</v>
      </c>
      <c r="J14" s="13">
        <v>248150282.61661801</v>
      </c>
      <c r="K14" s="13">
        <v>91445330</v>
      </c>
    </row>
    <row r="15" spans="1:11" x14ac:dyDescent="0.3">
      <c r="A15" s="13" t="s">
        <v>213</v>
      </c>
      <c r="B15" s="13">
        <v>1022967000</v>
      </c>
      <c r="C15" s="13">
        <v>510317000</v>
      </c>
      <c r="D15" s="13">
        <v>129937000</v>
      </c>
      <c r="E15" s="13">
        <v>819579000</v>
      </c>
      <c r="F15" s="13">
        <v>2024577000</v>
      </c>
      <c r="G15" s="13"/>
      <c r="H15" s="13">
        <v>507151800</v>
      </c>
      <c r="I15" s="13">
        <v>-1707666000</v>
      </c>
      <c r="J15" s="13">
        <v>-4474481000</v>
      </c>
      <c r="K15" s="13">
        <v>252836000</v>
      </c>
    </row>
    <row r="16" spans="1:11" x14ac:dyDescent="0.3">
      <c r="A16" s="13" t="s">
        <v>611</v>
      </c>
      <c r="B16" s="13">
        <v>146900000</v>
      </c>
      <c r="C16" s="13">
        <v>149300000</v>
      </c>
      <c r="D16" s="13">
        <v>250250000</v>
      </c>
      <c r="E16" s="13">
        <v>102370000</v>
      </c>
      <c r="F16" s="13">
        <v>152790000</v>
      </c>
      <c r="G16" s="13"/>
      <c r="H16" s="13">
        <v>434599799.80359399</v>
      </c>
      <c r="I16" s="13">
        <v>383064779.12109399</v>
      </c>
      <c r="J16" s="13">
        <v>530913950.39875001</v>
      </c>
      <c r="K16" s="13">
        <v>322456455.07109398</v>
      </c>
    </row>
    <row r="17" spans="1:11" x14ac:dyDescent="0.3">
      <c r="A17" s="13" t="s">
        <v>215</v>
      </c>
      <c r="B17" s="13">
        <v>179454413.27302</v>
      </c>
      <c r="C17" s="13">
        <v>453737837.97461301</v>
      </c>
      <c r="D17" s="13">
        <v>363562321.906708</v>
      </c>
      <c r="E17" s="13">
        <v>80358858.3697633</v>
      </c>
      <c r="F17" s="13">
        <v>216986881.64930901</v>
      </c>
      <c r="G17" s="13"/>
      <c r="H17" s="13">
        <v>1021276595.74468</v>
      </c>
      <c r="I17" s="13">
        <v>1779255319.1489401</v>
      </c>
      <c r="J17" s="13">
        <v>1951329787.23404</v>
      </c>
      <c r="K17" s="13">
        <v>6839627659.5744696</v>
      </c>
    </row>
    <row r="18" spans="1:11" x14ac:dyDescent="0.3">
      <c r="A18" s="13" t="s">
        <v>217</v>
      </c>
      <c r="B18" s="13">
        <v>190059372.97475001</v>
      </c>
      <c r="C18" s="13">
        <v>179603006.31860501</v>
      </c>
      <c r="D18" s="13">
        <v>280384629.67798299</v>
      </c>
      <c r="E18" s="13">
        <v>78527040.077257305</v>
      </c>
      <c r="F18" s="13">
        <v>52304931.038966998</v>
      </c>
      <c r="G18" s="13"/>
      <c r="H18" s="13">
        <v>1525312160.4049301</v>
      </c>
      <c r="I18" s="13">
        <v>1723856464.1234601</v>
      </c>
      <c r="J18" s="13">
        <v>1634888030.42698</v>
      </c>
      <c r="K18" s="13">
        <v>1385155351.8489499</v>
      </c>
    </row>
    <row r="19" spans="1:11" x14ac:dyDescent="0.3">
      <c r="A19" s="13" t="s">
        <v>218</v>
      </c>
      <c r="B19" s="13">
        <v>29160482.23</v>
      </c>
      <c r="C19" s="13">
        <v>47539505.119999997</v>
      </c>
      <c r="D19" s="13">
        <v>73696943.905000001</v>
      </c>
      <c r="E19" s="13">
        <v>91504910.939999998</v>
      </c>
      <c r="F19" s="13">
        <v>228343253.80000001</v>
      </c>
      <c r="G19" s="13"/>
      <c r="H19" s="13">
        <v>7500000</v>
      </c>
      <c r="I19" s="13">
        <v>17664400</v>
      </c>
      <c r="J19" s="13">
        <v>15000000</v>
      </c>
      <c r="K19" s="13">
        <v>8000000</v>
      </c>
    </row>
    <row r="20" spans="1:11" x14ac:dyDescent="0.3">
      <c r="A20" s="13" t="s">
        <v>219</v>
      </c>
      <c r="B20" s="13">
        <v>203200000</v>
      </c>
      <c r="C20" s="13">
        <v>444000000</v>
      </c>
      <c r="D20" s="13">
        <v>118800000</v>
      </c>
      <c r="E20" s="13">
        <v>95800000</v>
      </c>
      <c r="F20" s="13">
        <v>247100000</v>
      </c>
      <c r="G20" s="13"/>
      <c r="H20" s="13">
        <v>1393200000</v>
      </c>
      <c r="I20" s="13">
        <v>1230721861.8599999</v>
      </c>
      <c r="J20" s="13">
        <v>1606417743.3800001</v>
      </c>
      <c r="K20" s="13">
        <v>1992107728.25</v>
      </c>
    </row>
    <row r="21" spans="1:11" x14ac:dyDescent="0.3">
      <c r="A21" s="13" t="s">
        <v>221</v>
      </c>
      <c r="B21" s="13">
        <v>17650000</v>
      </c>
      <c r="C21" s="13">
        <v>58671500</v>
      </c>
      <c r="D21" s="13">
        <v>29564651.916666601</v>
      </c>
      <c r="E21" s="13">
        <v>61174888.866877802</v>
      </c>
      <c r="F21" s="13">
        <v>25461176.878239699</v>
      </c>
      <c r="G21" s="13"/>
      <c r="H21" s="13">
        <v>76202813.500213206</v>
      </c>
      <c r="I21" s="13">
        <v>125495493.195585</v>
      </c>
      <c r="J21" s="13">
        <v>140907967.62059301</v>
      </c>
      <c r="K21" s="13">
        <v>16037530.526889101</v>
      </c>
    </row>
    <row r="22" spans="1:11" x14ac:dyDescent="0.3">
      <c r="A22" s="13" t="s">
        <v>222</v>
      </c>
      <c r="B22" s="13">
        <v>11294143.4999269</v>
      </c>
      <c r="C22" s="13">
        <v>9314781.8769757804</v>
      </c>
      <c r="D22" s="13">
        <v>-12794843.614659401</v>
      </c>
      <c r="E22" s="13">
        <v>16739539.3415644</v>
      </c>
      <c r="F22" s="13">
        <v>-19395622.6954978</v>
      </c>
      <c r="G22" s="13"/>
      <c r="H22" s="13">
        <v>174019952.06305099</v>
      </c>
      <c r="I22" s="13">
        <v>345985235.68002999</v>
      </c>
      <c r="J22" s="13">
        <v>375988902.22379303</v>
      </c>
      <c r="K22" s="13">
        <v>48955920</v>
      </c>
    </row>
    <row r="23" spans="1:11" x14ac:dyDescent="0.3">
      <c r="A23" s="13" t="s">
        <v>603</v>
      </c>
      <c r="B23" s="13">
        <v>47400000</v>
      </c>
      <c r="C23" s="13">
        <v>28700000</v>
      </c>
      <c r="D23" s="13">
        <v>13900000</v>
      </c>
      <c r="E23" s="13">
        <v>22800000</v>
      </c>
      <c r="F23" s="13">
        <v>22400000</v>
      </c>
      <c r="G23" s="13"/>
      <c r="H23" s="13">
        <v>476518083.75</v>
      </c>
      <c r="I23" s="13">
        <v>49675691.875</v>
      </c>
      <c r="J23" s="13">
        <v>20601100</v>
      </c>
      <c r="K23" s="13">
        <v>21480000</v>
      </c>
    </row>
    <row r="24" spans="1:11" x14ac:dyDescent="0.3">
      <c r="A24" s="13" t="s">
        <v>223</v>
      </c>
      <c r="B24" s="13" t="s">
        <v>413</v>
      </c>
      <c r="C24" s="13" t="s">
        <v>413</v>
      </c>
      <c r="D24" s="13" t="s">
        <v>413</v>
      </c>
      <c r="E24" s="13" t="s">
        <v>413</v>
      </c>
      <c r="F24" s="13" t="s">
        <v>413</v>
      </c>
      <c r="G24" s="13"/>
      <c r="H24" s="13">
        <v>-2786960.8901314898</v>
      </c>
      <c r="I24" s="13">
        <v>6783112.4876863305</v>
      </c>
      <c r="J24" s="13">
        <v>8402097.1456273198</v>
      </c>
      <c r="K24" s="13">
        <v>11916048.289237</v>
      </c>
    </row>
    <row r="25" spans="1:11" x14ac:dyDescent="0.3">
      <c r="A25" s="13" t="s">
        <v>224</v>
      </c>
      <c r="B25" s="13">
        <v>949300000</v>
      </c>
      <c r="C25" s="13">
        <v>1010500000</v>
      </c>
      <c r="D25" s="13">
        <v>736350000</v>
      </c>
      <c r="E25" s="13">
        <v>705756000</v>
      </c>
      <c r="F25" s="13">
        <v>676543000</v>
      </c>
      <c r="G25" s="13"/>
      <c r="H25" s="13">
        <v>-1129487271.3376999</v>
      </c>
      <c r="I25" s="13">
        <v>583576424.72566497</v>
      </c>
      <c r="J25" s="13">
        <v>6236980.0828294</v>
      </c>
      <c r="K25" s="13">
        <v>293692090.23558599</v>
      </c>
    </row>
    <row r="26" spans="1:11" x14ac:dyDescent="0.3">
      <c r="A26" s="13" t="s">
        <v>225</v>
      </c>
      <c r="B26" s="13">
        <v>66736468.360430501</v>
      </c>
      <c r="C26" s="13">
        <v>176780594.760508</v>
      </c>
      <c r="D26" s="13">
        <v>146075610.87664399</v>
      </c>
      <c r="E26" s="13">
        <v>118495219.813023</v>
      </c>
      <c r="F26" s="13">
        <v>267769568.956599</v>
      </c>
      <c r="G26" s="13"/>
      <c r="H26" s="13">
        <v>483278992.87074202</v>
      </c>
      <c r="I26" s="13">
        <v>767542282.66021395</v>
      </c>
      <c r="J26" s="13">
        <v>851454276.30085003</v>
      </c>
      <c r="K26" s="13">
        <v>1035178227.48115</v>
      </c>
    </row>
    <row r="27" spans="1:11" x14ac:dyDescent="0.3">
      <c r="A27" s="13" t="s">
        <v>226</v>
      </c>
      <c r="B27" s="13">
        <v>95318134.921010494</v>
      </c>
      <c r="C27" s="13">
        <v>36675065.782925896</v>
      </c>
      <c r="D27" s="13">
        <v>57171341.354861997</v>
      </c>
      <c r="E27" s="13">
        <v>30680571.208468199</v>
      </c>
      <c r="F27" s="13">
        <v>407997392.45524001</v>
      </c>
      <c r="G27" s="13"/>
      <c r="H27" s="13">
        <v>31792610.414228301</v>
      </c>
      <c r="I27" s="13">
        <v>-319055857.57453299</v>
      </c>
      <c r="J27" s="13">
        <v>709624140.359236</v>
      </c>
      <c r="K27" s="13">
        <v>665417580.12641799</v>
      </c>
    </row>
    <row r="28" spans="1:11" x14ac:dyDescent="0.3">
      <c r="A28" s="13" t="s">
        <v>30</v>
      </c>
      <c r="B28" s="13">
        <v>28855609916.419998</v>
      </c>
      <c r="C28" s="13">
        <v>28385675614.9902</v>
      </c>
      <c r="D28" s="13">
        <v>32994718699.75</v>
      </c>
      <c r="E28" s="13">
        <v>23225846372.250999</v>
      </c>
      <c r="F28" s="13">
        <v>16586600193.114</v>
      </c>
      <c r="G28" s="13"/>
      <c r="H28" s="13">
        <v>38270116307.449997</v>
      </c>
      <c r="I28" s="13">
        <v>46440503520.190002</v>
      </c>
      <c r="J28" s="13">
        <v>74606361830.229996</v>
      </c>
      <c r="K28" s="13">
        <v>64227330465.830002</v>
      </c>
    </row>
    <row r="29" spans="1:11" x14ac:dyDescent="0.3">
      <c r="A29" s="13" t="s">
        <v>596</v>
      </c>
      <c r="B29" s="13">
        <v>2884158930</v>
      </c>
      <c r="C29" s="13">
        <v>10581983240</v>
      </c>
      <c r="D29" s="13">
        <v>36367397000</v>
      </c>
      <c r="E29" s="13">
        <v>30073089000</v>
      </c>
      <c r="F29" s="13">
        <v>14166008000</v>
      </c>
      <c r="G29" s="13"/>
      <c r="H29" s="13">
        <v>42280161620</v>
      </c>
      <c r="I29" s="13">
        <v>43216848540</v>
      </c>
      <c r="J29" s="13">
        <v>42809379600</v>
      </c>
      <c r="K29" s="13">
        <v>44158493710</v>
      </c>
    </row>
    <row r="30" spans="1:11" x14ac:dyDescent="0.3">
      <c r="A30" s="13" t="s">
        <v>594</v>
      </c>
      <c r="B30" s="13" t="s">
        <v>413</v>
      </c>
      <c r="C30" s="13" t="s">
        <v>413</v>
      </c>
      <c r="D30" s="13" t="s">
        <v>413</v>
      </c>
      <c r="E30" s="13">
        <v>60694643.656784803</v>
      </c>
      <c r="F30" s="13">
        <v>229671955.67539501</v>
      </c>
      <c r="G30" s="13"/>
      <c r="H30" s="13">
        <v>565542275.42933297</v>
      </c>
      <c r="I30" s="13">
        <v>204749379.81508899</v>
      </c>
      <c r="J30" s="13">
        <v>-292416275.45075202</v>
      </c>
      <c r="K30" s="13">
        <v>-50992640.191536099</v>
      </c>
    </row>
    <row r="31" spans="1:11" x14ac:dyDescent="0.3">
      <c r="A31" s="13" t="s">
        <v>229</v>
      </c>
      <c r="B31" s="13">
        <v>5264840</v>
      </c>
      <c r="C31" s="13">
        <v>193280</v>
      </c>
      <c r="D31" s="13">
        <v>167140</v>
      </c>
      <c r="E31" s="13">
        <v>597510</v>
      </c>
      <c r="F31" s="13">
        <v>1715950</v>
      </c>
      <c r="G31" s="13"/>
      <c r="H31" s="13">
        <v>-98777856.014441803</v>
      </c>
      <c r="I31" s="13">
        <v>-79957355.3390048</v>
      </c>
      <c r="J31" s="13">
        <v>669738240.85016501</v>
      </c>
      <c r="K31" s="13">
        <v>5174270</v>
      </c>
    </row>
    <row r="32" spans="1:11" x14ac:dyDescent="0.3">
      <c r="A32" s="13" t="s">
        <v>230</v>
      </c>
      <c r="B32" s="13" t="s">
        <v>413</v>
      </c>
      <c r="C32" s="13">
        <v>-475191.30531218799</v>
      </c>
      <c r="D32" s="13" t="s">
        <v>413</v>
      </c>
      <c r="E32" s="13">
        <v>-11440.912703828901</v>
      </c>
      <c r="F32" s="13" t="s">
        <v>413</v>
      </c>
      <c r="G32" s="13"/>
      <c r="H32" s="13">
        <v>21226213.041505899</v>
      </c>
      <c r="I32" s="13">
        <v>22377441.909428701</v>
      </c>
      <c r="J32" s="13">
        <v>25285988.365722101</v>
      </c>
      <c r="K32" s="13">
        <v>34127983.537817098</v>
      </c>
    </row>
    <row r="33" spans="1:11" x14ac:dyDescent="0.3">
      <c r="A33" s="13" t="s">
        <v>231</v>
      </c>
      <c r="B33" s="13">
        <v>6793745.3941288404</v>
      </c>
      <c r="C33" s="13">
        <v>53935025.354915798</v>
      </c>
      <c r="D33" s="13">
        <v>34202238.381614603</v>
      </c>
      <c r="E33" s="13">
        <v>9010186.2056865599</v>
      </c>
      <c r="F33" s="13">
        <v>14759046.676955201</v>
      </c>
      <c r="G33" s="13"/>
      <c r="H33" s="13">
        <v>67619883.919923902</v>
      </c>
      <c r="I33" s="13">
        <v>91456883.259019598</v>
      </c>
      <c r="J33" s="13">
        <v>122015528.984869</v>
      </c>
      <c r="K33" s="13">
        <v>158735894.913156</v>
      </c>
    </row>
    <row r="34" spans="1:11" x14ac:dyDescent="0.3">
      <c r="A34" s="13" t="s">
        <v>232</v>
      </c>
      <c r="B34" s="13">
        <v>115871733.049308</v>
      </c>
      <c r="C34" s="13">
        <v>102225822.01171599</v>
      </c>
      <c r="D34" s="13">
        <v>118308566.310881</v>
      </c>
      <c r="E34" s="13">
        <v>146481995.06384501</v>
      </c>
      <c r="F34" s="13">
        <v>130956363.872694</v>
      </c>
      <c r="G34" s="13"/>
      <c r="H34" s="13">
        <v>3624644990.1329498</v>
      </c>
      <c r="I34" s="13">
        <v>3483461605.6537199</v>
      </c>
      <c r="J34" s="13">
        <v>3578831295.87393</v>
      </c>
      <c r="K34" s="13">
        <v>3958792378.8864002</v>
      </c>
    </row>
    <row r="35" spans="1:11" x14ac:dyDescent="0.3">
      <c r="A35" s="13" t="s">
        <v>233</v>
      </c>
      <c r="B35" s="13">
        <v>55231294.157724701</v>
      </c>
      <c r="C35" s="13">
        <v>35009801.844118699</v>
      </c>
      <c r="D35" s="13">
        <v>159708006.20138699</v>
      </c>
      <c r="E35" s="13">
        <v>-11668387.378390601</v>
      </c>
      <c r="F35" s="13">
        <v>505256043.293607</v>
      </c>
      <c r="G35" s="13"/>
      <c r="H35" s="13">
        <v>675186993.65287006</v>
      </c>
      <c r="I35" s="13">
        <v>963531503.48334503</v>
      </c>
      <c r="J35" s="13">
        <v>925681548.56325197</v>
      </c>
      <c r="K35" s="13">
        <v>-109133290</v>
      </c>
    </row>
    <row r="36" spans="1:11" x14ac:dyDescent="0.3">
      <c r="A36" s="13" t="s">
        <v>587</v>
      </c>
      <c r="B36" s="13">
        <v>3241551670</v>
      </c>
      <c r="C36" s="13">
        <v>3854761830</v>
      </c>
      <c r="D36" s="13">
        <v>8504608000</v>
      </c>
      <c r="E36" s="13">
        <v>5983789000</v>
      </c>
      <c r="F36" s="13">
        <v>-6024905000</v>
      </c>
      <c r="G36" s="13"/>
      <c r="H36" s="13">
        <v>6875780107.9860401</v>
      </c>
      <c r="I36" s="13">
        <v>-807807825.13141406</v>
      </c>
      <c r="J36" s="13">
        <v>-2919604162.7941799</v>
      </c>
      <c r="K36" s="13">
        <v>20421626280</v>
      </c>
    </row>
    <row r="37" spans="1:11" x14ac:dyDescent="0.3">
      <c r="A37" s="13" t="s">
        <v>235</v>
      </c>
      <c r="B37" s="13">
        <v>301720</v>
      </c>
      <c r="C37" s="13">
        <v>6500</v>
      </c>
      <c r="D37" s="13" t="s">
        <v>413</v>
      </c>
      <c r="E37" s="13" t="s">
        <v>413</v>
      </c>
      <c r="F37" s="13">
        <v>1290</v>
      </c>
      <c r="G37" s="13"/>
      <c r="H37" s="13" t="s">
        <v>413</v>
      </c>
      <c r="I37" s="13" t="s">
        <v>413</v>
      </c>
      <c r="J37" s="13" t="s">
        <v>413</v>
      </c>
      <c r="K37" s="13" t="s">
        <v>413</v>
      </c>
    </row>
    <row r="38" spans="1:11" x14ac:dyDescent="0.3">
      <c r="A38" s="13" t="s">
        <v>236</v>
      </c>
      <c r="B38" s="13">
        <v>-303410</v>
      </c>
      <c r="C38" s="13">
        <v>-2147150</v>
      </c>
      <c r="D38" s="13" t="s">
        <v>413</v>
      </c>
      <c r="E38" s="13" t="s">
        <v>413</v>
      </c>
      <c r="F38" s="13" t="s">
        <v>413</v>
      </c>
      <c r="G38" s="13"/>
      <c r="H38" s="13" t="s">
        <v>413</v>
      </c>
      <c r="I38" s="13" t="s">
        <v>413</v>
      </c>
      <c r="J38" s="13" t="s">
        <v>413</v>
      </c>
      <c r="K38" s="13" t="s">
        <v>413</v>
      </c>
    </row>
    <row r="39" spans="1:11" x14ac:dyDescent="0.3">
      <c r="A39" s="13" t="s">
        <v>237</v>
      </c>
      <c r="B39" s="13">
        <v>4627817978</v>
      </c>
      <c r="C39" s="13">
        <v>8761016217.8400002</v>
      </c>
      <c r="D39" s="13">
        <v>4860015667.5200005</v>
      </c>
      <c r="E39" s="13">
        <v>4199763048.8499999</v>
      </c>
      <c r="F39" s="13">
        <v>2549923142.4110799</v>
      </c>
      <c r="G39" s="13"/>
      <c r="H39" s="13">
        <v>11447397288.617599</v>
      </c>
      <c r="I39" s="13">
        <v>15176902318.554399</v>
      </c>
      <c r="J39" s="13">
        <v>18236599109.430302</v>
      </c>
      <c r="K39" s="13">
        <v>21737835925.381401</v>
      </c>
    </row>
    <row r="40" spans="1:11" x14ac:dyDescent="0.3">
      <c r="A40" s="13" t="s">
        <v>18</v>
      </c>
      <c r="B40" s="13">
        <v>45644000000</v>
      </c>
      <c r="C40" s="13">
        <v>41014000000</v>
      </c>
      <c r="D40" s="13">
        <v>42095300000</v>
      </c>
      <c r="E40" s="13">
        <v>47053000000</v>
      </c>
      <c r="F40" s="13">
        <v>53073618897.403603</v>
      </c>
      <c r="G40" s="13"/>
      <c r="H40" s="13">
        <v>253095616058.57999</v>
      </c>
      <c r="I40" s="13">
        <v>344074977062.47998</v>
      </c>
      <c r="J40" s="13">
        <v>190203789092.51001</v>
      </c>
      <c r="K40" s="13">
        <v>42727679407.239998</v>
      </c>
    </row>
    <row r="41" spans="1:11" x14ac:dyDescent="0.3">
      <c r="A41" s="13" t="s">
        <v>238</v>
      </c>
      <c r="B41" s="13">
        <v>2828826261.6125102</v>
      </c>
      <c r="C41" s="13">
        <v>1507907130.4458899</v>
      </c>
      <c r="D41" s="13">
        <v>2436459923.4285598</v>
      </c>
      <c r="E41" s="13">
        <v>2541942612.2073898</v>
      </c>
      <c r="F41" s="13">
        <v>2133698124.1494601</v>
      </c>
      <c r="G41" s="13"/>
      <c r="H41" s="13">
        <v>7458624984.2192898</v>
      </c>
      <c r="I41" s="13">
        <v>9561335276.6757107</v>
      </c>
      <c r="J41" s="13">
        <v>17182521349.905899</v>
      </c>
      <c r="K41" s="13">
        <v>17144522051.9865</v>
      </c>
    </row>
    <row r="42" spans="1:11" x14ac:dyDescent="0.3">
      <c r="A42" s="13" t="s">
        <v>239</v>
      </c>
      <c r="B42" s="13" t="s">
        <v>413</v>
      </c>
      <c r="C42" s="13" t="s">
        <v>413</v>
      </c>
      <c r="D42" s="13" t="s">
        <v>413</v>
      </c>
      <c r="E42" s="13" t="s">
        <v>413</v>
      </c>
      <c r="F42" s="13" t="s">
        <v>413</v>
      </c>
      <c r="G42" s="13"/>
      <c r="H42" s="13">
        <v>3875846.0805885401</v>
      </c>
      <c r="I42" s="13">
        <v>4024772.1820532</v>
      </c>
      <c r="J42" s="13">
        <v>4128667.4753899099</v>
      </c>
      <c r="K42" s="13">
        <v>5352754.8943287404</v>
      </c>
    </row>
    <row r="43" spans="1:11" x14ac:dyDescent="0.3">
      <c r="A43" s="13" t="s">
        <v>579</v>
      </c>
      <c r="B43" s="13">
        <v>-1222670</v>
      </c>
      <c r="C43" s="13">
        <v>-1065390</v>
      </c>
      <c r="D43" s="13">
        <v>-1800000</v>
      </c>
      <c r="E43" s="13">
        <v>900000</v>
      </c>
      <c r="F43" s="13">
        <v>21990660</v>
      </c>
      <c r="G43" s="13"/>
      <c r="H43" s="13">
        <v>1498084807.8648</v>
      </c>
      <c r="I43" s="13">
        <v>1677673789.73561</v>
      </c>
      <c r="J43" s="13">
        <v>1409373841.76263</v>
      </c>
      <c r="K43" s="13">
        <v>2375258886.51998</v>
      </c>
    </row>
    <row r="44" spans="1:11" x14ac:dyDescent="0.3">
      <c r="A44" s="13" t="s">
        <v>577</v>
      </c>
      <c r="B44" s="13">
        <v>-169664715.51578701</v>
      </c>
      <c r="C44" s="13">
        <v>-68298651.836834505</v>
      </c>
      <c r="D44" s="13">
        <v>-98141674.346360594</v>
      </c>
      <c r="E44" s="13">
        <v>-135479673.01522401</v>
      </c>
      <c r="F44" s="13">
        <v>200095651.48564401</v>
      </c>
      <c r="G44" s="13"/>
      <c r="H44" s="13">
        <v>-1983178866.50125</v>
      </c>
      <c r="I44" s="13">
        <v>-320209517.69602197</v>
      </c>
      <c r="J44" s="13">
        <v>24909590</v>
      </c>
      <c r="K44" s="13">
        <v>26364470</v>
      </c>
    </row>
    <row r="45" spans="1:11" x14ac:dyDescent="0.3">
      <c r="A45" s="13" t="s">
        <v>242</v>
      </c>
      <c r="B45" s="13">
        <v>614500000</v>
      </c>
      <c r="C45" s="13">
        <v>619469212</v>
      </c>
      <c r="D45" s="13">
        <v>723426415.26423895</v>
      </c>
      <c r="E45" s="13">
        <v>621846413.15973401</v>
      </c>
      <c r="F45" s="13">
        <v>723172624.76883495</v>
      </c>
      <c r="G45" s="13"/>
      <c r="H45" s="13">
        <v>2103003648.9835999</v>
      </c>
      <c r="I45" s="13">
        <v>3592802258.0967698</v>
      </c>
      <c r="J45" s="13">
        <v>3673404328.9731398</v>
      </c>
      <c r="K45" s="13">
        <v>4687479757.8574896</v>
      </c>
    </row>
    <row r="46" spans="1:11" x14ac:dyDescent="0.3">
      <c r="A46" s="13" t="s">
        <v>243</v>
      </c>
      <c r="B46" s="13">
        <v>-28876650</v>
      </c>
      <c r="C46" s="13">
        <v>6348880</v>
      </c>
      <c r="D46" s="13">
        <v>7872260</v>
      </c>
      <c r="E46" s="13">
        <v>-5179240</v>
      </c>
      <c r="F46" s="13">
        <v>-4203160</v>
      </c>
      <c r="G46" s="13"/>
      <c r="H46" s="13">
        <v>712915894.48161602</v>
      </c>
      <c r="I46" s="13">
        <v>1392435143.3830099</v>
      </c>
      <c r="J46" s="13">
        <v>1599115748.8332701</v>
      </c>
      <c r="K46" s="13">
        <v>214905250</v>
      </c>
    </row>
    <row r="47" spans="1:11" x14ac:dyDescent="0.3">
      <c r="A47" s="13" t="s">
        <v>245</v>
      </c>
      <c r="B47" s="13" t="s">
        <v>413</v>
      </c>
      <c r="C47" s="13" t="s">
        <v>413</v>
      </c>
      <c r="D47" s="13" t="s">
        <v>413</v>
      </c>
      <c r="E47" s="13" t="s">
        <v>413</v>
      </c>
      <c r="F47" s="13" t="s">
        <v>413</v>
      </c>
      <c r="G47" s="13"/>
      <c r="H47" s="13" t="s">
        <v>413</v>
      </c>
      <c r="I47" s="13" t="s">
        <v>413</v>
      </c>
      <c r="J47" s="13" t="s">
        <v>413</v>
      </c>
      <c r="K47" s="13" t="s">
        <v>413</v>
      </c>
    </row>
    <row r="48" spans="1:11" x14ac:dyDescent="0.3">
      <c r="A48" s="13" t="s">
        <v>572</v>
      </c>
      <c r="B48" s="13" t="s">
        <v>413</v>
      </c>
      <c r="C48" s="13" t="s">
        <v>413</v>
      </c>
      <c r="D48" s="13" t="s">
        <v>413</v>
      </c>
      <c r="E48" s="13" t="s">
        <v>413</v>
      </c>
      <c r="F48" s="13" t="s">
        <v>413</v>
      </c>
      <c r="G48" s="13"/>
      <c r="H48" s="13">
        <v>155743256.26815599</v>
      </c>
      <c r="I48" s="13">
        <v>170912620.06145301</v>
      </c>
      <c r="J48" s="13">
        <v>175616794.94972101</v>
      </c>
      <c r="K48" s="13">
        <v>136602563.648045</v>
      </c>
    </row>
    <row r="49" spans="1:11" x14ac:dyDescent="0.3">
      <c r="A49" s="13" t="s">
        <v>249</v>
      </c>
      <c r="B49" s="13">
        <v>3173513.5408871202</v>
      </c>
      <c r="C49" s="13">
        <v>3212901.1202952899</v>
      </c>
      <c r="D49" s="13">
        <v>3286049.4820533302</v>
      </c>
      <c r="E49" s="13">
        <v>3392958.6261612298</v>
      </c>
      <c r="F49" s="13">
        <v>3432346.2055694</v>
      </c>
      <c r="G49" s="13"/>
      <c r="H49" s="13">
        <v>158230011</v>
      </c>
      <c r="I49" s="13">
        <v>166750130.82303199</v>
      </c>
      <c r="J49" s="13">
        <v>187022847.623808</v>
      </c>
      <c r="K49" s="13">
        <v>137009451</v>
      </c>
    </row>
    <row r="50" spans="1:11" x14ac:dyDescent="0.3">
      <c r="A50" s="13" t="s">
        <v>250</v>
      </c>
      <c r="B50" s="13">
        <v>6511111.1111111101</v>
      </c>
      <c r="C50" s="13">
        <v>17955555.555555601</v>
      </c>
      <c r="D50" s="13">
        <v>17530960.3356493</v>
      </c>
      <c r="E50" s="13">
        <v>14634125.6260121</v>
      </c>
      <c r="F50" s="13">
        <v>20055378.178856</v>
      </c>
      <c r="G50" s="13"/>
      <c r="H50" s="13">
        <v>22837135.999939598</v>
      </c>
      <c r="I50" s="13">
        <v>28338715.128219701</v>
      </c>
      <c r="J50" s="13">
        <v>17653772.958962001</v>
      </c>
      <c r="K50" s="13">
        <v>20691116.407645699</v>
      </c>
    </row>
    <row r="51" spans="1:11" x14ac:dyDescent="0.3">
      <c r="A51" s="13" t="s">
        <v>251</v>
      </c>
      <c r="B51" s="13">
        <v>668900000</v>
      </c>
      <c r="C51" s="13">
        <v>1344900000</v>
      </c>
      <c r="D51" s="13">
        <v>989000000</v>
      </c>
      <c r="E51" s="13">
        <v>1087900000</v>
      </c>
      <c r="F51" s="13">
        <v>926000000</v>
      </c>
      <c r="G51" s="13"/>
      <c r="H51" s="13">
        <v>2460600000</v>
      </c>
      <c r="I51" s="13">
        <v>3349700000</v>
      </c>
      <c r="J51" s="13">
        <v>4050000000</v>
      </c>
      <c r="K51" s="13">
        <v>4750500000</v>
      </c>
    </row>
    <row r="52" spans="1:11" x14ac:dyDescent="0.3">
      <c r="A52" s="13" t="s">
        <v>252</v>
      </c>
      <c r="B52" s="13">
        <v>869980000</v>
      </c>
      <c r="C52" s="13">
        <v>648410000</v>
      </c>
      <c r="D52" s="13">
        <v>-23439367.913998101</v>
      </c>
      <c r="E52" s="13">
        <v>538568575.16999996</v>
      </c>
      <c r="F52" s="13">
        <v>783261009.54999995</v>
      </c>
      <c r="G52" s="13"/>
      <c r="H52" s="13">
        <v>1106253900.76402</v>
      </c>
      <c r="I52" s="13">
        <v>648567150.92688704</v>
      </c>
      <c r="J52" s="13">
        <v>880294803.52951705</v>
      </c>
      <c r="K52" s="13">
        <v>383006348.52318799</v>
      </c>
    </row>
    <row r="53" spans="1:11" x14ac:dyDescent="0.3">
      <c r="A53" s="13" t="s">
        <v>566</v>
      </c>
      <c r="B53" s="13">
        <v>1076000000</v>
      </c>
      <c r="C53" s="13">
        <v>1065300000</v>
      </c>
      <c r="D53" s="13">
        <v>1235000000</v>
      </c>
      <c r="E53" s="13">
        <v>509900000</v>
      </c>
      <c r="F53" s="13">
        <v>646900000</v>
      </c>
      <c r="G53" s="13"/>
      <c r="H53" s="13">
        <v>5851800000</v>
      </c>
      <c r="I53" s="13">
        <v>5122300000</v>
      </c>
      <c r="J53" s="13">
        <v>11399900000</v>
      </c>
      <c r="K53" s="13">
        <v>9840600000</v>
      </c>
    </row>
    <row r="54" spans="1:11" x14ac:dyDescent="0.3">
      <c r="A54" s="13" t="s">
        <v>254</v>
      </c>
      <c r="B54" s="13">
        <v>1102684180.4683001</v>
      </c>
      <c r="C54" s="13">
        <v>215800000</v>
      </c>
      <c r="D54" s="13">
        <v>173400000</v>
      </c>
      <c r="E54" s="13">
        <v>278900000</v>
      </c>
      <c r="F54" s="13">
        <v>470000000</v>
      </c>
      <c r="G54" s="13"/>
      <c r="H54" s="13">
        <v>386532637.67730099</v>
      </c>
      <c r="I54" s="13">
        <v>800443454.95999897</v>
      </c>
      <c r="J54" s="13">
        <v>10244829.5099997</v>
      </c>
      <c r="K54" s="13">
        <v>638117023.61000001</v>
      </c>
    </row>
    <row r="55" spans="1:11" x14ac:dyDescent="0.3">
      <c r="A55" s="13" t="s">
        <v>255</v>
      </c>
      <c r="B55" s="13" t="s">
        <v>413</v>
      </c>
      <c r="C55" s="13" t="s">
        <v>413</v>
      </c>
      <c r="D55" s="13" t="s">
        <v>413</v>
      </c>
      <c r="E55" s="13" t="s">
        <v>413</v>
      </c>
      <c r="F55" s="13" t="s">
        <v>413</v>
      </c>
      <c r="G55" s="13"/>
      <c r="H55" s="13">
        <v>16501440</v>
      </c>
      <c r="I55" s="13">
        <v>225183210</v>
      </c>
      <c r="J55" s="13">
        <v>-687760</v>
      </c>
      <c r="K55" s="13" t="s">
        <v>413</v>
      </c>
    </row>
    <row r="56" spans="1:11" x14ac:dyDescent="0.3">
      <c r="A56" s="13" t="s">
        <v>256</v>
      </c>
      <c r="B56" s="13">
        <v>45493.277587711797</v>
      </c>
      <c r="C56" s="13" t="s">
        <v>413</v>
      </c>
      <c r="D56" s="13" t="s">
        <v>413</v>
      </c>
      <c r="E56" s="13" t="s">
        <v>413</v>
      </c>
      <c r="F56" s="13" t="s">
        <v>413</v>
      </c>
      <c r="G56" s="13"/>
      <c r="H56" s="13" t="s">
        <v>413</v>
      </c>
      <c r="I56" s="13" t="s">
        <v>413</v>
      </c>
      <c r="J56" s="13" t="s">
        <v>413</v>
      </c>
      <c r="K56" s="13" t="s">
        <v>413</v>
      </c>
    </row>
    <row r="57" spans="1:11" x14ac:dyDescent="0.3">
      <c r="A57" s="13" t="s">
        <v>258</v>
      </c>
      <c r="B57" s="13">
        <v>152720441.740437</v>
      </c>
      <c r="C57" s="13">
        <v>98270489.557151601</v>
      </c>
      <c r="D57" s="13">
        <v>90658006.189874604</v>
      </c>
      <c r="E57" s="13">
        <v>29330084.346971899</v>
      </c>
      <c r="F57" s="13">
        <v>92945313.171995103</v>
      </c>
      <c r="G57" s="13"/>
      <c r="H57" s="13">
        <v>38787632.672270402</v>
      </c>
      <c r="I57" s="13">
        <v>112865288.26854999</v>
      </c>
      <c r="J57" s="13">
        <v>13350248.303289</v>
      </c>
      <c r="K57" s="13">
        <v>28132551.483073</v>
      </c>
    </row>
    <row r="58" spans="1:11" x14ac:dyDescent="0.3">
      <c r="A58" s="13" t="s">
        <v>259</v>
      </c>
      <c r="B58" s="13" t="s">
        <v>413</v>
      </c>
      <c r="C58" s="13" t="s">
        <v>413</v>
      </c>
      <c r="D58" s="13" t="s">
        <v>413</v>
      </c>
      <c r="E58" s="13" t="s">
        <v>413</v>
      </c>
      <c r="F58" s="13" t="s">
        <v>413</v>
      </c>
      <c r="G58" s="13"/>
      <c r="H58" s="13">
        <v>2395799880.6598401</v>
      </c>
      <c r="I58" s="13">
        <v>4259445795.28263</v>
      </c>
      <c r="J58" s="13">
        <v>3669991332.17486</v>
      </c>
      <c r="K58" s="13">
        <v>3262966283.5193901</v>
      </c>
    </row>
    <row r="59" spans="1:11" x14ac:dyDescent="0.3">
      <c r="A59" s="13" t="s">
        <v>260</v>
      </c>
      <c r="B59" s="13">
        <v>20334035.1819074</v>
      </c>
      <c r="C59" s="13">
        <v>-147083835.755537</v>
      </c>
      <c r="D59" s="13">
        <v>591375.11462613603</v>
      </c>
      <c r="E59" s="13">
        <v>41301896.350276202</v>
      </c>
      <c r="F59" s="13">
        <v>30672578.330251899</v>
      </c>
      <c r="G59" s="13"/>
      <c r="H59" s="13">
        <v>239380737.903611</v>
      </c>
      <c r="I59" s="13">
        <v>409894560.46573901</v>
      </c>
      <c r="J59" s="13">
        <v>103581591.564163</v>
      </c>
      <c r="K59" s="13">
        <v>28976170</v>
      </c>
    </row>
    <row r="60" spans="1:11" x14ac:dyDescent="0.3">
      <c r="A60" s="13" t="s">
        <v>558</v>
      </c>
      <c r="B60" s="13" t="s">
        <v>413</v>
      </c>
      <c r="C60" s="13" t="s">
        <v>413</v>
      </c>
      <c r="D60" s="13">
        <v>3814000</v>
      </c>
      <c r="E60" s="13">
        <v>3891880</v>
      </c>
      <c r="F60" s="13">
        <v>10930935.855603701</v>
      </c>
      <c r="G60" s="13"/>
      <c r="H60" s="13">
        <v>-3132440</v>
      </c>
      <c r="I60" s="13">
        <v>13114560</v>
      </c>
      <c r="J60" s="13">
        <v>5860880</v>
      </c>
      <c r="K60" s="13">
        <v>14972180</v>
      </c>
    </row>
    <row r="61" spans="1:11" x14ac:dyDescent="0.3">
      <c r="A61" s="13" t="s">
        <v>263</v>
      </c>
      <c r="B61" s="13">
        <v>132605754.18622001</v>
      </c>
      <c r="C61" s="13">
        <v>89452781.626372606</v>
      </c>
      <c r="D61" s="13">
        <v>278061231.96768498</v>
      </c>
      <c r="E61" s="13">
        <v>-100615451.014713</v>
      </c>
      <c r="F61" s="13">
        <v>1160708.31013769</v>
      </c>
      <c r="G61" s="13"/>
      <c r="H61" s="13" t="s">
        <v>413</v>
      </c>
      <c r="I61" s="13" t="s">
        <v>413</v>
      </c>
      <c r="J61" s="13" t="s">
        <v>413</v>
      </c>
      <c r="K61" s="13" t="s">
        <v>413</v>
      </c>
    </row>
    <row r="62" spans="1:11" x14ac:dyDescent="0.3">
      <c r="A62" s="13" t="s">
        <v>555</v>
      </c>
      <c r="B62" s="13" t="s">
        <v>413</v>
      </c>
      <c r="C62" s="13" t="s">
        <v>413</v>
      </c>
      <c r="D62" s="13" t="s">
        <v>413</v>
      </c>
      <c r="E62" s="13" t="s">
        <v>413</v>
      </c>
      <c r="F62" s="13" t="s">
        <v>413</v>
      </c>
      <c r="G62" s="13"/>
      <c r="H62" s="13">
        <v>189576190.794227</v>
      </c>
      <c r="I62" s="13">
        <v>251822628.80736601</v>
      </c>
      <c r="J62" s="13">
        <v>231488000</v>
      </c>
      <c r="K62" s="13">
        <v>208372222.21135601</v>
      </c>
    </row>
    <row r="63" spans="1:11" x14ac:dyDescent="0.3">
      <c r="A63" s="13" t="s">
        <v>264</v>
      </c>
      <c r="B63" s="13">
        <v>265300000</v>
      </c>
      <c r="C63" s="13">
        <v>82300000</v>
      </c>
      <c r="D63" s="13">
        <v>131466678.34</v>
      </c>
      <c r="E63" s="13">
        <v>109871635.48999999</v>
      </c>
      <c r="F63" s="13">
        <v>160398660.46000001</v>
      </c>
      <c r="G63" s="13"/>
      <c r="H63" s="13">
        <v>544109653.91999996</v>
      </c>
      <c r="I63" s="13">
        <v>1271256433.53</v>
      </c>
      <c r="J63" s="13">
        <v>2286908991.6599998</v>
      </c>
      <c r="K63" s="13">
        <v>2085707951.0999999</v>
      </c>
    </row>
    <row r="64" spans="1:11" x14ac:dyDescent="0.3">
      <c r="A64" s="13" t="s">
        <v>266</v>
      </c>
      <c r="B64" s="13">
        <v>167400000</v>
      </c>
      <c r="C64" s="13">
        <v>243700000</v>
      </c>
      <c r="D64" s="13">
        <v>165900000</v>
      </c>
      <c r="E64" s="13">
        <v>89320000</v>
      </c>
      <c r="F64" s="13">
        <v>58930000</v>
      </c>
      <c r="G64" s="13"/>
      <c r="H64" s="13">
        <v>1875782953.4690599</v>
      </c>
      <c r="I64" s="13">
        <v>2533586462.0387301</v>
      </c>
      <c r="J64" s="13">
        <v>1428411737.1329999</v>
      </c>
      <c r="K64" s="13">
        <v>1319315614.6798899</v>
      </c>
    </row>
    <row r="65" spans="1:11" x14ac:dyDescent="0.3">
      <c r="A65" s="13" t="s">
        <v>268</v>
      </c>
      <c r="B65" s="13">
        <v>48685185.185185201</v>
      </c>
      <c r="C65" s="13">
        <v>41551851.851851903</v>
      </c>
      <c r="D65" s="13">
        <v>57489395.578131497</v>
      </c>
      <c r="E65" s="13">
        <v>89573443.425773293</v>
      </c>
      <c r="F65" s="13">
        <v>77853769.5825333</v>
      </c>
      <c r="G65" s="13"/>
      <c r="H65" s="13">
        <v>141277504.94475701</v>
      </c>
      <c r="I65" s="13">
        <v>152223567.1965</v>
      </c>
      <c r="J65" s="13">
        <v>156234559.25925899</v>
      </c>
      <c r="K65" s="13">
        <v>163816991.11111099</v>
      </c>
    </row>
    <row r="66" spans="1:11" x14ac:dyDescent="0.3">
      <c r="A66" s="13" t="s">
        <v>550</v>
      </c>
      <c r="B66" s="13" t="s">
        <v>413</v>
      </c>
      <c r="C66" s="13" t="s">
        <v>413</v>
      </c>
      <c r="D66" s="13" t="s">
        <v>413</v>
      </c>
      <c r="E66" s="13" t="s">
        <v>413</v>
      </c>
      <c r="F66" s="13" t="s">
        <v>413</v>
      </c>
      <c r="G66" s="13"/>
      <c r="H66" s="13" t="s">
        <v>413</v>
      </c>
      <c r="I66" s="13" t="s">
        <v>413</v>
      </c>
      <c r="J66" s="13" t="s">
        <v>413</v>
      </c>
      <c r="K66" s="13" t="s">
        <v>413</v>
      </c>
    </row>
    <row r="67" spans="1:11" x14ac:dyDescent="0.3">
      <c r="A67" s="13" t="s">
        <v>269</v>
      </c>
      <c r="B67" s="13">
        <v>1346300000</v>
      </c>
      <c r="C67" s="13">
        <v>924600000</v>
      </c>
      <c r="D67" s="13">
        <v>-788600000</v>
      </c>
      <c r="E67" s="13">
        <v>-936494410.38247001</v>
      </c>
      <c r="F67" s="13">
        <v>-1016996773.78154</v>
      </c>
      <c r="G67" s="13"/>
      <c r="H67" s="13">
        <v>1004371660</v>
      </c>
      <c r="I67" s="13">
        <v>3626364530</v>
      </c>
      <c r="J67" s="13">
        <v>1450072830</v>
      </c>
      <c r="K67" s="13">
        <v>1583156540</v>
      </c>
    </row>
    <row r="68" spans="1:11" x14ac:dyDescent="0.3">
      <c r="A68" s="13" t="s">
        <v>270</v>
      </c>
      <c r="B68" s="13">
        <v>17810000</v>
      </c>
      <c r="C68" s="13">
        <v>63452427</v>
      </c>
      <c r="D68" s="13">
        <v>9942000</v>
      </c>
      <c r="E68" s="13">
        <v>1677000</v>
      </c>
      <c r="F68" s="13">
        <v>491270</v>
      </c>
      <c r="G68" s="13"/>
      <c r="H68" s="13">
        <v>176350000</v>
      </c>
      <c r="I68" s="13">
        <v>197610000</v>
      </c>
      <c r="J68" s="13">
        <v>658300000</v>
      </c>
      <c r="K68" s="13">
        <v>1307980000</v>
      </c>
    </row>
    <row r="69" spans="1:11" x14ac:dyDescent="0.3">
      <c r="A69" s="13" t="s">
        <v>271</v>
      </c>
      <c r="B69" s="13" t="s">
        <v>413</v>
      </c>
      <c r="C69" s="13" t="s">
        <v>413</v>
      </c>
      <c r="D69" s="13" t="s">
        <v>413</v>
      </c>
      <c r="E69" s="13">
        <v>395613.59628861502</v>
      </c>
      <c r="F69" s="13">
        <v>3545253.6889372398</v>
      </c>
      <c r="G69" s="13"/>
      <c r="H69" s="13">
        <v>20989721.614696201</v>
      </c>
      <c r="I69" s="13">
        <v>18529723.354594599</v>
      </c>
      <c r="J69" s="13">
        <v>21658003.8438931</v>
      </c>
      <c r="K69" s="13">
        <v>257470</v>
      </c>
    </row>
    <row r="70" spans="1:11" x14ac:dyDescent="0.3">
      <c r="A70" s="13" t="s">
        <v>272</v>
      </c>
      <c r="B70" s="13">
        <v>44000000</v>
      </c>
      <c r="C70" s="13">
        <v>46000000</v>
      </c>
      <c r="D70" s="13">
        <v>67100000</v>
      </c>
      <c r="E70" s="13">
        <v>56000000</v>
      </c>
      <c r="F70" s="13">
        <v>43600000</v>
      </c>
      <c r="G70" s="13"/>
      <c r="H70" s="13">
        <v>1294482521.1708801</v>
      </c>
      <c r="I70" s="13">
        <v>2236503735.22896</v>
      </c>
      <c r="J70" s="13">
        <v>440109966.13914102</v>
      </c>
      <c r="K70" s="13">
        <v>6900000</v>
      </c>
    </row>
    <row r="71" spans="1:11" x14ac:dyDescent="0.3">
      <c r="A71" s="13" t="s">
        <v>273</v>
      </c>
      <c r="B71" s="13">
        <v>10760000</v>
      </c>
      <c r="C71" s="13">
        <v>30000000</v>
      </c>
      <c r="D71" s="13">
        <v>13250000</v>
      </c>
      <c r="E71" s="13">
        <v>4400000</v>
      </c>
      <c r="F71" s="13">
        <v>5700000</v>
      </c>
      <c r="G71" s="13"/>
      <c r="H71" s="13">
        <v>25000000</v>
      </c>
      <c r="I71" s="13">
        <v>51299000</v>
      </c>
      <c r="J71" s="13">
        <v>39413200</v>
      </c>
      <c r="K71" s="13">
        <v>23647920</v>
      </c>
    </row>
    <row r="72" spans="1:11" x14ac:dyDescent="0.3">
      <c r="A72" s="13" t="s">
        <v>274</v>
      </c>
      <c r="B72" s="13">
        <v>99000000</v>
      </c>
      <c r="C72" s="13">
        <v>237300000</v>
      </c>
      <c r="D72" s="13">
        <v>349978000</v>
      </c>
      <c r="E72" s="13">
        <v>309826700</v>
      </c>
      <c r="F72" s="13">
        <v>287314900</v>
      </c>
      <c r="G72" s="13"/>
      <c r="H72" s="13">
        <v>236016866.159637</v>
      </c>
      <c r="I72" s="13">
        <v>800315953.18234301</v>
      </c>
      <c r="J72" s="13">
        <v>758286498.80481803</v>
      </c>
      <c r="K72" s="13">
        <v>1086111945.1535201</v>
      </c>
    </row>
    <row r="73" spans="1:11" x14ac:dyDescent="0.3">
      <c r="A73" s="13" t="s">
        <v>542</v>
      </c>
      <c r="B73" s="13">
        <v>13939361335.8582</v>
      </c>
      <c r="C73" s="13">
        <v>25355410569.0154</v>
      </c>
      <c r="D73" s="13">
        <v>70495739305.845795</v>
      </c>
      <c r="E73" s="13">
        <v>31291719644.614899</v>
      </c>
      <c r="F73" s="13">
        <v>6747855220.8176403</v>
      </c>
      <c r="G73" s="13"/>
      <c r="H73" s="13">
        <v>117452284750.967</v>
      </c>
      <c r="I73" s="13">
        <v>137191251277.41901</v>
      </c>
      <c r="J73" s="13">
        <v>122407913138.418</v>
      </c>
      <c r="K73" s="13">
        <v>111109239723.332</v>
      </c>
    </row>
    <row r="74" spans="1:11" x14ac:dyDescent="0.3">
      <c r="A74" s="13" t="s">
        <v>28</v>
      </c>
      <c r="B74" s="13">
        <v>2634651657.77141</v>
      </c>
      <c r="C74" s="13">
        <v>2168591054.37924</v>
      </c>
      <c r="D74" s="13">
        <v>3584217307.1875601</v>
      </c>
      <c r="E74" s="13">
        <v>5128093561.6268797</v>
      </c>
      <c r="F74" s="13">
        <v>5208967106.2789402</v>
      </c>
      <c r="G74" s="13"/>
      <c r="H74" s="13">
        <v>64362364994.375397</v>
      </c>
      <c r="I74" s="13">
        <v>44727277562.880997</v>
      </c>
      <c r="J74" s="13">
        <v>49940258404.265999</v>
      </c>
      <c r="K74" s="13">
        <v>28078983530.3979</v>
      </c>
    </row>
    <row r="75" spans="1:11" x14ac:dyDescent="0.3">
      <c r="A75" s="13" t="s">
        <v>36</v>
      </c>
      <c r="B75" s="13">
        <v>-240800000</v>
      </c>
      <c r="C75" s="13">
        <v>-1865620963.49087</v>
      </c>
      <c r="D75" s="13">
        <v>-4550355285.7142801</v>
      </c>
      <c r="E75" s="13">
        <v>-2977391857.1428599</v>
      </c>
      <c r="F75" s="13">
        <v>145085548.722222</v>
      </c>
      <c r="G75" s="13"/>
      <c r="H75" s="13">
        <v>19175077747.807701</v>
      </c>
      <c r="I75" s="13">
        <v>21213080329.858299</v>
      </c>
      <c r="J75" s="13">
        <v>24702029705.092602</v>
      </c>
      <c r="K75" s="13">
        <v>22085914486.099201</v>
      </c>
    </row>
    <row r="76" spans="1:11" x14ac:dyDescent="0.3">
      <c r="A76" s="13" t="s">
        <v>538</v>
      </c>
      <c r="B76" s="13">
        <v>24000000</v>
      </c>
      <c r="C76" s="13">
        <v>35000000</v>
      </c>
      <c r="D76" s="13">
        <v>39000000</v>
      </c>
      <c r="E76" s="13">
        <v>50000000</v>
      </c>
      <c r="F76" s="13">
        <v>15201000</v>
      </c>
      <c r="G76" s="13"/>
      <c r="H76" s="13">
        <v>78390060</v>
      </c>
      <c r="I76" s="13">
        <v>81605350</v>
      </c>
      <c r="J76" s="13">
        <v>100000000</v>
      </c>
      <c r="K76" s="13">
        <v>86665140</v>
      </c>
    </row>
    <row r="77" spans="1:11" x14ac:dyDescent="0.3">
      <c r="A77" s="13" t="s">
        <v>279</v>
      </c>
      <c r="B77" s="13" t="s">
        <v>413</v>
      </c>
      <c r="C77" s="13" t="s">
        <v>413</v>
      </c>
      <c r="D77" s="13" t="s">
        <v>413</v>
      </c>
      <c r="E77" s="13" t="s">
        <v>413</v>
      </c>
      <c r="F77" s="13" t="s">
        <v>413</v>
      </c>
      <c r="G77" s="13"/>
      <c r="H77" s="13">
        <v>-2859100000</v>
      </c>
      <c r="I77" s="13">
        <v>-2637300000</v>
      </c>
      <c r="J77" s="13">
        <v>-2088200000</v>
      </c>
      <c r="K77" s="13">
        <v>-5363500000</v>
      </c>
    </row>
    <row r="78" spans="1:11" x14ac:dyDescent="0.3">
      <c r="A78" s="13" t="s">
        <v>281</v>
      </c>
      <c r="B78" s="13">
        <v>1737400000</v>
      </c>
      <c r="C78" s="13">
        <v>4150000000</v>
      </c>
      <c r="D78" s="13">
        <v>8047500000</v>
      </c>
      <c r="E78" s="13">
        <v>1771300000</v>
      </c>
      <c r="F78" s="13">
        <v>1582500000</v>
      </c>
      <c r="G78" s="13"/>
      <c r="H78" s="13">
        <v>20968700000</v>
      </c>
      <c r="I78" s="13">
        <v>18949900000</v>
      </c>
      <c r="J78" s="13">
        <v>23031200000</v>
      </c>
      <c r="K78" s="13">
        <v>15110600000</v>
      </c>
    </row>
    <row r="79" spans="1:11" x14ac:dyDescent="0.3">
      <c r="A79" s="13" t="s">
        <v>282</v>
      </c>
      <c r="B79" s="13">
        <v>322100000</v>
      </c>
      <c r="C79" s="13">
        <v>474700000</v>
      </c>
      <c r="D79" s="13">
        <v>419600000</v>
      </c>
      <c r="E79" s="13">
        <v>576500000</v>
      </c>
      <c r="F79" s="13">
        <v>443800000</v>
      </c>
      <c r="G79" s="13"/>
      <c r="H79" s="13">
        <v>265100553.56134701</v>
      </c>
      <c r="I79" s="13">
        <v>320480000</v>
      </c>
      <c r="J79" s="13">
        <v>318736000</v>
      </c>
      <c r="K79" s="13">
        <v>376524958.39767599</v>
      </c>
    </row>
    <row r="80" spans="1:11" x14ac:dyDescent="0.3">
      <c r="A80" s="13" t="s">
        <v>284</v>
      </c>
      <c r="B80" s="13">
        <v>310014104.37235498</v>
      </c>
      <c r="C80" s="13">
        <v>157968970.38081801</v>
      </c>
      <c r="D80" s="13">
        <v>913258110.01410401</v>
      </c>
      <c r="E80" s="13">
        <v>273628171.251894</v>
      </c>
      <c r="F80" s="13">
        <v>238222874.67932701</v>
      </c>
      <c r="G80" s="13"/>
      <c r="H80" s="13">
        <v>760281690.14084494</v>
      </c>
      <c r="I80" s="13">
        <v>621830985.91549301</v>
      </c>
      <c r="J80" s="13">
        <v>1251408450.7042301</v>
      </c>
      <c r="K80" s="13">
        <v>842816901.40845096</v>
      </c>
    </row>
    <row r="81" spans="1:11" x14ac:dyDescent="0.3">
      <c r="A81" s="13" t="s">
        <v>285</v>
      </c>
      <c r="B81" s="13">
        <v>1151400000</v>
      </c>
      <c r="C81" s="13">
        <v>1587000000</v>
      </c>
      <c r="D81" s="13">
        <v>1370521199.1464</v>
      </c>
      <c r="E81" s="13">
        <v>2816823050</v>
      </c>
      <c r="F81" s="13">
        <v>2588491060</v>
      </c>
      <c r="G81" s="13"/>
      <c r="H81" s="13">
        <v>7205989084.29</v>
      </c>
      <c r="I81" s="13">
        <v>4566615415.4899998</v>
      </c>
      <c r="J81" s="13">
        <v>5077496659.1099997</v>
      </c>
      <c r="K81" s="13">
        <v>5437312390.6917</v>
      </c>
    </row>
    <row r="82" spans="1:11" x14ac:dyDescent="0.3">
      <c r="A82" s="13" t="s">
        <v>286</v>
      </c>
      <c r="B82" s="13">
        <v>26548245.970046401</v>
      </c>
      <c r="C82" s="13">
        <v>51953455.953955501</v>
      </c>
      <c r="D82" s="13">
        <v>110904550.399762</v>
      </c>
      <c r="E82" s="13">
        <v>5302622.9394056601</v>
      </c>
      <c r="F82" s="13">
        <v>27618447.058205999</v>
      </c>
      <c r="G82" s="13"/>
      <c r="H82" s="13">
        <v>-5403752.2898689602</v>
      </c>
      <c r="I82" s="13">
        <v>419719612.93213701</v>
      </c>
      <c r="J82" s="13">
        <v>791581760.055161</v>
      </c>
      <c r="K82" s="13">
        <v>728766608.60527599</v>
      </c>
    </row>
    <row r="83" spans="1:11" x14ac:dyDescent="0.3">
      <c r="A83" s="13" t="s">
        <v>287</v>
      </c>
      <c r="B83" s="13">
        <v>94230</v>
      </c>
      <c r="C83" s="13">
        <v>96780</v>
      </c>
      <c r="D83" s="13">
        <v>115950</v>
      </c>
      <c r="E83" s="13">
        <v>103440</v>
      </c>
      <c r="F83" s="13">
        <v>108660</v>
      </c>
      <c r="G83" s="13"/>
      <c r="H83" s="13">
        <v>2624092.8388664499</v>
      </c>
      <c r="I83" s="13">
        <v>1031375.96193946</v>
      </c>
      <c r="J83" s="13">
        <v>4270167.1269406797</v>
      </c>
      <c r="K83" s="13">
        <v>5110622.6979706101</v>
      </c>
    </row>
    <row r="84" spans="1:11" x14ac:dyDescent="0.3">
      <c r="A84" s="13" t="s">
        <v>529</v>
      </c>
      <c r="B84" s="13" t="s">
        <v>413</v>
      </c>
      <c r="C84" s="13" t="s">
        <v>413</v>
      </c>
      <c r="D84" s="13" t="s">
        <v>413</v>
      </c>
      <c r="E84" s="13" t="s">
        <v>413</v>
      </c>
      <c r="F84" s="13" t="s">
        <v>413</v>
      </c>
      <c r="G84" s="13"/>
      <c r="H84" s="13" t="s">
        <v>413</v>
      </c>
      <c r="I84" s="13" t="s">
        <v>413</v>
      </c>
      <c r="J84" s="13" t="s">
        <v>413</v>
      </c>
      <c r="K84" s="13" t="s">
        <v>413</v>
      </c>
    </row>
    <row r="85" spans="1:11" x14ac:dyDescent="0.3">
      <c r="A85" s="13" t="s">
        <v>527</v>
      </c>
      <c r="B85" s="13">
        <v>5989200000</v>
      </c>
      <c r="C85" s="13">
        <v>10726300000</v>
      </c>
      <c r="D85" s="13">
        <v>11509400000</v>
      </c>
      <c r="E85" s="13">
        <v>6522300000</v>
      </c>
      <c r="F85" s="13">
        <v>5475100000</v>
      </c>
      <c r="G85" s="13"/>
      <c r="H85" s="13">
        <v>8764900000</v>
      </c>
      <c r="I85" s="13">
        <v>22060400000</v>
      </c>
      <c r="J85" s="13">
        <v>25044700000</v>
      </c>
      <c r="K85" s="13">
        <v>15178400000</v>
      </c>
    </row>
    <row r="86" spans="1:11" x14ac:dyDescent="0.3">
      <c r="A86" s="13" t="s">
        <v>288</v>
      </c>
      <c r="B86" s="13" t="s">
        <v>413</v>
      </c>
      <c r="C86" s="13" t="s">
        <v>413</v>
      </c>
      <c r="D86" s="13" t="s">
        <v>413</v>
      </c>
      <c r="E86" s="13" t="s">
        <v>413</v>
      </c>
      <c r="F86" s="13" t="s">
        <v>413</v>
      </c>
      <c r="G86" s="13"/>
      <c r="H86" s="13">
        <v>394625250.47022498</v>
      </c>
      <c r="I86" s="13">
        <v>500927943.33025402</v>
      </c>
      <c r="J86" s="13">
        <v>764162311.37372196</v>
      </c>
      <c r="K86" s="13">
        <v>908658506.572891</v>
      </c>
    </row>
    <row r="87" spans="1:11" x14ac:dyDescent="0.3">
      <c r="A87" s="13" t="s">
        <v>289</v>
      </c>
      <c r="B87" s="13">
        <v>59063714.128473602</v>
      </c>
      <c r="C87" s="13">
        <v>72269842.451743394</v>
      </c>
      <c r="D87" s="13">
        <v>16299834.366516501</v>
      </c>
      <c r="E87" s="13">
        <v>-111516284.529561</v>
      </c>
      <c r="F87" s="13">
        <v>3619441.9773590602</v>
      </c>
      <c r="G87" s="13"/>
      <c r="H87" s="13">
        <v>-558055522.56738305</v>
      </c>
      <c r="I87" s="13">
        <v>-272335307.09836602</v>
      </c>
      <c r="J87" s="13">
        <v>752255305.96694601</v>
      </c>
      <c r="K87" s="13">
        <v>2114603344.8344901</v>
      </c>
    </row>
    <row r="88" spans="1:11" x14ac:dyDescent="0.3">
      <c r="A88" s="13" t="s">
        <v>523</v>
      </c>
      <c r="B88" s="13">
        <v>109228485</v>
      </c>
      <c r="C88" s="13">
        <v>44412800</v>
      </c>
      <c r="D88" s="13">
        <v>-2360124.9609570601</v>
      </c>
      <c r="E88" s="13">
        <v>5006732.8770431997</v>
      </c>
      <c r="F88" s="13">
        <v>4661963.5447130296</v>
      </c>
      <c r="G88" s="13"/>
      <c r="H88" s="13">
        <v>-401518600</v>
      </c>
      <c r="I88" s="13">
        <v>226205400</v>
      </c>
      <c r="J88" s="13">
        <v>54849000</v>
      </c>
      <c r="K88" s="13">
        <v>1500000</v>
      </c>
    </row>
    <row r="89" spans="1:11" x14ac:dyDescent="0.3">
      <c r="A89" s="13" t="s">
        <v>521</v>
      </c>
      <c r="B89" s="13">
        <v>45900000</v>
      </c>
      <c r="C89" s="13">
        <v>78900000</v>
      </c>
      <c r="D89" s="13">
        <v>33890000</v>
      </c>
      <c r="E89" s="13">
        <v>23904284.1333334</v>
      </c>
      <c r="F89" s="13">
        <v>4451297.0311067998</v>
      </c>
      <c r="G89" s="13"/>
      <c r="H89" s="13">
        <v>967706086.20204496</v>
      </c>
      <c r="I89" s="13">
        <v>1071913715.60885</v>
      </c>
      <c r="J89" s="13">
        <v>726273736.49214399</v>
      </c>
      <c r="K89" s="13">
        <v>1781176779.47453</v>
      </c>
    </row>
    <row r="90" spans="1:11" x14ac:dyDescent="0.3">
      <c r="A90" s="13" t="s">
        <v>293</v>
      </c>
      <c r="B90" s="13">
        <v>37838530</v>
      </c>
      <c r="C90" s="13">
        <v>131734240</v>
      </c>
      <c r="D90" s="13">
        <v>137924000</v>
      </c>
      <c r="E90" s="13">
        <v>3879000</v>
      </c>
      <c r="F90" s="13">
        <v>1335970000</v>
      </c>
      <c r="G90" s="13"/>
      <c r="H90" s="13">
        <v>1606894721.93483</v>
      </c>
      <c r="I90" s="13">
        <v>599788270.81704402</v>
      </c>
      <c r="J90" s="13">
        <v>526838753.90636498</v>
      </c>
      <c r="K90" s="13">
        <v>655437382.07638705</v>
      </c>
    </row>
    <row r="91" spans="1:11" x14ac:dyDescent="0.3">
      <c r="A91" s="13" t="s">
        <v>294</v>
      </c>
      <c r="B91" s="13">
        <v>28350686.7933334</v>
      </c>
      <c r="C91" s="13">
        <v>22038152.575066201</v>
      </c>
      <c r="D91" s="13">
        <v>32403928.087932602</v>
      </c>
      <c r="E91" s="13">
        <v>29695245.8764432</v>
      </c>
      <c r="F91" s="13">
        <v>28391254.961736999</v>
      </c>
      <c r="G91" s="13"/>
      <c r="H91" s="13">
        <v>28001666.9222279</v>
      </c>
      <c r="I91" s="13">
        <v>-12372192.4621816</v>
      </c>
      <c r="J91" s="13">
        <v>-7820069.1605405305</v>
      </c>
      <c r="K91" s="13">
        <v>-25647817.135735501</v>
      </c>
    </row>
    <row r="92" spans="1:11" x14ac:dyDescent="0.3">
      <c r="A92" s="13" t="s">
        <v>295</v>
      </c>
      <c r="B92" s="13">
        <v>-729354660</v>
      </c>
      <c r="C92" s="13">
        <v>310603220</v>
      </c>
      <c r="D92" s="13">
        <v>779896560</v>
      </c>
      <c r="E92" s="13">
        <v>-292028060</v>
      </c>
      <c r="F92" s="13">
        <v>402937150</v>
      </c>
      <c r="G92" s="13"/>
      <c r="H92" s="13">
        <v>737967946.55770302</v>
      </c>
      <c r="I92" s="13">
        <v>535582905.54248101</v>
      </c>
      <c r="J92" s="13">
        <v>960192468.67283106</v>
      </c>
      <c r="K92" s="13">
        <v>87372830</v>
      </c>
    </row>
    <row r="93" spans="1:11" x14ac:dyDescent="0.3">
      <c r="A93" s="13" t="s">
        <v>296</v>
      </c>
      <c r="B93" s="13">
        <v>-127894074.619937</v>
      </c>
      <c r="C93" s="13">
        <v>-128069471.47712301</v>
      </c>
      <c r="D93" s="13">
        <v>141000000</v>
      </c>
      <c r="E93" s="13">
        <v>-133000000</v>
      </c>
      <c r="F93" s="13">
        <v>145000000</v>
      </c>
      <c r="G93" s="13"/>
      <c r="H93" s="13">
        <v>-487200000</v>
      </c>
      <c r="I93" s="13">
        <v>603000000</v>
      </c>
      <c r="J93" s="13">
        <v>50000000</v>
      </c>
      <c r="K93" s="13">
        <v>-164183330</v>
      </c>
    </row>
    <row r="94" spans="1:11" x14ac:dyDescent="0.3">
      <c r="A94" s="13" t="s">
        <v>515</v>
      </c>
      <c r="B94" s="13" t="s">
        <v>413</v>
      </c>
      <c r="C94" s="13" t="s">
        <v>413</v>
      </c>
      <c r="D94" s="13" t="s">
        <v>413</v>
      </c>
      <c r="E94" s="13">
        <v>10593140</v>
      </c>
      <c r="F94" s="13">
        <v>393961071.02401203</v>
      </c>
      <c r="G94" s="13"/>
      <c r="H94" s="13">
        <v>-6216383035.6257</v>
      </c>
      <c r="I94" s="13">
        <v>5673182998.5559702</v>
      </c>
      <c r="J94" s="13">
        <v>2931922104.3483801</v>
      </c>
      <c r="K94" s="13">
        <v>528732909.51683199</v>
      </c>
    </row>
    <row r="95" spans="1:11" x14ac:dyDescent="0.3">
      <c r="A95" s="13" t="s">
        <v>300</v>
      </c>
      <c r="B95" s="13">
        <v>16635429.8022046</v>
      </c>
      <c r="C95" s="13">
        <v>58385285.9149158</v>
      </c>
      <c r="D95" s="13">
        <v>82952580.705498695</v>
      </c>
      <c r="E95" s="13">
        <v>93059224</v>
      </c>
      <c r="F95" s="13">
        <v>14661798.0720596</v>
      </c>
      <c r="G95" s="13"/>
      <c r="H95" s="13">
        <v>358467141.41430199</v>
      </c>
      <c r="I95" s="13">
        <v>357536665.26470399</v>
      </c>
      <c r="J95" s="13">
        <v>467848664.235502</v>
      </c>
      <c r="K95" s="13">
        <v>119264100</v>
      </c>
    </row>
    <row r="96" spans="1:11" x14ac:dyDescent="0.3">
      <c r="A96" s="13" t="s">
        <v>301</v>
      </c>
      <c r="B96" s="13">
        <v>12104230.402425</v>
      </c>
      <c r="C96" s="13">
        <v>58528206.283045404</v>
      </c>
      <c r="D96" s="13">
        <v>25999996.361222599</v>
      </c>
      <c r="E96" s="13">
        <v>19299991.0892369</v>
      </c>
      <c r="F96" s="13">
        <v>5899999.3588624196</v>
      </c>
      <c r="G96" s="13"/>
      <c r="H96" s="13">
        <v>252179040.15044501</v>
      </c>
      <c r="I96" s="13">
        <v>129497084.50488</v>
      </c>
      <c r="J96" s="13">
        <v>198726519.122695</v>
      </c>
      <c r="K96" s="13">
        <v>203252807.529971</v>
      </c>
    </row>
    <row r="97" spans="1:11" x14ac:dyDescent="0.3">
      <c r="A97" s="13" t="s">
        <v>302</v>
      </c>
      <c r="B97" s="13">
        <v>2163401815.5757298</v>
      </c>
      <c r="C97" s="13">
        <v>3895263157.8947401</v>
      </c>
      <c r="D97" s="13">
        <v>3787631578.9473701</v>
      </c>
      <c r="E97" s="13">
        <v>553947368.42105198</v>
      </c>
      <c r="F97" s="13">
        <v>3192894736.8421001</v>
      </c>
      <c r="G97" s="13"/>
      <c r="H97" s="13">
        <v>4058769678.6423101</v>
      </c>
      <c r="I97" s="13">
        <v>20245157326.802399</v>
      </c>
      <c r="J97" s="13">
        <v>15027992710.6145</v>
      </c>
      <c r="K97" s="13">
        <v>7918601050.2363596</v>
      </c>
    </row>
    <row r="98" spans="1:11" x14ac:dyDescent="0.3">
      <c r="A98" s="13" t="s">
        <v>303</v>
      </c>
      <c r="B98" s="13">
        <v>11517966.623970799</v>
      </c>
      <c r="C98" s="13">
        <v>12322250</v>
      </c>
      <c r="D98" s="13">
        <v>22312447.824875299</v>
      </c>
      <c r="E98" s="13">
        <v>20541053.256579202</v>
      </c>
      <c r="F98" s="13">
        <v>24718599.7690471</v>
      </c>
      <c r="G98" s="13"/>
      <c r="H98" s="13">
        <v>440711709.435094</v>
      </c>
      <c r="I98" s="13">
        <v>642830713.61800802</v>
      </c>
      <c r="J98" s="13">
        <v>732227100.75886703</v>
      </c>
      <c r="K98" s="13">
        <v>761516184.789222</v>
      </c>
    </row>
    <row r="99" spans="1:11" x14ac:dyDescent="0.3">
      <c r="A99" s="13" t="s">
        <v>304</v>
      </c>
      <c r="B99" s="13">
        <v>9556713.3502308503</v>
      </c>
      <c r="C99" s="13">
        <v>30998905.185911302</v>
      </c>
      <c r="D99" s="13">
        <v>60331623.110039502</v>
      </c>
      <c r="E99" s="13">
        <v>208998473.655231</v>
      </c>
      <c r="F99" s="13">
        <v>-12371106.203847</v>
      </c>
      <c r="G99" s="13"/>
      <c r="H99" s="13">
        <v>536851812.89727497</v>
      </c>
      <c r="I99" s="13">
        <v>639944165.35895896</v>
      </c>
      <c r="J99" s="13">
        <v>715469994.85230696</v>
      </c>
      <c r="K99" s="13">
        <v>23220550</v>
      </c>
    </row>
    <row r="100" spans="1:11" x14ac:dyDescent="0.3">
      <c r="A100" s="13" t="s">
        <v>306</v>
      </c>
      <c r="B100" s="13" t="s">
        <v>413</v>
      </c>
      <c r="C100" s="13" t="s">
        <v>413</v>
      </c>
      <c r="D100" s="13" t="s">
        <v>413</v>
      </c>
      <c r="E100" s="13" t="s">
        <v>413</v>
      </c>
      <c r="F100" s="13" t="s">
        <v>413</v>
      </c>
      <c r="G100" s="13"/>
      <c r="H100" s="13">
        <v>3045061.1133689601</v>
      </c>
      <c r="I100" s="13">
        <v>499428.44334917201</v>
      </c>
      <c r="J100" s="13" t="s">
        <v>413</v>
      </c>
      <c r="K100" s="13" t="s">
        <v>413</v>
      </c>
    </row>
    <row r="101" spans="1:11" x14ac:dyDescent="0.3">
      <c r="A101" s="13" t="s">
        <v>307</v>
      </c>
      <c r="B101" s="13">
        <v>132643.00020780801</v>
      </c>
      <c r="C101" s="13" t="s">
        <v>413</v>
      </c>
      <c r="D101" s="13" t="s">
        <v>413</v>
      </c>
      <c r="E101" s="13" t="s">
        <v>413</v>
      </c>
      <c r="F101" s="13">
        <v>365000</v>
      </c>
      <c r="G101" s="13"/>
      <c r="H101" s="13">
        <v>927916265.77428496</v>
      </c>
      <c r="I101" s="13">
        <v>1070252545.01958</v>
      </c>
      <c r="J101" s="13">
        <v>1401620461.8227401</v>
      </c>
      <c r="K101" s="13">
        <v>848351729.72235298</v>
      </c>
    </row>
    <row r="102" spans="1:11" x14ac:dyDescent="0.3">
      <c r="A102" s="13" t="s">
        <v>308</v>
      </c>
      <c r="B102" s="13">
        <v>12170393.849783201</v>
      </c>
      <c r="C102" s="13">
        <v>49353190.636128798</v>
      </c>
      <c r="D102" s="13">
        <v>265641239.441185</v>
      </c>
      <c r="E102" s="13">
        <v>-27675565.713683799</v>
      </c>
      <c r="F102" s="13">
        <v>32073116.084795501</v>
      </c>
      <c r="G102" s="13"/>
      <c r="H102" s="13">
        <v>16087660</v>
      </c>
      <c r="I102" s="13">
        <v>85573930</v>
      </c>
      <c r="J102" s="13">
        <v>36937470</v>
      </c>
      <c r="K102" s="13">
        <v>16170640</v>
      </c>
    </row>
    <row r="103" spans="1:11" x14ac:dyDescent="0.3">
      <c r="A103" s="13" t="s">
        <v>32</v>
      </c>
      <c r="B103" s="13">
        <v>12756764558</v>
      </c>
      <c r="C103" s="13">
        <v>13941043232</v>
      </c>
      <c r="D103" s="13">
        <v>18382284821</v>
      </c>
      <c r="E103" s="13">
        <v>30060020323</v>
      </c>
      <c r="F103" s="13">
        <v>20160111120</v>
      </c>
      <c r="G103" s="13"/>
      <c r="H103" s="13">
        <v>31524173543</v>
      </c>
      <c r="I103" s="13">
        <v>35405811449</v>
      </c>
      <c r="J103" s="13">
        <v>39110305098</v>
      </c>
      <c r="K103" s="13">
        <v>30199980895</v>
      </c>
    </row>
    <row r="104" spans="1:11" x14ac:dyDescent="0.3">
      <c r="A104" s="13" t="s">
        <v>504</v>
      </c>
      <c r="B104" s="13" t="s">
        <v>413</v>
      </c>
      <c r="C104" s="13" t="s">
        <v>413</v>
      </c>
      <c r="D104" s="13" t="s">
        <v>413</v>
      </c>
      <c r="E104" s="13" t="s">
        <v>413</v>
      </c>
      <c r="F104" s="13" t="s">
        <v>413</v>
      </c>
      <c r="G104" s="13"/>
      <c r="H104" s="13" t="s">
        <v>413</v>
      </c>
      <c r="I104" s="13" t="s">
        <v>413</v>
      </c>
      <c r="J104" s="13" t="s">
        <v>413</v>
      </c>
      <c r="K104" s="13" t="s">
        <v>413</v>
      </c>
    </row>
    <row r="105" spans="1:11" x14ac:dyDescent="0.3">
      <c r="A105" s="13" t="s">
        <v>310</v>
      </c>
      <c r="B105" s="13">
        <v>75510000</v>
      </c>
      <c r="C105" s="13">
        <v>37870000</v>
      </c>
      <c r="D105" s="13">
        <v>127540000</v>
      </c>
      <c r="E105" s="13">
        <v>103440000</v>
      </c>
      <c r="F105" s="13">
        <v>84050000</v>
      </c>
      <c r="G105" s="13"/>
      <c r="H105" s="13">
        <v>155720000</v>
      </c>
      <c r="I105" s="13">
        <v>386120000</v>
      </c>
      <c r="J105" s="13">
        <v>586020000</v>
      </c>
      <c r="K105" s="13">
        <v>357200000</v>
      </c>
    </row>
    <row r="106" spans="1:11" x14ac:dyDescent="0.3">
      <c r="A106" s="13" t="s">
        <v>312</v>
      </c>
      <c r="B106" s="13">
        <v>18900000</v>
      </c>
      <c r="C106" s="13">
        <v>30400000</v>
      </c>
      <c r="D106" s="13">
        <v>53697000</v>
      </c>
      <c r="E106" s="13">
        <v>63000000</v>
      </c>
      <c r="F106" s="13">
        <v>77751000</v>
      </c>
      <c r="G106" s="13"/>
      <c r="H106" s="13">
        <v>1719115941.52003</v>
      </c>
      <c r="I106" s="13">
        <v>2173385309.7725601</v>
      </c>
      <c r="J106" s="13">
        <v>2504294749.6508598</v>
      </c>
      <c r="K106" s="13">
        <v>2247573669.8871999</v>
      </c>
    </row>
    <row r="107" spans="1:11" x14ac:dyDescent="0.3">
      <c r="A107" s="13" t="s">
        <v>313</v>
      </c>
      <c r="B107" s="13" t="s">
        <v>413</v>
      </c>
      <c r="C107" s="13" t="s">
        <v>413</v>
      </c>
      <c r="D107" s="13" t="s">
        <v>413</v>
      </c>
      <c r="E107" s="13" t="s">
        <v>413</v>
      </c>
      <c r="F107" s="13" t="s">
        <v>413</v>
      </c>
      <c r="G107" s="13"/>
      <c r="H107" s="13">
        <v>530903011.481089</v>
      </c>
      <c r="I107" s="13">
        <v>693740795.71382999</v>
      </c>
      <c r="J107" s="13">
        <v>872558550.29381502</v>
      </c>
      <c r="K107" s="13">
        <v>525868956.94427299</v>
      </c>
    </row>
    <row r="108" spans="1:11" x14ac:dyDescent="0.3">
      <c r="A108" s="13" t="s">
        <v>314</v>
      </c>
      <c r="B108" s="13">
        <v>308712164.43061501</v>
      </c>
      <c r="C108" s="13">
        <v>826974026.93326294</v>
      </c>
      <c r="D108" s="13">
        <v>426553283.86063403</v>
      </c>
      <c r="E108" s="13">
        <v>2824557251.5200601</v>
      </c>
      <c r="F108" s="13">
        <v>480355698.04986298</v>
      </c>
      <c r="G108" s="13"/>
      <c r="H108" s="13">
        <v>1418713118.6115301</v>
      </c>
      <c r="I108" s="13">
        <v>2264148625.4106998</v>
      </c>
      <c r="J108" s="13">
        <v>2294356059.1733398</v>
      </c>
      <c r="K108" s="13">
        <v>1095981205.9825499</v>
      </c>
    </row>
    <row r="109" spans="1:11" x14ac:dyDescent="0.3">
      <c r="A109" s="13" t="s">
        <v>315</v>
      </c>
      <c r="B109" s="13" t="s">
        <v>413</v>
      </c>
      <c r="C109" s="13" t="s">
        <v>413</v>
      </c>
      <c r="D109" s="13" t="s">
        <v>413</v>
      </c>
      <c r="E109" s="13" t="s">
        <v>413</v>
      </c>
      <c r="F109" s="13">
        <v>-400000</v>
      </c>
      <c r="G109" s="13"/>
      <c r="H109" s="13">
        <v>3187942207.1496201</v>
      </c>
      <c r="I109" s="13">
        <v>5295396105.2541599</v>
      </c>
      <c r="J109" s="13">
        <v>3022175565.2380199</v>
      </c>
      <c r="K109" s="13">
        <v>2683506270.9207501</v>
      </c>
    </row>
    <row r="110" spans="1:11" x14ac:dyDescent="0.3">
      <c r="A110" s="13" t="s">
        <v>316</v>
      </c>
      <c r="B110" s="13">
        <v>314450998.90785199</v>
      </c>
      <c r="C110" s="13">
        <v>253110104.66411</v>
      </c>
      <c r="D110" s="13">
        <v>254789765.469466</v>
      </c>
      <c r="E110" s="13">
        <v>208303564.37206599</v>
      </c>
      <c r="F110" s="13">
        <v>150511225.81386599</v>
      </c>
      <c r="G110" s="13"/>
      <c r="H110" s="13" t="s">
        <v>413</v>
      </c>
      <c r="I110" s="13" t="s">
        <v>413</v>
      </c>
      <c r="J110" s="13" t="s">
        <v>413</v>
      </c>
      <c r="K110" s="13" t="s">
        <v>413</v>
      </c>
    </row>
    <row r="111" spans="1:11" x14ac:dyDescent="0.3">
      <c r="A111" s="13" t="s">
        <v>317</v>
      </c>
      <c r="B111" s="13">
        <v>96232390.369465098</v>
      </c>
      <c r="C111" s="13">
        <v>51102943.737442203</v>
      </c>
      <c r="D111" s="13">
        <v>196350763.26258701</v>
      </c>
      <c r="E111" s="13">
        <v>379336366.38713199</v>
      </c>
      <c r="F111" s="13">
        <v>147535758.47197199</v>
      </c>
      <c r="G111" s="13"/>
      <c r="H111" s="13">
        <v>-150172760.720263</v>
      </c>
      <c r="I111" s="13">
        <v>840286915.80155003</v>
      </c>
      <c r="J111" s="13">
        <v>1056043502.65038</v>
      </c>
      <c r="K111" s="13">
        <v>2294376188.5104299</v>
      </c>
    </row>
    <row r="112" spans="1:11" x14ac:dyDescent="0.3">
      <c r="A112" s="13" t="s">
        <v>318</v>
      </c>
      <c r="B112" s="13" t="s">
        <v>413</v>
      </c>
      <c r="C112" s="13" t="s">
        <v>413</v>
      </c>
      <c r="D112" s="13" t="s">
        <v>413</v>
      </c>
      <c r="E112" s="13" t="s">
        <v>413</v>
      </c>
      <c r="F112" s="13" t="s">
        <v>413</v>
      </c>
      <c r="G112" s="13"/>
      <c r="H112" s="13" t="s">
        <v>413</v>
      </c>
      <c r="I112" s="13" t="s">
        <v>413</v>
      </c>
      <c r="J112" s="13" t="s">
        <v>413</v>
      </c>
      <c r="K112" s="13" t="s">
        <v>413</v>
      </c>
    </row>
    <row r="113" spans="1:11" x14ac:dyDescent="0.3">
      <c r="A113" s="13" t="s">
        <v>319</v>
      </c>
      <c r="B113" s="13">
        <v>12024659.898572801</v>
      </c>
      <c r="C113" s="13">
        <v>4351068.6821270501</v>
      </c>
      <c r="D113" s="13">
        <v>-484826.71227488102</v>
      </c>
      <c r="E113" s="13">
        <v>0</v>
      </c>
      <c r="F113" s="13">
        <v>-5952541.1270463197</v>
      </c>
      <c r="G113" s="13"/>
      <c r="H113" s="13">
        <v>126626337.460302</v>
      </c>
      <c r="I113" s="13">
        <v>196326024.03483</v>
      </c>
      <c r="J113" s="13">
        <v>66059660.947571099</v>
      </c>
      <c r="K113" s="13">
        <v>74821496.037076995</v>
      </c>
    </row>
    <row r="114" spans="1:11" x14ac:dyDescent="0.3">
      <c r="A114" s="13" t="s">
        <v>493</v>
      </c>
      <c r="B114" s="13" t="s">
        <v>413</v>
      </c>
      <c r="C114" s="13" t="s">
        <v>413</v>
      </c>
      <c r="D114" s="13">
        <v>1737150</v>
      </c>
      <c r="E114" s="13">
        <v>3314480</v>
      </c>
      <c r="F114" s="13">
        <v>59055445.661443397</v>
      </c>
      <c r="G114" s="13"/>
      <c r="H114" s="13">
        <v>54798650</v>
      </c>
      <c r="I114" s="13">
        <v>30005880</v>
      </c>
      <c r="J114" s="13">
        <v>57002440</v>
      </c>
      <c r="K114" s="13">
        <v>50600360</v>
      </c>
    </row>
    <row r="115" spans="1:11" x14ac:dyDescent="0.3">
      <c r="A115" s="13" t="s">
        <v>322</v>
      </c>
      <c r="B115" s="13">
        <v>218200000</v>
      </c>
      <c r="C115" s="13">
        <v>337300000</v>
      </c>
      <c r="D115" s="13">
        <v>266500000</v>
      </c>
      <c r="E115" s="13">
        <v>150200000</v>
      </c>
      <c r="F115" s="13">
        <v>203900000</v>
      </c>
      <c r="G115" s="13"/>
      <c r="H115" s="13">
        <v>746500000</v>
      </c>
      <c r="I115" s="13">
        <v>1220100000</v>
      </c>
      <c r="J115" s="13">
        <v>1293800000</v>
      </c>
      <c r="K115" s="13">
        <v>1230100000</v>
      </c>
    </row>
    <row r="116" spans="1:11" x14ac:dyDescent="0.3">
      <c r="A116" s="13" t="s">
        <v>323</v>
      </c>
      <c r="B116" s="13">
        <v>-1764551.0105694099</v>
      </c>
      <c r="C116" s="13">
        <v>1605268.5320866001</v>
      </c>
      <c r="D116" s="13">
        <v>15767212.3689839</v>
      </c>
      <c r="E116" s="13">
        <v>22587455.083808001</v>
      </c>
      <c r="F116" s="13">
        <v>7827441.9350837898</v>
      </c>
      <c r="G116" s="13"/>
      <c r="H116" s="13">
        <v>360653574.57115299</v>
      </c>
      <c r="I116" s="13">
        <v>594829131.82450902</v>
      </c>
      <c r="J116" s="13">
        <v>965976158.95964396</v>
      </c>
      <c r="K116" s="13">
        <v>40389770</v>
      </c>
    </row>
    <row r="117" spans="1:11" x14ac:dyDescent="0.3">
      <c r="A117" s="13" t="s">
        <v>324</v>
      </c>
      <c r="B117" s="13">
        <v>299566658.25891</v>
      </c>
      <c r="C117" s="13">
        <v>1004915630.7093199</v>
      </c>
      <c r="D117" s="13">
        <v>1140167556.0158899</v>
      </c>
      <c r="E117" s="13">
        <v>1190618643.59162</v>
      </c>
      <c r="F117" s="13">
        <v>1874070753.1401401</v>
      </c>
      <c r="G117" s="13"/>
      <c r="H117" s="13">
        <v>2385277665.91608</v>
      </c>
      <c r="I117" s="13">
        <v>3313210000</v>
      </c>
      <c r="J117" s="13">
        <v>-186792428.93092799</v>
      </c>
      <c r="K117" s="13">
        <v>1872520530.0469501</v>
      </c>
    </row>
    <row r="118" spans="1:11" x14ac:dyDescent="0.3">
      <c r="A118" s="13" t="s">
        <v>326</v>
      </c>
      <c r="B118" s="13">
        <v>151156392</v>
      </c>
      <c r="C118" s="13">
        <v>91325732.42024</v>
      </c>
      <c r="D118" s="13">
        <v>217507099.15808001</v>
      </c>
      <c r="E118" s="13">
        <v>469570706.39840001</v>
      </c>
      <c r="F118" s="13">
        <v>114193471.41940001</v>
      </c>
      <c r="G118" s="13"/>
      <c r="H118" s="13">
        <v>7693779.7036068998</v>
      </c>
      <c r="I118" s="13">
        <v>696255528.13646603</v>
      </c>
      <c r="J118" s="13">
        <v>854152514.51901495</v>
      </c>
      <c r="K118" s="13">
        <v>641500343.16769099</v>
      </c>
    </row>
    <row r="119" spans="1:11" x14ac:dyDescent="0.3">
      <c r="A119" s="13" t="s">
        <v>487</v>
      </c>
      <c r="B119" s="13" t="s">
        <v>413</v>
      </c>
      <c r="C119" s="13" t="s">
        <v>413</v>
      </c>
      <c r="D119" s="13" t="s">
        <v>413</v>
      </c>
      <c r="E119" s="13" t="s">
        <v>413</v>
      </c>
      <c r="F119" s="13" t="s">
        <v>413</v>
      </c>
      <c r="G119" s="13"/>
      <c r="H119" s="13" t="s">
        <v>413</v>
      </c>
      <c r="I119" s="13" t="s">
        <v>413</v>
      </c>
      <c r="J119" s="13" t="s">
        <v>413</v>
      </c>
      <c r="K119" s="13" t="s">
        <v>413</v>
      </c>
    </row>
    <row r="120" spans="1:11" x14ac:dyDescent="0.3">
      <c r="A120" s="13" t="s">
        <v>328</v>
      </c>
      <c r="B120" s="13">
        <v>101999999.33680101</v>
      </c>
      <c r="C120" s="13">
        <v>40099999.739271797</v>
      </c>
      <c r="D120" s="13">
        <v>82000000</v>
      </c>
      <c r="E120" s="13">
        <v>5201560.4681404401</v>
      </c>
      <c r="F120" s="13">
        <v>109232769.83094899</v>
      </c>
      <c r="G120" s="13"/>
      <c r="H120" s="13">
        <v>1909492847.8543601</v>
      </c>
      <c r="I120" s="13">
        <v>8745643693.1079292</v>
      </c>
      <c r="J120" s="13">
        <v>6962808842.6527996</v>
      </c>
      <c r="K120" s="13">
        <v>12488946684.005199</v>
      </c>
    </row>
    <row r="121" spans="1:11" x14ac:dyDescent="0.3">
      <c r="A121" s="13" t="s">
        <v>329</v>
      </c>
      <c r="B121" s="13">
        <v>506000000</v>
      </c>
      <c r="C121" s="13">
        <v>532000000</v>
      </c>
      <c r="D121" s="13">
        <v>308000000</v>
      </c>
      <c r="E121" s="13">
        <v>378000000</v>
      </c>
      <c r="F121" s="13">
        <v>826000000</v>
      </c>
      <c r="G121" s="13"/>
      <c r="H121" s="13">
        <v>2057000000</v>
      </c>
      <c r="I121" s="13">
        <v>2147000000</v>
      </c>
      <c r="J121" s="13">
        <v>1462000000</v>
      </c>
      <c r="K121" s="13">
        <v>2048000000</v>
      </c>
    </row>
    <row r="122" spans="1:11" x14ac:dyDescent="0.3">
      <c r="A122" s="13" t="s">
        <v>330</v>
      </c>
      <c r="B122" s="13">
        <v>-38000</v>
      </c>
      <c r="C122" s="13" t="s">
        <v>413</v>
      </c>
      <c r="D122" s="13" t="s">
        <v>413</v>
      </c>
      <c r="E122" s="13" t="s">
        <v>413</v>
      </c>
      <c r="F122" s="13" t="s">
        <v>413</v>
      </c>
      <c r="G122" s="13"/>
      <c r="H122" s="13">
        <v>43100000</v>
      </c>
      <c r="I122" s="13">
        <v>31441000</v>
      </c>
      <c r="J122" s="13">
        <v>72014000</v>
      </c>
      <c r="K122" s="13" t="s">
        <v>413</v>
      </c>
    </row>
    <row r="123" spans="1:11" x14ac:dyDescent="0.3">
      <c r="A123" s="13" t="s">
        <v>331</v>
      </c>
      <c r="B123" s="13">
        <v>1315200000</v>
      </c>
      <c r="C123" s="13">
        <v>1043500000</v>
      </c>
      <c r="D123" s="13">
        <v>827800000</v>
      </c>
      <c r="E123" s="13">
        <v>606800000</v>
      </c>
      <c r="F123" s="13">
        <v>247100000</v>
      </c>
      <c r="G123" s="13"/>
      <c r="H123" s="13">
        <v>-2488644149.6999998</v>
      </c>
      <c r="I123" s="13">
        <v>1352608287.55</v>
      </c>
      <c r="J123" s="13">
        <v>2997059850.1199999</v>
      </c>
      <c r="K123" s="13">
        <v>2326839512.7199998</v>
      </c>
    </row>
    <row r="124" spans="1:11" x14ac:dyDescent="0.3">
      <c r="A124" s="13" t="s">
        <v>332</v>
      </c>
      <c r="B124" s="13">
        <v>109438501.400121</v>
      </c>
      <c r="C124" s="13">
        <v>298023960.39056599</v>
      </c>
      <c r="D124" s="13">
        <v>96495382.314687803</v>
      </c>
      <c r="E124" s="13">
        <v>63183318.655442201</v>
      </c>
      <c r="F124" s="13">
        <v>20160425.668354601</v>
      </c>
      <c r="G124" s="13"/>
      <c r="H124" s="13">
        <v>112992633.547177</v>
      </c>
      <c r="I124" s="13">
        <v>-34418191.649999999</v>
      </c>
      <c r="J124" s="13">
        <v>1193266177.1020999</v>
      </c>
      <c r="K124" s="13">
        <v>82576809.139871702</v>
      </c>
    </row>
    <row r="125" spans="1:11" x14ac:dyDescent="0.3">
      <c r="A125" s="13" t="s">
        <v>333</v>
      </c>
      <c r="B125" s="13">
        <v>340600000</v>
      </c>
      <c r="C125" s="13">
        <v>87200000</v>
      </c>
      <c r="D125" s="13">
        <v>107800000</v>
      </c>
      <c r="E125" s="13">
        <v>99200000</v>
      </c>
      <c r="F125" s="13">
        <v>90400000</v>
      </c>
      <c r="G125" s="13"/>
      <c r="H125" s="13">
        <v>198452641.75402099</v>
      </c>
      <c r="I125" s="13">
        <v>305820322.195916</v>
      </c>
      <c r="J125" s="13">
        <v>672035411.40358996</v>
      </c>
      <c r="K125" s="13">
        <v>240716542.910117</v>
      </c>
    </row>
    <row r="126" spans="1:11" x14ac:dyDescent="0.3">
      <c r="A126" s="13" t="s">
        <v>334</v>
      </c>
      <c r="B126" s="13">
        <v>1643949119.92647</v>
      </c>
      <c r="C126" s="13">
        <v>1940008800</v>
      </c>
      <c r="D126" s="13">
        <v>809696760.03296804</v>
      </c>
      <c r="E126" s="13">
        <v>1144260000</v>
      </c>
      <c r="F126" s="13">
        <v>2155836814.7334599</v>
      </c>
      <c r="G126" s="13"/>
      <c r="H126" s="13">
        <v>663417504.94649398</v>
      </c>
      <c r="I126" s="13">
        <v>7142277305.6254702</v>
      </c>
      <c r="J126" s="13">
        <v>11201435821.3347</v>
      </c>
      <c r="K126" s="13">
        <v>3918253336.82371</v>
      </c>
    </row>
    <row r="127" spans="1:11" x14ac:dyDescent="0.3">
      <c r="A127" s="13" t="s">
        <v>335</v>
      </c>
      <c r="B127" s="13">
        <v>2287000000</v>
      </c>
      <c r="C127" s="13">
        <v>1829000000</v>
      </c>
      <c r="D127" s="13">
        <v>1487000000</v>
      </c>
      <c r="E127" s="13">
        <v>760000000</v>
      </c>
      <c r="F127" s="13">
        <v>1769000000</v>
      </c>
      <c r="G127" s="13"/>
      <c r="H127" s="13">
        <v>6822133290.81919</v>
      </c>
      <c r="I127" s="13">
        <v>11983363327.4772</v>
      </c>
      <c r="J127" s="13">
        <v>9492234668.1091003</v>
      </c>
      <c r="K127" s="13">
        <v>9116297668.2921391</v>
      </c>
    </row>
    <row r="128" spans="1:11" x14ac:dyDescent="0.3">
      <c r="A128" s="13" t="s">
        <v>477</v>
      </c>
      <c r="B128" s="13" t="s">
        <v>413</v>
      </c>
      <c r="C128" s="13" t="s">
        <v>413</v>
      </c>
      <c r="D128" s="13" t="s">
        <v>413</v>
      </c>
      <c r="E128" s="13" t="s">
        <v>413</v>
      </c>
      <c r="F128" s="13" t="s">
        <v>413</v>
      </c>
      <c r="G128" s="13"/>
      <c r="H128" s="13" t="s">
        <v>413</v>
      </c>
      <c r="I128" s="13" t="s">
        <v>413</v>
      </c>
      <c r="J128" s="13" t="s">
        <v>413</v>
      </c>
      <c r="K128" s="13" t="s">
        <v>413</v>
      </c>
    </row>
    <row r="129" spans="1:11" x14ac:dyDescent="0.3">
      <c r="A129" s="13" t="s">
        <v>337</v>
      </c>
      <c r="B129" s="13">
        <v>21427000</v>
      </c>
      <c r="C129" s="13">
        <v>7199930</v>
      </c>
      <c r="D129" s="13">
        <v>17749910</v>
      </c>
      <c r="E129" s="13">
        <v>17213380</v>
      </c>
      <c r="F129" s="13">
        <v>-21042630</v>
      </c>
      <c r="G129" s="13"/>
      <c r="H129" s="13">
        <v>-2434065934.0659299</v>
      </c>
      <c r="I129" s="13">
        <v>-1093406593.40659</v>
      </c>
      <c r="J129" s="13">
        <v>76098901.098900795</v>
      </c>
      <c r="K129" s="13">
        <v>-474175824.17582399</v>
      </c>
    </row>
    <row r="130" spans="1:11" x14ac:dyDescent="0.3">
      <c r="A130" s="13" t="s">
        <v>474</v>
      </c>
      <c r="B130" s="13">
        <v>2761360000</v>
      </c>
      <c r="C130" s="13">
        <v>3256530000</v>
      </c>
      <c r="D130" s="13">
        <v>2678030000</v>
      </c>
      <c r="E130" s="13">
        <v>2847300000</v>
      </c>
      <c r="F130" s="13">
        <v>3473830000</v>
      </c>
      <c r="G130" s="13"/>
      <c r="H130" s="13">
        <v>9478810000</v>
      </c>
      <c r="I130" s="13">
        <v>40450000000</v>
      </c>
      <c r="J130" s="13">
        <v>-39800944226.980598</v>
      </c>
      <c r="K130" s="13">
        <v>-10045103795.0207</v>
      </c>
    </row>
    <row r="131" spans="1:11" x14ac:dyDescent="0.3">
      <c r="A131" s="13" t="s">
        <v>340</v>
      </c>
      <c r="B131" s="13" t="s">
        <v>413</v>
      </c>
      <c r="C131" s="13" t="s">
        <v>413</v>
      </c>
      <c r="D131" s="13" t="s">
        <v>413</v>
      </c>
      <c r="E131" s="13" t="s">
        <v>413</v>
      </c>
      <c r="F131" s="13" t="s">
        <v>413</v>
      </c>
      <c r="G131" s="13"/>
      <c r="H131" s="13">
        <v>152614120.94999999</v>
      </c>
      <c r="I131" s="13">
        <v>211896128.85610101</v>
      </c>
      <c r="J131" s="13">
        <v>305101863.38</v>
      </c>
      <c r="K131" s="13">
        <v>459166412.25730598</v>
      </c>
    </row>
    <row r="132" spans="1:11" x14ac:dyDescent="0.3">
      <c r="A132" s="13" t="s">
        <v>341</v>
      </c>
      <c r="B132" s="13" t="s">
        <v>413</v>
      </c>
      <c r="C132" s="13" t="s">
        <v>413</v>
      </c>
      <c r="D132" s="13" t="s">
        <v>413</v>
      </c>
      <c r="E132" s="13" t="s">
        <v>413</v>
      </c>
      <c r="F132" s="13" t="s">
        <v>413</v>
      </c>
      <c r="G132" s="13"/>
      <c r="H132" s="13">
        <v>4426082.0155291902</v>
      </c>
      <c r="I132" s="13">
        <v>8948924.6545964107</v>
      </c>
      <c r="J132" s="13">
        <v>4800455.46477421</v>
      </c>
      <c r="K132" s="13">
        <v>2395914.9760040999</v>
      </c>
    </row>
    <row r="133" spans="1:11" x14ac:dyDescent="0.3">
      <c r="A133" s="13" t="s">
        <v>343</v>
      </c>
      <c r="B133" s="13">
        <v>4200000</v>
      </c>
      <c r="C133" s="13">
        <v>3000000</v>
      </c>
      <c r="D133" s="13">
        <v>3800000</v>
      </c>
      <c r="E133" s="13">
        <v>3000000</v>
      </c>
      <c r="F133" s="13">
        <v>3600000</v>
      </c>
      <c r="G133" s="13"/>
      <c r="H133" s="13">
        <v>47112184.772581302</v>
      </c>
      <c r="I133" s="13">
        <v>59000132.740293197</v>
      </c>
      <c r="J133" s="13">
        <v>126744195.95660099</v>
      </c>
      <c r="K133" s="13">
        <v>-3647630</v>
      </c>
    </row>
    <row r="134" spans="1:11" x14ac:dyDescent="0.3">
      <c r="A134" s="13" t="s">
        <v>44</v>
      </c>
      <c r="B134" s="13">
        <v>4283466666.6666698</v>
      </c>
      <c r="C134" s="13">
        <v>-778933333.33333302</v>
      </c>
      <c r="D134" s="13">
        <v>-1881066666.6666701</v>
      </c>
      <c r="E134" s="13">
        <v>19640000</v>
      </c>
      <c r="F134" s="13">
        <v>-614133333.33333302</v>
      </c>
      <c r="G134" s="13"/>
      <c r="H134" s="13">
        <v>1621264195.4353199</v>
      </c>
      <c r="I134" s="13">
        <v>23111903141.489201</v>
      </c>
      <c r="J134" s="13">
        <v>28055082623.990398</v>
      </c>
      <c r="K134" s="13">
        <v>12319037833.0844</v>
      </c>
    </row>
    <row r="135" spans="1:11" x14ac:dyDescent="0.3">
      <c r="A135" s="13" t="s">
        <v>344</v>
      </c>
      <c r="B135" s="13">
        <v>71105812.048391894</v>
      </c>
      <c r="C135" s="13">
        <v>161686935.93326601</v>
      </c>
      <c r="D135" s="13">
        <v>81643690.123518705</v>
      </c>
      <c r="E135" s="13">
        <v>45083429.813955002</v>
      </c>
      <c r="F135" s="13">
        <v>82692671.566497594</v>
      </c>
      <c r="G135" s="13"/>
      <c r="H135" s="13">
        <v>1845665272.73823</v>
      </c>
      <c r="I135" s="13">
        <v>2588126617.0069399</v>
      </c>
      <c r="J135" s="13">
        <v>70105040</v>
      </c>
      <c r="K135" s="13">
        <v>91331700</v>
      </c>
    </row>
    <row r="136" spans="1:11" x14ac:dyDescent="0.3">
      <c r="A136" s="13" t="s">
        <v>345</v>
      </c>
      <c r="B136" s="13" t="s">
        <v>413</v>
      </c>
      <c r="C136" s="13" t="s">
        <v>413</v>
      </c>
      <c r="D136" s="13" t="s">
        <v>413</v>
      </c>
      <c r="E136" s="13" t="s">
        <v>413</v>
      </c>
      <c r="F136" s="13" t="s">
        <v>413</v>
      </c>
      <c r="G136" s="13"/>
      <c r="H136" s="13">
        <v>3485786682.9784498</v>
      </c>
      <c r="I136" s="13">
        <v>4600176721.1240396</v>
      </c>
      <c r="J136" s="13">
        <v>4612248811.5106897</v>
      </c>
      <c r="K136" s="13">
        <v>4891719826.3573503</v>
      </c>
    </row>
    <row r="137" spans="1:11" x14ac:dyDescent="0.3">
      <c r="A137" s="13" t="s">
        <v>346</v>
      </c>
      <c r="B137" s="13">
        <v>53209768.426653698</v>
      </c>
      <c r="C137" s="13">
        <v>55216733.477874301</v>
      </c>
      <c r="D137" s="13">
        <v>24326996.8409907</v>
      </c>
      <c r="E137" s="13">
        <v>64740256.506924801</v>
      </c>
      <c r="F137" s="13">
        <v>47717748.067225903</v>
      </c>
      <c r="G137" s="13"/>
      <c r="H137" s="13">
        <v>80053481.405823305</v>
      </c>
      <c r="I137" s="13">
        <v>111955764.37421601</v>
      </c>
      <c r="J137" s="13">
        <v>189827389.27951601</v>
      </c>
      <c r="K137" s="13">
        <v>239706294.201897</v>
      </c>
    </row>
    <row r="138" spans="1:11" x14ac:dyDescent="0.3">
      <c r="A138" s="13" t="s">
        <v>347</v>
      </c>
      <c r="B138" s="13">
        <v>104884.952718631</v>
      </c>
      <c r="C138" s="13">
        <v>533201.78805506101</v>
      </c>
      <c r="D138" s="13">
        <v>39000824.520523399</v>
      </c>
      <c r="E138" s="13">
        <v>9835742.0223757196</v>
      </c>
      <c r="F138" s="13">
        <v>10413409.463440901</v>
      </c>
      <c r="G138" s="13"/>
      <c r="H138" s="13">
        <v>172699178.42460001</v>
      </c>
      <c r="I138" s="13">
        <v>212289192.761103</v>
      </c>
      <c r="J138" s="13">
        <v>293970572.80400997</v>
      </c>
      <c r="K138" s="13">
        <v>201800561.27941099</v>
      </c>
    </row>
    <row r="139" spans="1:11" x14ac:dyDescent="0.3">
      <c r="A139" s="13" t="s">
        <v>348</v>
      </c>
      <c r="B139" s="13">
        <v>5958646073.6873798</v>
      </c>
      <c r="C139" s="13">
        <v>18852989358.626598</v>
      </c>
      <c r="D139" s="13">
        <v>15515295182.2255</v>
      </c>
      <c r="E139" s="13">
        <v>17006818857.2728</v>
      </c>
      <c r="F139" s="13">
        <v>6157194143.8242502</v>
      </c>
      <c r="G139" s="13"/>
      <c r="H139" s="13">
        <v>80732866659.821396</v>
      </c>
      <c r="I139" s="13">
        <v>137269287548.537</v>
      </c>
      <c r="J139" s="13">
        <v>148763733075.435</v>
      </c>
      <c r="K139" s="13">
        <v>175241466623.63699</v>
      </c>
    </row>
    <row r="140" spans="1:11" x14ac:dyDescent="0.3">
      <c r="A140" s="13" t="s">
        <v>463</v>
      </c>
      <c r="B140" s="13" t="s">
        <v>413</v>
      </c>
      <c r="C140" s="13" t="s">
        <v>413</v>
      </c>
      <c r="D140" s="13" t="s">
        <v>413</v>
      </c>
      <c r="E140" s="13" t="s">
        <v>413</v>
      </c>
      <c r="F140" s="13" t="s">
        <v>413</v>
      </c>
      <c r="G140" s="13"/>
      <c r="H140" s="13">
        <v>22167460.044692699</v>
      </c>
      <c r="I140" s="13">
        <v>26815119.6089385</v>
      </c>
      <c r="J140" s="13">
        <v>17081418.575419001</v>
      </c>
      <c r="K140" s="13">
        <v>45267218.413407803</v>
      </c>
    </row>
    <row r="141" spans="1:11" x14ac:dyDescent="0.3">
      <c r="A141" s="13" t="s">
        <v>351</v>
      </c>
      <c r="B141" s="13">
        <v>8804628.1056949906</v>
      </c>
      <c r="C141" s="13">
        <v>9900495.5415043905</v>
      </c>
      <c r="D141" s="13">
        <v>2004350.2916542599</v>
      </c>
      <c r="E141" s="13">
        <v>-8617173.1074527502</v>
      </c>
      <c r="F141" s="13">
        <v>145800.74493511801</v>
      </c>
      <c r="G141" s="13"/>
      <c r="H141" s="13">
        <v>8980046.9419194609</v>
      </c>
      <c r="I141" s="13">
        <v>27919072.239048701</v>
      </c>
      <c r="J141" s="13">
        <v>40718832.689957403</v>
      </c>
      <c r="K141" s="13">
        <v>78895436.239995405</v>
      </c>
    </row>
    <row r="142" spans="1:11" x14ac:dyDescent="0.3">
      <c r="A142" s="13" t="s">
        <v>352</v>
      </c>
      <c r="B142" s="13" t="s">
        <v>413</v>
      </c>
      <c r="C142" s="13" t="s">
        <v>413</v>
      </c>
      <c r="D142" s="13" t="s">
        <v>413</v>
      </c>
      <c r="E142" s="13" t="s">
        <v>413</v>
      </c>
      <c r="F142" s="13" t="s">
        <v>413</v>
      </c>
      <c r="G142" s="13"/>
      <c r="H142" s="13" t="s">
        <v>413</v>
      </c>
      <c r="I142" s="13" t="s">
        <v>413</v>
      </c>
      <c r="J142" s="13" t="s">
        <v>413</v>
      </c>
      <c r="K142" s="13" t="s">
        <v>413</v>
      </c>
    </row>
    <row r="143" spans="1:11" x14ac:dyDescent="0.3">
      <c r="A143" s="13" t="s">
        <v>45</v>
      </c>
      <c r="B143" s="13">
        <v>550338595.97181106</v>
      </c>
      <c r="C143" s="13">
        <v>1503332454.41012</v>
      </c>
      <c r="D143" s="13">
        <v>968831355.95909095</v>
      </c>
      <c r="E143" s="13">
        <v>7270344986.4768</v>
      </c>
      <c r="F143" s="13">
        <v>1479804588.75227</v>
      </c>
      <c r="G143" s="13"/>
      <c r="H143" s="13">
        <v>3153552569.39325</v>
      </c>
      <c r="I143" s="13">
        <v>40658789144.938202</v>
      </c>
      <c r="J143" s="13">
        <v>9238990828.4504299</v>
      </c>
      <c r="K143" s="13">
        <v>3442331506.3897099</v>
      </c>
    </row>
    <row r="144" spans="1:11" x14ac:dyDescent="0.3">
      <c r="A144" s="13" t="s">
        <v>354</v>
      </c>
      <c r="B144" s="13" t="s">
        <v>413</v>
      </c>
      <c r="C144" s="13" t="s">
        <v>413</v>
      </c>
      <c r="D144" s="13" t="s">
        <v>413</v>
      </c>
      <c r="E144" s="13" t="s">
        <v>413</v>
      </c>
      <c r="F144" s="13" t="s">
        <v>413</v>
      </c>
      <c r="G144" s="13"/>
      <c r="H144" s="13" t="s">
        <v>413</v>
      </c>
      <c r="I144" s="13" t="s">
        <v>413</v>
      </c>
      <c r="J144" s="13" t="s">
        <v>413</v>
      </c>
      <c r="K144" s="13" t="s">
        <v>413</v>
      </c>
    </row>
    <row r="145" spans="1:11" x14ac:dyDescent="0.3">
      <c r="A145" s="13" t="s">
        <v>355</v>
      </c>
      <c r="B145" s="13">
        <v>193424023.1433</v>
      </c>
      <c r="C145" s="13">
        <v>176410171.3141</v>
      </c>
      <c r="D145" s="13">
        <v>172941409.83050001</v>
      </c>
      <c r="E145" s="13">
        <v>171790000</v>
      </c>
      <c r="F145" s="13">
        <v>196500000</v>
      </c>
      <c r="G145" s="13"/>
      <c r="H145" s="13">
        <v>434075668.46641999</v>
      </c>
      <c r="I145" s="13">
        <v>592289969.90296996</v>
      </c>
      <c r="J145" s="13">
        <v>884150491.43020797</v>
      </c>
      <c r="K145" s="13">
        <v>711826200.49000299</v>
      </c>
    </row>
    <row r="146" spans="1:11" x14ac:dyDescent="0.3">
      <c r="A146" s="13" t="s">
        <v>356</v>
      </c>
      <c r="B146" s="13">
        <v>31925925.925925899</v>
      </c>
      <c r="C146" s="13">
        <v>57737037.037037</v>
      </c>
      <c r="D146" s="13">
        <v>86171497.728941798</v>
      </c>
      <c r="E146" s="13">
        <v>83560099.549010694</v>
      </c>
      <c r="F146" s="13">
        <v>75728571.852713302</v>
      </c>
      <c r="G146" s="13"/>
      <c r="H146" s="13">
        <v>2838723.0778780999</v>
      </c>
      <c r="I146" s="13">
        <v>23931799.250073198</v>
      </c>
      <c r="J146" s="13">
        <v>43325552.592592597</v>
      </c>
      <c r="K146" s="13">
        <v>32164621.851851899</v>
      </c>
    </row>
    <row r="147" spans="1:11" x14ac:dyDescent="0.3">
      <c r="A147" s="13" t="s">
        <v>357</v>
      </c>
      <c r="B147" s="13">
        <v>83396296.296296299</v>
      </c>
      <c r="C147" s="13">
        <v>83151851.851851895</v>
      </c>
      <c r="D147" s="13">
        <v>96087233.509260699</v>
      </c>
      <c r="E147" s="13">
        <v>104822050.83434699</v>
      </c>
      <c r="F147" s="13">
        <v>99909211.258379593</v>
      </c>
      <c r="G147" s="13"/>
      <c r="H147" s="13">
        <v>99135484.679737806</v>
      </c>
      <c r="I147" s="13">
        <v>108895113.14704999</v>
      </c>
      <c r="J147" s="13">
        <v>32968826.666666701</v>
      </c>
      <c r="K147" s="13">
        <v>138721841.11111099</v>
      </c>
    </row>
    <row r="148" spans="1:11" x14ac:dyDescent="0.3">
      <c r="A148" s="13" t="s">
        <v>454</v>
      </c>
      <c r="B148" s="13" t="s">
        <v>413</v>
      </c>
      <c r="C148" s="13" t="s">
        <v>413</v>
      </c>
      <c r="D148" s="13" t="s">
        <v>413</v>
      </c>
      <c r="E148" s="13" t="s">
        <v>413</v>
      </c>
      <c r="F148" s="13" t="s">
        <v>413</v>
      </c>
      <c r="G148" s="13"/>
      <c r="H148" s="13" t="s">
        <v>413</v>
      </c>
      <c r="I148" s="13" t="s">
        <v>413</v>
      </c>
      <c r="J148" s="13" t="s">
        <v>413</v>
      </c>
      <c r="K148" s="13" t="s">
        <v>413</v>
      </c>
    </row>
    <row r="149" spans="1:11" x14ac:dyDescent="0.3">
      <c r="A149" s="13" t="s">
        <v>358</v>
      </c>
      <c r="B149" s="13">
        <v>88951851.851851895</v>
      </c>
      <c r="C149" s="13">
        <v>56796296.296296299</v>
      </c>
      <c r="D149" s="13">
        <v>54312300.734992601</v>
      </c>
      <c r="E149" s="13">
        <v>17842528.773040399</v>
      </c>
      <c r="F149" s="13">
        <v>26280196.610245101</v>
      </c>
      <c r="G149" s="13"/>
      <c r="H149" s="13">
        <v>65244280.380626999</v>
      </c>
      <c r="I149" s="13">
        <v>162855590.808204</v>
      </c>
      <c r="J149" s="13">
        <v>70470577.037037</v>
      </c>
      <c r="K149" s="13">
        <v>81428525.185185194</v>
      </c>
    </row>
    <row r="150" spans="1:11" x14ac:dyDescent="0.3">
      <c r="A150" s="13" t="s">
        <v>359</v>
      </c>
      <c r="B150" s="13">
        <v>370700000</v>
      </c>
      <c r="C150" s="13">
        <v>370800000</v>
      </c>
      <c r="D150" s="13">
        <v>392200000</v>
      </c>
      <c r="E150" s="13">
        <v>574000000</v>
      </c>
      <c r="F150" s="13">
        <v>713180000</v>
      </c>
      <c r="G150" s="13"/>
      <c r="H150" s="13">
        <v>716939710.59487998</v>
      </c>
      <c r="I150" s="13">
        <v>522869616.85592097</v>
      </c>
      <c r="J150" s="13">
        <v>573504494.77600002</v>
      </c>
      <c r="K150" s="13" t="s">
        <v>413</v>
      </c>
    </row>
    <row r="151" spans="1:11" x14ac:dyDescent="0.3">
      <c r="A151" s="13" t="s">
        <v>360</v>
      </c>
      <c r="B151" s="13" t="s">
        <v>413</v>
      </c>
      <c r="C151" s="13" t="s">
        <v>413</v>
      </c>
      <c r="D151" s="13" t="s">
        <v>413</v>
      </c>
      <c r="E151" s="13" t="s">
        <v>413</v>
      </c>
      <c r="F151" s="13" t="s">
        <v>413</v>
      </c>
      <c r="G151" s="13"/>
      <c r="H151" s="13">
        <v>1039899.7054992</v>
      </c>
      <c r="I151" s="13">
        <v>-132705617.4897</v>
      </c>
      <c r="J151" s="13">
        <v>-9305315.3695988599</v>
      </c>
      <c r="K151" s="13">
        <v>-53096300.239314303</v>
      </c>
    </row>
    <row r="152" spans="1:11" x14ac:dyDescent="0.3">
      <c r="A152" s="13" t="s">
        <v>449</v>
      </c>
      <c r="B152" s="13">
        <v>82000000</v>
      </c>
      <c r="C152" s="13">
        <v>263000000</v>
      </c>
      <c r="D152" s="13">
        <v>270000000</v>
      </c>
      <c r="E152" s="13">
        <v>110000000</v>
      </c>
      <c r="F152" s="13">
        <v>115000000</v>
      </c>
      <c r="G152" s="13"/>
      <c r="H152" s="13" t="s">
        <v>413</v>
      </c>
      <c r="I152" s="13" t="s">
        <v>413</v>
      </c>
      <c r="J152" s="13" t="s">
        <v>413</v>
      </c>
      <c r="K152" s="13" t="s">
        <v>413</v>
      </c>
    </row>
    <row r="153" spans="1:11" x14ac:dyDescent="0.3">
      <c r="A153" s="13" t="s">
        <v>364</v>
      </c>
      <c r="B153" s="13" t="s">
        <v>413</v>
      </c>
      <c r="C153" s="13" t="s">
        <v>413</v>
      </c>
      <c r="D153" s="13" t="s">
        <v>413</v>
      </c>
      <c r="E153" s="13" t="s">
        <v>413</v>
      </c>
      <c r="F153" s="13">
        <v>36066400</v>
      </c>
      <c r="G153" s="13"/>
      <c r="H153" s="13">
        <v>106534792.807917</v>
      </c>
      <c r="I153" s="13">
        <v>84038181.464961693</v>
      </c>
      <c r="J153" s="13">
        <v>174022240.52390999</v>
      </c>
      <c r="K153" s="13">
        <v>140579836.62608001</v>
      </c>
    </row>
    <row r="154" spans="1:11" x14ac:dyDescent="0.3">
      <c r="A154" s="13" t="s">
        <v>365</v>
      </c>
      <c r="B154" s="13">
        <v>172306244.89840001</v>
      </c>
      <c r="C154" s="13">
        <v>516700641.74779999</v>
      </c>
      <c r="D154" s="13">
        <v>463400858.7823</v>
      </c>
      <c r="E154" s="13">
        <v>549270351.46000004</v>
      </c>
      <c r="F154" s="13">
        <v>395567134</v>
      </c>
      <c r="G154" s="13"/>
      <c r="H154" s="13">
        <v>943765261.69200003</v>
      </c>
      <c r="I154" s="13">
        <v>1190507398.7839999</v>
      </c>
      <c r="J154" s="13">
        <v>1437575169.471</v>
      </c>
      <c r="K154" s="13">
        <v>1627034507.04954</v>
      </c>
    </row>
    <row r="155" spans="1:11" x14ac:dyDescent="0.3">
      <c r="A155" s="13" t="s">
        <v>366</v>
      </c>
      <c r="B155" s="13">
        <v>7314804931.3301296</v>
      </c>
      <c r="C155" s="13">
        <v>6102677671.1809502</v>
      </c>
      <c r="D155" s="13">
        <v>3365987582.5830998</v>
      </c>
      <c r="E155" s="13">
        <v>5067170388.0902205</v>
      </c>
      <c r="F155" s="13">
        <v>3341612007.2369199</v>
      </c>
      <c r="G155" s="13"/>
      <c r="H155" s="13">
        <v>-4293910676.95961</v>
      </c>
      <c r="I155" s="13">
        <v>15389597696.2421</v>
      </c>
      <c r="J155" s="13">
        <v>11854822037.876301</v>
      </c>
      <c r="K155" s="13">
        <v>6516045720.1497698</v>
      </c>
    </row>
    <row r="156" spans="1:11" x14ac:dyDescent="0.3">
      <c r="A156" s="13" t="s">
        <v>368</v>
      </c>
      <c r="B156" s="13" t="s">
        <v>413</v>
      </c>
      <c r="C156" s="13" t="s">
        <v>413</v>
      </c>
      <c r="D156" s="13" t="s">
        <v>413</v>
      </c>
      <c r="E156" s="13" t="s">
        <v>413</v>
      </c>
      <c r="F156" s="13" t="s">
        <v>413</v>
      </c>
      <c r="G156" s="13"/>
      <c r="H156" s="13">
        <v>-712696166.42672002</v>
      </c>
      <c r="I156" s="13">
        <v>-419035233.174685</v>
      </c>
      <c r="J156" s="13">
        <v>-395383447.11106402</v>
      </c>
      <c r="K156" s="13">
        <v>-50105695.081254303</v>
      </c>
    </row>
    <row r="157" spans="1:11" x14ac:dyDescent="0.3">
      <c r="A157" s="13" t="s">
        <v>369</v>
      </c>
      <c r="B157" s="13">
        <v>11116162.8504459</v>
      </c>
      <c r="C157" s="13">
        <v>15089199.2484699</v>
      </c>
      <c r="D157" s="13">
        <v>52818330.986365803</v>
      </c>
      <c r="E157" s="13">
        <v>72617650.887525201</v>
      </c>
      <c r="F157" s="13">
        <v>57806307.373627096</v>
      </c>
      <c r="G157" s="13"/>
      <c r="H157" s="13">
        <v>-59206820.0004109</v>
      </c>
      <c r="I157" s="13">
        <v>-70939270</v>
      </c>
      <c r="J157" s="13">
        <v>-54266090</v>
      </c>
      <c r="K157" s="13">
        <v>-60323620</v>
      </c>
    </row>
    <row r="158" spans="1:11" x14ac:dyDescent="0.3">
      <c r="A158" s="13" t="s">
        <v>370</v>
      </c>
      <c r="B158" s="13" t="s">
        <v>413</v>
      </c>
      <c r="C158" s="13">
        <v>3564440</v>
      </c>
      <c r="D158" s="13">
        <v>10804660</v>
      </c>
      <c r="E158" s="13">
        <v>5368320</v>
      </c>
      <c r="F158" s="13">
        <v>2642140</v>
      </c>
      <c r="G158" s="13"/>
      <c r="H158" s="13">
        <v>3824444.9111902099</v>
      </c>
      <c r="I158" s="13">
        <v>258487.567441336</v>
      </c>
      <c r="J158" s="13">
        <v>2911551.9701483902</v>
      </c>
      <c r="K158" s="13">
        <v>4926184.9372569798</v>
      </c>
    </row>
    <row r="159" spans="1:11" x14ac:dyDescent="0.3">
      <c r="A159" s="13" t="s">
        <v>371</v>
      </c>
      <c r="B159" s="13">
        <v>729767481.18443</v>
      </c>
      <c r="C159" s="13">
        <v>643300000</v>
      </c>
      <c r="D159" s="13">
        <v>679500035.95354199</v>
      </c>
      <c r="E159" s="13">
        <v>834900044.583722</v>
      </c>
      <c r="F159" s="13">
        <v>1007800000</v>
      </c>
      <c r="G159" s="13"/>
      <c r="H159" s="13">
        <v>1055969147.7238899</v>
      </c>
      <c r="I159" s="13">
        <v>-934781798.36497605</v>
      </c>
      <c r="J159" s="13">
        <v>-913501690.39603305</v>
      </c>
      <c r="K159" s="13">
        <v>-1555474291.26021</v>
      </c>
    </row>
    <row r="160" spans="1:11" x14ac:dyDescent="0.3">
      <c r="A160" s="13" t="s">
        <v>372</v>
      </c>
      <c r="B160" s="13">
        <v>650727787.65724802</v>
      </c>
      <c r="C160" s="13">
        <v>347320280.72245997</v>
      </c>
      <c r="D160" s="13">
        <v>750720443.57437503</v>
      </c>
      <c r="E160" s="13">
        <v>451514809.24785203</v>
      </c>
      <c r="F160" s="13">
        <v>790302916.62759304</v>
      </c>
      <c r="G160" s="13"/>
      <c r="H160" s="13">
        <v>623075275.92185295</v>
      </c>
      <c r="I160" s="13">
        <v>547411353.64491498</v>
      </c>
      <c r="J160" s="13">
        <v>643213141.17869103</v>
      </c>
      <c r="K160" s="13">
        <v>727083940.24608302</v>
      </c>
    </row>
    <row r="161" spans="1:11" x14ac:dyDescent="0.3">
      <c r="A161" s="13" t="s">
        <v>439</v>
      </c>
      <c r="B161" s="13">
        <v>940000000</v>
      </c>
      <c r="C161" s="13">
        <v>783000000</v>
      </c>
      <c r="D161" s="13">
        <v>982000000</v>
      </c>
      <c r="E161" s="13">
        <v>3352000000</v>
      </c>
      <c r="F161" s="13">
        <v>1082000000</v>
      </c>
      <c r="G161" s="13"/>
      <c r="H161" s="13">
        <v>7675000000</v>
      </c>
      <c r="I161" s="13">
        <v>12895000000</v>
      </c>
      <c r="J161" s="13">
        <v>13666000000</v>
      </c>
      <c r="K161" s="13">
        <v>10951000000</v>
      </c>
    </row>
    <row r="162" spans="1:11" x14ac:dyDescent="0.3">
      <c r="A162" s="13" t="s">
        <v>374</v>
      </c>
      <c r="B162" s="13" t="s">
        <v>413</v>
      </c>
      <c r="C162" s="13" t="s">
        <v>413</v>
      </c>
      <c r="D162" s="13" t="s">
        <v>413</v>
      </c>
      <c r="E162" s="13" t="s">
        <v>413</v>
      </c>
      <c r="F162" s="13" t="s">
        <v>413</v>
      </c>
      <c r="G162" s="13"/>
      <c r="H162" s="13" t="s">
        <v>413</v>
      </c>
      <c r="I162" s="13" t="s">
        <v>413</v>
      </c>
      <c r="J162" s="13" t="s">
        <v>413</v>
      </c>
      <c r="K162" s="13" t="s">
        <v>413</v>
      </c>
    </row>
    <row r="163" spans="1:11" x14ac:dyDescent="0.3">
      <c r="A163" s="13" t="s">
        <v>436</v>
      </c>
      <c r="B163" s="13" t="s">
        <v>413</v>
      </c>
      <c r="C163" s="13" t="s">
        <v>413</v>
      </c>
      <c r="D163" s="13" t="s">
        <v>413</v>
      </c>
      <c r="E163" s="13" t="s">
        <v>413</v>
      </c>
      <c r="F163" s="13" t="s">
        <v>413</v>
      </c>
      <c r="G163" s="13"/>
      <c r="H163" s="13" t="s">
        <v>413</v>
      </c>
      <c r="I163" s="13" t="s">
        <v>413</v>
      </c>
      <c r="J163" s="13" t="s">
        <v>413</v>
      </c>
      <c r="K163" s="13" t="s">
        <v>413</v>
      </c>
    </row>
    <row r="164" spans="1:11" x14ac:dyDescent="0.3">
      <c r="A164" s="13" t="s">
        <v>375</v>
      </c>
      <c r="B164" s="13" t="s">
        <v>413</v>
      </c>
      <c r="C164" s="13" t="s">
        <v>413</v>
      </c>
      <c r="D164" s="13" t="s">
        <v>413</v>
      </c>
      <c r="E164" s="13">
        <v>-9309.8191438328304</v>
      </c>
      <c r="F164" s="13">
        <v>-9779.6190023430299</v>
      </c>
      <c r="G164" s="13"/>
      <c r="H164" s="13">
        <v>0</v>
      </c>
      <c r="I164" s="13">
        <v>0</v>
      </c>
      <c r="J164" s="13">
        <v>0</v>
      </c>
      <c r="K164" s="13" t="s">
        <v>413</v>
      </c>
    </row>
    <row r="165" spans="1:11" x14ac:dyDescent="0.3">
      <c r="A165" s="13" t="s">
        <v>376</v>
      </c>
      <c r="B165" s="13">
        <v>210000000</v>
      </c>
      <c r="C165" s="13">
        <v>140200000</v>
      </c>
      <c r="D165" s="13">
        <v>160700000</v>
      </c>
      <c r="E165" s="13">
        <v>151496150.65192699</v>
      </c>
      <c r="F165" s="13">
        <v>184648059.19749999</v>
      </c>
      <c r="G165" s="13"/>
      <c r="H165" s="13">
        <v>1191485423.7197499</v>
      </c>
      <c r="I165" s="13">
        <v>1648240262.65061</v>
      </c>
      <c r="J165" s="13">
        <v>2952941687.83428</v>
      </c>
      <c r="K165" s="13">
        <v>2991183813.32196</v>
      </c>
    </row>
    <row r="166" spans="1:11" x14ac:dyDescent="0.3">
      <c r="A166" s="13" t="s">
        <v>377</v>
      </c>
      <c r="B166" s="13">
        <v>743000000</v>
      </c>
      <c r="C166" s="13">
        <v>496000000</v>
      </c>
      <c r="D166" s="13">
        <v>595000000</v>
      </c>
      <c r="E166" s="13">
        <v>792000000</v>
      </c>
      <c r="F166" s="13">
        <v>693000000</v>
      </c>
      <c r="G166" s="13"/>
      <c r="H166" s="13">
        <v>304000000</v>
      </c>
      <c r="I166" s="13">
        <v>7954000000</v>
      </c>
      <c r="J166" s="13">
        <v>221000000</v>
      </c>
      <c r="K166" s="13">
        <v>4805000000</v>
      </c>
    </row>
    <row r="167" spans="1:11" x14ac:dyDescent="0.3">
      <c r="A167" s="13" t="s">
        <v>378</v>
      </c>
      <c r="B167" s="13">
        <v>127300070</v>
      </c>
      <c r="C167" s="13">
        <v>317106420</v>
      </c>
      <c r="D167" s="13">
        <v>423667090</v>
      </c>
      <c r="E167" s="13">
        <v>213701290</v>
      </c>
      <c r="F167" s="13">
        <v>441116410</v>
      </c>
      <c r="G167" s="13"/>
      <c r="H167" s="13">
        <v>18937330000</v>
      </c>
      <c r="I167" s="13">
        <v>22545950000</v>
      </c>
      <c r="J167" s="13">
        <v>24833220000</v>
      </c>
      <c r="K167" s="13">
        <v>22328110000</v>
      </c>
    </row>
    <row r="168" spans="1:11" x14ac:dyDescent="0.3">
      <c r="A168" s="13" t="s">
        <v>381</v>
      </c>
      <c r="B168" s="13">
        <v>164100000</v>
      </c>
      <c r="C168" s="13">
        <v>235300000</v>
      </c>
      <c r="D168" s="13">
        <v>262825000</v>
      </c>
      <c r="E168" s="13">
        <v>310402928.18663102</v>
      </c>
      <c r="F168" s="13">
        <v>179852187.79871601</v>
      </c>
      <c r="G168" s="13"/>
      <c r="H168" s="13">
        <v>973445343.93392003</v>
      </c>
      <c r="I168" s="13">
        <v>5165277108.3651199</v>
      </c>
      <c r="J168" s="13">
        <v>8677430231.2462807</v>
      </c>
      <c r="K168" s="13">
        <v>-5476436111.9212399</v>
      </c>
    </row>
    <row r="169" spans="1:11" x14ac:dyDescent="0.3">
      <c r="A169" s="13" t="s">
        <v>382</v>
      </c>
      <c r="B169" s="13" t="s">
        <v>413</v>
      </c>
      <c r="C169" s="13" t="s">
        <v>413</v>
      </c>
      <c r="D169" s="13" t="s">
        <v>413</v>
      </c>
      <c r="E169" s="13" t="s">
        <v>413</v>
      </c>
      <c r="F169" s="13" t="s">
        <v>413</v>
      </c>
      <c r="G169" s="13"/>
      <c r="H169" s="13">
        <v>1728247827.582</v>
      </c>
      <c r="I169" s="13">
        <v>2280290469.82798</v>
      </c>
      <c r="J169" s="13">
        <v>2657306384.3246002</v>
      </c>
      <c r="K169" s="13">
        <v>2156721391.7542801</v>
      </c>
    </row>
    <row r="170" spans="1:11" x14ac:dyDescent="0.3">
      <c r="A170" s="13" t="s">
        <v>383</v>
      </c>
      <c r="B170" s="13">
        <v>20383379.4203026</v>
      </c>
      <c r="C170" s="13">
        <v>13403366.6167586</v>
      </c>
      <c r="D170" s="13">
        <v>20256089.6407318</v>
      </c>
      <c r="E170" s="13">
        <v>18004322.077121899</v>
      </c>
      <c r="F170" s="13">
        <v>14162544.8083713</v>
      </c>
      <c r="G170" s="13"/>
      <c r="H170" s="13">
        <v>41158955.845091298</v>
      </c>
      <c r="I170" s="13">
        <v>43055519.344616801</v>
      </c>
      <c r="J170" s="13">
        <v>10694983.215024101</v>
      </c>
      <c r="K170" s="13">
        <v>4399200</v>
      </c>
    </row>
    <row r="171" spans="1:11" x14ac:dyDescent="0.3">
      <c r="A171" s="13" t="s">
        <v>427</v>
      </c>
      <c r="B171" s="13">
        <v>5024000000</v>
      </c>
      <c r="C171" s="13">
        <v>2932000000</v>
      </c>
      <c r="D171" s="13">
        <v>4703000000</v>
      </c>
      <c r="E171" s="13">
        <v>3704000000</v>
      </c>
      <c r="F171" s="13">
        <v>761000000</v>
      </c>
      <c r="G171" s="13"/>
      <c r="H171" s="13">
        <v>1488000000</v>
      </c>
      <c r="I171" s="13">
        <v>2319000000</v>
      </c>
      <c r="J171" s="13">
        <v>2089000000</v>
      </c>
      <c r="K171" s="13">
        <v>1434250000</v>
      </c>
    </row>
    <row r="172" spans="1:11" x14ac:dyDescent="0.3">
      <c r="A172" s="13" t="s">
        <v>425</v>
      </c>
      <c r="B172" s="13">
        <v>1671000000</v>
      </c>
      <c r="C172" s="13">
        <v>1412000000</v>
      </c>
      <c r="D172" s="13">
        <v>1298000000</v>
      </c>
      <c r="E172" s="13">
        <v>1300000000</v>
      </c>
      <c r="F172" s="13">
        <v>1400000000</v>
      </c>
      <c r="G172" s="13"/>
      <c r="H172" s="13">
        <v>15800000000</v>
      </c>
      <c r="I172" s="13">
        <v>15660000000</v>
      </c>
      <c r="J172" s="13">
        <v>17900000000</v>
      </c>
      <c r="K172" s="13">
        <v>18500000000</v>
      </c>
    </row>
    <row r="173" spans="1:11" x14ac:dyDescent="0.3">
      <c r="A173" s="13" t="s">
        <v>423</v>
      </c>
      <c r="B173" s="13" t="s">
        <v>413</v>
      </c>
      <c r="C173" s="13" t="s">
        <v>413</v>
      </c>
      <c r="D173" s="13" t="s">
        <v>413</v>
      </c>
      <c r="E173" s="13" t="s">
        <v>413</v>
      </c>
      <c r="F173" s="13" t="s">
        <v>413</v>
      </c>
      <c r="G173" s="13"/>
      <c r="H173" s="13" t="s">
        <v>413</v>
      </c>
      <c r="I173" s="13" t="s">
        <v>413</v>
      </c>
      <c r="J173" s="13" t="s">
        <v>413</v>
      </c>
      <c r="K173" s="13" t="s">
        <v>413</v>
      </c>
    </row>
    <row r="174" spans="1:11" x14ac:dyDescent="0.3">
      <c r="A174" s="13" t="s">
        <v>421</v>
      </c>
      <c r="B174" s="13">
        <v>208973104.70761201</v>
      </c>
      <c r="C174" s="13">
        <v>189721781.96989501</v>
      </c>
      <c r="D174" s="13">
        <v>62005481.827693701</v>
      </c>
      <c r="E174" s="13">
        <v>19176400.668000001</v>
      </c>
      <c r="F174" s="13">
        <v>9440000</v>
      </c>
      <c r="G174" s="13"/>
      <c r="H174" s="13">
        <v>79744992.324740902</v>
      </c>
      <c r="I174" s="13">
        <v>353477054.94985801</v>
      </c>
      <c r="J174" s="13">
        <v>310825494.48158097</v>
      </c>
      <c r="K174" s="13">
        <v>103535363.98669501</v>
      </c>
    </row>
    <row r="175" spans="1:11" x14ac:dyDescent="0.3">
      <c r="A175" s="13" t="s">
        <v>419</v>
      </c>
      <c r="B175" s="13">
        <v>4004450</v>
      </c>
      <c r="C175" s="13">
        <v>-3997870</v>
      </c>
      <c r="D175" s="13">
        <v>-8564000</v>
      </c>
      <c r="E175" s="13">
        <v>14613000</v>
      </c>
      <c r="F175" s="13">
        <v>28093000</v>
      </c>
      <c r="G175" s="13"/>
      <c r="H175" s="13" t="s">
        <v>413</v>
      </c>
      <c r="I175" s="13" t="s">
        <v>413</v>
      </c>
      <c r="J175" s="13" t="s">
        <v>413</v>
      </c>
      <c r="K175" s="13" t="s">
        <v>413</v>
      </c>
    </row>
    <row r="176" spans="1:11" x14ac:dyDescent="0.3">
      <c r="A176" s="13" t="s">
        <v>388</v>
      </c>
      <c r="B176" s="13">
        <v>198000000</v>
      </c>
      <c r="C176" s="13">
        <v>162000000</v>
      </c>
      <c r="D176" s="13">
        <v>121700000</v>
      </c>
      <c r="E176" s="13">
        <v>145000000</v>
      </c>
      <c r="F176" s="13">
        <v>298390000</v>
      </c>
      <c r="G176" s="13"/>
      <c r="H176" s="13">
        <v>245205491.395466</v>
      </c>
      <c r="I176" s="13">
        <v>394217415.17706901</v>
      </c>
      <c r="J176" s="13">
        <v>-65118862.8223029</v>
      </c>
      <c r="K176" s="13">
        <v>85907330.457727507</v>
      </c>
    </row>
    <row r="177" spans="1:11" ht="17.25" thickBot="1" x14ac:dyDescent="0.35">
      <c r="A177" s="13" t="s">
        <v>389</v>
      </c>
      <c r="B177" s="13">
        <v>8600000</v>
      </c>
      <c r="C177" s="13">
        <v>9000000</v>
      </c>
      <c r="D177" s="13">
        <v>7500000</v>
      </c>
      <c r="E177" s="13">
        <v>4100000</v>
      </c>
      <c r="F177" s="13">
        <v>3200000</v>
      </c>
      <c r="G177" s="13"/>
      <c r="H177" s="13">
        <v>150360000</v>
      </c>
      <c r="I177" s="13">
        <v>237480367.75999999</v>
      </c>
      <c r="J177" s="13">
        <v>336761000</v>
      </c>
      <c r="K177" s="13">
        <v>557873000</v>
      </c>
    </row>
    <row r="178" spans="1:11" x14ac:dyDescent="0.3">
      <c r="A178" s="20" t="s">
        <v>1541</v>
      </c>
      <c r="B178" s="20">
        <f>SUM(B6:B177)</f>
        <v>187348429744.897</v>
      </c>
      <c r="C178" s="20">
        <f>SUM(C6:C177)</f>
        <v>238331839934.49261</v>
      </c>
      <c r="D178" s="20">
        <f>SUM(D6:D177)</f>
        <v>299287638902.01959</v>
      </c>
      <c r="E178" s="20">
        <f>SUM(E6:E177)</f>
        <v>252334521364.89063</v>
      </c>
      <c r="F178" s="20">
        <f>SUM(F6:F177)</f>
        <v>175074000279.12009</v>
      </c>
      <c r="G178" s="20"/>
      <c r="H178" s="20">
        <f>SUM(H6:H177)</f>
        <v>831719561702.94348</v>
      </c>
      <c r="I178" s="20">
        <f>SUM(I6:I177)</f>
        <v>1206541694918.9492</v>
      </c>
      <c r="J178" s="20">
        <f>SUM(J6:J177)</f>
        <v>997426817286.3407</v>
      </c>
      <c r="K178" s="20">
        <f>SUM(K6:K177)</f>
        <v>823382390868.96191</v>
      </c>
    </row>
    <row r="179" spans="1:11" x14ac:dyDescent="0.3">
      <c r="A179" s="15" t="s">
        <v>1543</v>
      </c>
      <c r="B179" s="17">
        <f>B178/B180*100</f>
        <v>23.897158500258435</v>
      </c>
      <c r="C179" s="17">
        <f>C178/C180*100</f>
        <v>19.953109663526291</v>
      </c>
      <c r="D179" s="17">
        <f>D178/D180*100</f>
        <v>19.056706882988408</v>
      </c>
      <c r="E179" s="17">
        <f>E178/E180*100</f>
        <v>27.319418718408883</v>
      </c>
      <c r="F179" s="17">
        <f>F178/F180*100</f>
        <v>23.619971022403963</v>
      </c>
      <c r="G179" s="15"/>
      <c r="H179" s="17">
        <f>H178/H180*100</f>
        <v>60.074817747534716</v>
      </c>
      <c r="I179" s="17">
        <f>I178/I180*100</f>
        <v>50.077962956143487</v>
      </c>
      <c r="J179" s="17">
        <f>J178/J180*100</f>
        <v>53.146561875276646</v>
      </c>
      <c r="K179" s="17">
        <f>K178/K180*100</f>
        <v>94.949783907584646</v>
      </c>
    </row>
    <row r="180" spans="1:11" x14ac:dyDescent="0.3">
      <c r="A180" s="15" t="s">
        <v>1542</v>
      </c>
      <c r="B180" s="15">
        <v>783977851353.62817</v>
      </c>
      <c r="C180" s="15">
        <v>1194459630371.0811</v>
      </c>
      <c r="D180" s="15">
        <v>1570510795698.8542</v>
      </c>
      <c r="E180" s="15">
        <v>923645279446.80554</v>
      </c>
      <c r="F180" s="15">
        <v>741211748791.13647</v>
      </c>
      <c r="G180" s="15"/>
      <c r="H180" s="15">
        <v>1384472883793.4338</v>
      </c>
      <c r="I180" s="15">
        <v>2409326625317.3994</v>
      </c>
      <c r="J180" s="15">
        <v>1876747586470.5664</v>
      </c>
      <c r="K180" s="15">
        <v>867176687490.27002</v>
      </c>
    </row>
  </sheetData>
  <pageMargins left="0.70866141732283472" right="0.70866141732283472" top="0.86614173228346458" bottom="0.74803149606299213" header="0.31496062992125984" footer="0.31496062992125984"/>
  <pageSetup paperSize="9" scale="87" fitToHeight="0" orientation="landscape" r:id="rId1"/>
  <headerFooter>
    <oddHeader>&amp;L&amp;G</oddHeader>
    <oddFooter>&amp;C&amp;"Roboto Condensed,Normal"&amp;9Página &amp;P</oddFooter>
  </headerFooter>
  <legacyDrawingHF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0615E-B43A-F24E-BD98-CC647923D8C2}">
  <sheetPr codeName="Hoja8">
    <tabColor theme="4"/>
    <pageSetUpPr fitToPage="1"/>
  </sheetPr>
  <dimension ref="A1:K180"/>
  <sheetViews>
    <sheetView view="pageLayout" zoomScaleNormal="120" workbookViewId="0">
      <selection activeCell="A21" sqref="A21"/>
    </sheetView>
  </sheetViews>
  <sheetFormatPr baseColWidth="10" defaultColWidth="8.875" defaultRowHeight="16.5" x14ac:dyDescent="0.3"/>
  <cols>
    <col min="1" max="1" width="23.625" style="5" customWidth="1"/>
    <col min="2" max="2" width="12.5" style="5" bestFit="1" customWidth="1"/>
    <col min="3" max="3" width="13" style="5" bestFit="1" customWidth="1"/>
    <col min="4" max="6" width="12.5" style="5" bestFit="1" customWidth="1"/>
    <col min="7" max="7" width="0" style="5" hidden="1" customWidth="1"/>
    <col min="8" max="9" width="12.5" style="5" bestFit="1" customWidth="1"/>
    <col min="10" max="10" width="13" style="5" bestFit="1" customWidth="1"/>
    <col min="11" max="11" width="12.5" style="5" bestFit="1" customWidth="1"/>
    <col min="12" max="16384" width="8.875" style="5"/>
  </cols>
  <sheetData>
    <row r="1" spans="1:11" ht="20.25" x14ac:dyDescent="0.35">
      <c r="A1" s="3" t="s">
        <v>1548</v>
      </c>
      <c r="B1" s="8"/>
    </row>
    <row r="2" spans="1:11" ht="17.25" x14ac:dyDescent="0.3">
      <c r="A2" s="18" t="s">
        <v>1573</v>
      </c>
      <c r="B2" s="8"/>
    </row>
    <row r="3" spans="1:11" ht="17.25" x14ac:dyDescent="0.3">
      <c r="A3" s="18" t="s">
        <v>1188</v>
      </c>
      <c r="B3" s="8"/>
    </row>
    <row r="4" spans="1:11" x14ac:dyDescent="0.3">
      <c r="A4" s="8"/>
      <c r="B4" s="8"/>
    </row>
    <row r="5" spans="1:11" x14ac:dyDescent="0.3">
      <c r="A5" s="13" t="s">
        <v>1</v>
      </c>
      <c r="B5" s="19" t="s">
        <v>1618</v>
      </c>
      <c r="C5" s="19" t="s">
        <v>1619</v>
      </c>
      <c r="D5" s="19" t="s">
        <v>1617</v>
      </c>
      <c r="E5" s="19" t="s">
        <v>1620</v>
      </c>
      <c r="F5" s="19" t="s">
        <v>1621</v>
      </c>
      <c r="G5" s="19" t="s">
        <v>1615</v>
      </c>
      <c r="H5" s="19" t="s">
        <v>17</v>
      </c>
      <c r="I5" s="19" t="s">
        <v>13</v>
      </c>
      <c r="J5" s="19" t="s">
        <v>14</v>
      </c>
      <c r="K5" s="19" t="s">
        <v>15</v>
      </c>
    </row>
    <row r="6" spans="1:11" x14ac:dyDescent="0.3">
      <c r="A6" s="13" t="s">
        <v>198</v>
      </c>
      <c r="B6" s="13" t="s">
        <v>413</v>
      </c>
      <c r="C6" s="13" t="s">
        <v>413</v>
      </c>
      <c r="D6" s="13" t="s">
        <v>413</v>
      </c>
      <c r="E6" s="13" t="s">
        <v>413</v>
      </c>
      <c r="F6" s="13" t="s">
        <v>413</v>
      </c>
      <c r="G6" s="13"/>
      <c r="H6" s="13">
        <v>37228478.095441803</v>
      </c>
      <c r="I6" s="13">
        <v>30790960</v>
      </c>
      <c r="J6" s="13" t="s">
        <v>413</v>
      </c>
      <c r="K6" s="13" t="s">
        <v>413</v>
      </c>
    </row>
    <row r="7" spans="1:11" x14ac:dyDescent="0.3">
      <c r="A7" s="13" t="s">
        <v>201</v>
      </c>
      <c r="B7" s="13" t="s">
        <v>413</v>
      </c>
      <c r="C7" s="13" t="s">
        <v>413</v>
      </c>
      <c r="D7" s="13" t="s">
        <v>413</v>
      </c>
      <c r="E7" s="13" t="s">
        <v>413</v>
      </c>
      <c r="F7" s="13" t="s">
        <v>413</v>
      </c>
      <c r="G7" s="13"/>
      <c r="H7" s="13">
        <v>50098202.040584803</v>
      </c>
      <c r="I7" s="13">
        <v>49941569.826118402</v>
      </c>
      <c r="J7" s="13">
        <v>191511664.05722499</v>
      </c>
      <c r="K7" s="13">
        <v>262776733.05468199</v>
      </c>
    </row>
    <row r="8" spans="1:11" x14ac:dyDescent="0.3">
      <c r="A8" s="13" t="s">
        <v>203</v>
      </c>
      <c r="B8" s="13">
        <v>1000000</v>
      </c>
      <c r="C8" s="13">
        <v>7600000</v>
      </c>
      <c r="D8" s="13">
        <v>13700000</v>
      </c>
      <c r="E8" s="13">
        <v>9300000</v>
      </c>
      <c r="F8" s="13">
        <v>98570000</v>
      </c>
      <c r="G8" s="13"/>
      <c r="H8" s="13">
        <v>14605376.075194901</v>
      </c>
      <c r="I8" s="13">
        <v>-51780109.906219304</v>
      </c>
      <c r="J8" s="13">
        <v>84586241.1726024</v>
      </c>
      <c r="K8" s="13">
        <v>83554525.932238594</v>
      </c>
    </row>
    <row r="9" spans="1:11" x14ac:dyDescent="0.3">
      <c r="A9" s="13" t="s">
        <v>620</v>
      </c>
      <c r="B9" s="13" t="s">
        <v>413</v>
      </c>
      <c r="C9" s="13" t="s">
        <v>413</v>
      </c>
      <c r="D9" s="13" t="s">
        <v>413</v>
      </c>
      <c r="E9" s="13" t="s">
        <v>413</v>
      </c>
      <c r="F9" s="13" t="s">
        <v>413</v>
      </c>
      <c r="G9" s="13"/>
      <c r="H9" s="13" t="s">
        <v>413</v>
      </c>
      <c r="I9" s="13" t="s">
        <v>413</v>
      </c>
      <c r="J9" s="13" t="s">
        <v>413</v>
      </c>
      <c r="K9" s="13" t="s">
        <v>413</v>
      </c>
    </row>
    <row r="10" spans="1:11" x14ac:dyDescent="0.3">
      <c r="A10" s="13" t="s">
        <v>207</v>
      </c>
      <c r="B10" s="13" t="s">
        <v>413</v>
      </c>
      <c r="C10" s="13">
        <v>-88290</v>
      </c>
      <c r="D10" s="13" t="s">
        <v>413</v>
      </c>
      <c r="E10" s="13" t="s">
        <v>413</v>
      </c>
      <c r="F10" s="13">
        <v>100111000</v>
      </c>
      <c r="G10" s="13"/>
      <c r="H10" s="13">
        <v>90514469</v>
      </c>
      <c r="I10" s="13">
        <v>-1057370588.35045</v>
      </c>
      <c r="J10" s="13">
        <v>41066362.25</v>
      </c>
      <c r="K10" s="13">
        <v>33356158.953304201</v>
      </c>
    </row>
    <row r="11" spans="1:11" x14ac:dyDescent="0.3">
      <c r="A11" s="13" t="s">
        <v>208</v>
      </c>
      <c r="B11" s="13" t="s">
        <v>413</v>
      </c>
      <c r="C11" s="13" t="s">
        <v>413</v>
      </c>
      <c r="D11" s="13">
        <v>7782812.81432667</v>
      </c>
      <c r="E11" s="13">
        <v>-5880486.7729094103</v>
      </c>
      <c r="F11" s="13">
        <v>9673804.7185585909</v>
      </c>
      <c r="G11" s="13"/>
      <c r="H11" s="13">
        <v>821398.76066666702</v>
      </c>
      <c r="I11" s="13">
        <v>-15452802.998059301</v>
      </c>
      <c r="J11" s="13">
        <v>6870628.8888888899</v>
      </c>
      <c r="K11" s="13">
        <v>7478887.4074074104</v>
      </c>
    </row>
    <row r="12" spans="1:11" x14ac:dyDescent="0.3">
      <c r="A12" s="13" t="s">
        <v>5</v>
      </c>
      <c r="B12" s="13">
        <v>2325477000</v>
      </c>
      <c r="C12" s="13">
        <v>1730283000</v>
      </c>
      <c r="D12" s="13">
        <v>901028199.33785605</v>
      </c>
      <c r="E12" s="13">
        <v>160876687.495159</v>
      </c>
      <c r="F12" s="13">
        <v>-627140000</v>
      </c>
      <c r="G12" s="13"/>
      <c r="H12" s="13">
        <v>1177176908.6054599</v>
      </c>
      <c r="I12" s="13">
        <v>1543861737.7588699</v>
      </c>
      <c r="J12" s="13">
        <v>2089836583.05669</v>
      </c>
      <c r="K12" s="13">
        <v>2961341859.6375499</v>
      </c>
    </row>
    <row r="13" spans="1:11" x14ac:dyDescent="0.3">
      <c r="A13" s="13" t="s">
        <v>210</v>
      </c>
      <c r="B13" s="13">
        <v>11546000</v>
      </c>
      <c r="C13" s="13" t="s">
        <v>413</v>
      </c>
      <c r="D13" s="13" t="s">
        <v>413</v>
      </c>
      <c r="E13" s="13" t="s">
        <v>413</v>
      </c>
      <c r="F13" s="13">
        <v>1531.79396411895</v>
      </c>
      <c r="G13" s="13"/>
      <c r="H13" s="13">
        <v>-27278869.1166219</v>
      </c>
      <c r="I13" s="13">
        <v>24593741.106673099</v>
      </c>
      <c r="J13" s="13">
        <v>49744937.617701299</v>
      </c>
      <c r="K13" s="13">
        <v>53854611.309708603</v>
      </c>
    </row>
    <row r="14" spans="1:11" x14ac:dyDescent="0.3">
      <c r="A14" s="13" t="s">
        <v>614</v>
      </c>
      <c r="B14" s="13">
        <v>31284916.201117299</v>
      </c>
      <c r="C14" s="13">
        <v>-1787709.4972067</v>
      </c>
      <c r="D14" s="13">
        <v>2625698.3240223499</v>
      </c>
      <c r="E14" s="13">
        <v>-3687150.8379888302</v>
      </c>
      <c r="F14" s="13">
        <v>-6145251.39664804</v>
      </c>
      <c r="G14" s="13"/>
      <c r="H14" s="13">
        <v>20043217.060693301</v>
      </c>
      <c r="I14" s="13">
        <v>-4855705.2461556401</v>
      </c>
      <c r="J14" s="13">
        <v>123456004.48207299</v>
      </c>
      <c r="K14" s="13">
        <v>91445330</v>
      </c>
    </row>
    <row r="15" spans="1:11" x14ac:dyDescent="0.3">
      <c r="A15" s="13" t="s">
        <v>213</v>
      </c>
      <c r="B15" s="13">
        <v>20000</v>
      </c>
      <c r="C15" s="13" t="s">
        <v>413</v>
      </c>
      <c r="D15" s="13">
        <v>760000</v>
      </c>
      <c r="E15" s="13">
        <v>593066000</v>
      </c>
      <c r="F15" s="13">
        <v>957756000</v>
      </c>
      <c r="G15" s="13"/>
      <c r="H15" s="13">
        <v>825278000</v>
      </c>
      <c r="I15" s="13">
        <v>76987000</v>
      </c>
      <c r="J15" s="13">
        <v>172210000</v>
      </c>
      <c r="K15" s="13">
        <v>1875225000</v>
      </c>
    </row>
    <row r="16" spans="1:11" x14ac:dyDescent="0.3">
      <c r="A16" s="13" t="s">
        <v>611</v>
      </c>
      <c r="B16" s="13">
        <v>1000000</v>
      </c>
      <c r="C16" s="13">
        <v>200000</v>
      </c>
      <c r="D16" s="13">
        <v>140132000</v>
      </c>
      <c r="E16" s="13">
        <v>94373000</v>
      </c>
      <c r="F16" s="13">
        <v>39855000</v>
      </c>
      <c r="G16" s="13"/>
      <c r="H16" s="13">
        <v>59835501.649999999</v>
      </c>
      <c r="I16" s="13">
        <v>84673302.900000006</v>
      </c>
      <c r="J16" s="13">
        <v>214483758.02000001</v>
      </c>
      <c r="K16" s="13">
        <v>225356382.94</v>
      </c>
    </row>
    <row r="17" spans="1:11" x14ac:dyDescent="0.3">
      <c r="A17" s="13" t="s">
        <v>215</v>
      </c>
      <c r="B17" s="13">
        <v>180824282.12140101</v>
      </c>
      <c r="C17" s="13">
        <v>163351440.87719801</v>
      </c>
      <c r="D17" s="13">
        <v>9552708.2940005194</v>
      </c>
      <c r="E17" s="13">
        <v>215955646.82578999</v>
      </c>
      <c r="F17" s="13">
        <v>190030175.71031299</v>
      </c>
      <c r="G17" s="13"/>
      <c r="H17" s="13">
        <v>-205053191.489362</v>
      </c>
      <c r="I17" s="13">
        <v>64361702.127659597</v>
      </c>
      <c r="J17" s="13">
        <v>1947872340.42553</v>
      </c>
      <c r="K17" s="13">
        <v>1113031914.89362</v>
      </c>
    </row>
    <row r="18" spans="1:11" x14ac:dyDescent="0.3">
      <c r="A18" s="13" t="s">
        <v>217</v>
      </c>
      <c r="B18" s="13">
        <v>3002160.4756286098</v>
      </c>
      <c r="C18" s="13">
        <v>59960</v>
      </c>
      <c r="D18" s="13">
        <v>2000000</v>
      </c>
      <c r="E18" s="13">
        <v>20600000</v>
      </c>
      <c r="F18" s="13">
        <v>2642487.0466321199</v>
      </c>
      <c r="G18" s="13"/>
      <c r="H18" s="13">
        <v>4807601.8842179496</v>
      </c>
      <c r="I18" s="13">
        <v>83184395.320146307</v>
      </c>
      <c r="J18" s="13">
        <v>31598137.868288498</v>
      </c>
      <c r="K18" s="13">
        <v>-2062639.47578499</v>
      </c>
    </row>
    <row r="19" spans="1:11" x14ac:dyDescent="0.3">
      <c r="A19" s="13" t="s">
        <v>218</v>
      </c>
      <c r="B19" s="13">
        <v>950000</v>
      </c>
      <c r="C19" s="13">
        <v>1300000</v>
      </c>
      <c r="D19" s="13">
        <v>22832500</v>
      </c>
      <c r="E19" s="13">
        <v>25582500</v>
      </c>
      <c r="F19" s="13">
        <v>24976500</v>
      </c>
      <c r="G19" s="13"/>
      <c r="H19" s="13">
        <v>7500000</v>
      </c>
      <c r="I19" s="13">
        <v>17664400</v>
      </c>
      <c r="J19" s="13">
        <v>15000000</v>
      </c>
      <c r="K19" s="13">
        <v>8000000</v>
      </c>
    </row>
    <row r="20" spans="1:11" x14ac:dyDescent="0.3">
      <c r="A20" s="13" t="s">
        <v>219</v>
      </c>
      <c r="B20" s="13">
        <v>2300000</v>
      </c>
      <c r="C20" s="13">
        <v>800000</v>
      </c>
      <c r="D20" s="13">
        <v>200000</v>
      </c>
      <c r="E20" s="13">
        <v>300000</v>
      </c>
      <c r="F20" s="13">
        <v>-206200000</v>
      </c>
      <c r="G20" s="13"/>
      <c r="H20" s="13">
        <v>82700000</v>
      </c>
      <c r="I20" s="13">
        <v>-79184361.450000003</v>
      </c>
      <c r="J20" s="13">
        <v>180198867.55000001</v>
      </c>
      <c r="K20" s="13">
        <v>64902700</v>
      </c>
    </row>
    <row r="21" spans="1:11" x14ac:dyDescent="0.3">
      <c r="A21" s="13" t="s">
        <v>221</v>
      </c>
      <c r="B21" s="13">
        <v>4500000</v>
      </c>
      <c r="C21" s="13">
        <v>5092500</v>
      </c>
      <c r="D21" s="13">
        <v>6223889.4900000002</v>
      </c>
      <c r="E21" s="13">
        <v>11916</v>
      </c>
      <c r="F21" s="13">
        <v>74457.214999999997</v>
      </c>
      <c r="G21" s="13"/>
      <c r="H21" s="13">
        <v>4428191.8308499996</v>
      </c>
      <c r="I21" s="13">
        <v>1537174.34715</v>
      </c>
      <c r="J21" s="13">
        <v>1200408.79</v>
      </c>
      <c r="K21" s="13">
        <v>2255071.86</v>
      </c>
    </row>
    <row r="22" spans="1:11" x14ac:dyDescent="0.3">
      <c r="A22" s="13" t="s">
        <v>222</v>
      </c>
      <c r="B22" s="13">
        <v>-21454296.004588801</v>
      </c>
      <c r="C22" s="13">
        <v>-28519512.696067601</v>
      </c>
      <c r="D22" s="13">
        <v>-69088213.012049094</v>
      </c>
      <c r="E22" s="13">
        <v>-24849887.1139047</v>
      </c>
      <c r="F22" s="13">
        <v>-31611044.971354201</v>
      </c>
      <c r="G22" s="13"/>
      <c r="H22" s="13">
        <v>21526688.713230301</v>
      </c>
      <c r="I22" s="13">
        <v>42902137.418063402</v>
      </c>
      <c r="J22" s="13">
        <v>46569698.098805003</v>
      </c>
      <c r="K22" s="13">
        <v>48955920</v>
      </c>
    </row>
    <row r="23" spans="1:11" x14ac:dyDescent="0.3">
      <c r="A23" s="13" t="s">
        <v>603</v>
      </c>
      <c r="B23" s="13">
        <v>47400000</v>
      </c>
      <c r="C23" s="13">
        <v>28700000</v>
      </c>
      <c r="D23" s="13">
        <v>13900000</v>
      </c>
      <c r="E23" s="13">
        <v>22800000</v>
      </c>
      <c r="F23" s="13">
        <v>22400000</v>
      </c>
      <c r="G23" s="13"/>
      <c r="H23" s="13">
        <v>-11229974</v>
      </c>
      <c r="I23" s="13">
        <v>-26781991</v>
      </c>
      <c r="J23" s="13">
        <v>20601100</v>
      </c>
      <c r="K23" s="13">
        <v>21480000</v>
      </c>
    </row>
    <row r="24" spans="1:11" x14ac:dyDescent="0.3">
      <c r="A24" s="13" t="s">
        <v>223</v>
      </c>
      <c r="B24" s="13" t="s">
        <v>413</v>
      </c>
      <c r="C24" s="13" t="s">
        <v>413</v>
      </c>
      <c r="D24" s="13" t="s">
        <v>413</v>
      </c>
      <c r="E24" s="13" t="s">
        <v>413</v>
      </c>
      <c r="F24" s="13" t="s">
        <v>413</v>
      </c>
      <c r="G24" s="13"/>
      <c r="H24" s="13">
        <v>0</v>
      </c>
      <c r="I24" s="13">
        <v>0</v>
      </c>
      <c r="J24" s="13">
        <v>0</v>
      </c>
      <c r="K24" s="13">
        <v>36486.874768618698</v>
      </c>
    </row>
    <row r="25" spans="1:11" x14ac:dyDescent="0.3">
      <c r="A25" s="13" t="s">
        <v>224</v>
      </c>
      <c r="B25" s="13">
        <v>2800000</v>
      </c>
      <c r="C25" s="13">
        <v>2800000</v>
      </c>
      <c r="D25" s="13">
        <v>2800000</v>
      </c>
      <c r="E25" s="13">
        <v>2580000</v>
      </c>
      <c r="F25" s="13">
        <v>2600000</v>
      </c>
      <c r="G25" s="13"/>
      <c r="H25" s="13">
        <v>-111128854.35097501</v>
      </c>
      <c r="I25" s="13">
        <v>91329729.729581699</v>
      </c>
      <c r="J25" s="13">
        <v>-80794332.572245196</v>
      </c>
      <c r="K25" s="13">
        <v>256544251.80203101</v>
      </c>
    </row>
    <row r="26" spans="1:11" x14ac:dyDescent="0.3">
      <c r="A26" s="13" t="s">
        <v>225</v>
      </c>
      <c r="B26" s="13" t="s">
        <v>413</v>
      </c>
      <c r="C26" s="13" t="s">
        <v>413</v>
      </c>
      <c r="D26" s="13" t="s">
        <v>413</v>
      </c>
      <c r="E26" s="13" t="s">
        <v>413</v>
      </c>
      <c r="F26" s="13" t="s">
        <v>413</v>
      </c>
      <c r="G26" s="13"/>
      <c r="H26" s="13">
        <v>83179961.822168201</v>
      </c>
      <c r="I26" s="13">
        <v>91547139.654511794</v>
      </c>
      <c r="J26" s="13">
        <v>77887465.119117498</v>
      </c>
      <c r="K26" s="13">
        <v>100896470.34234899</v>
      </c>
    </row>
    <row r="27" spans="1:11" x14ac:dyDescent="0.3">
      <c r="A27" s="13" t="s">
        <v>226</v>
      </c>
      <c r="B27" s="13">
        <v>3497496.3794523301</v>
      </c>
      <c r="C27" s="13">
        <v>1513711.4415122699</v>
      </c>
      <c r="D27" s="13">
        <v>2252735.3173196702</v>
      </c>
      <c r="E27" s="13">
        <v>379651226.15803802</v>
      </c>
      <c r="F27" s="13">
        <v>42883207.016665898</v>
      </c>
      <c r="G27" s="13"/>
      <c r="H27" s="13">
        <v>-68225485.1410335</v>
      </c>
      <c r="I27" s="13">
        <v>-32920135.802223299</v>
      </c>
      <c r="J27" s="13">
        <v>10118014.236713201</v>
      </c>
      <c r="K27" s="13">
        <v>9487705.0626688208</v>
      </c>
    </row>
    <row r="28" spans="1:11" x14ac:dyDescent="0.3">
      <c r="A28" s="13" t="s">
        <v>30</v>
      </c>
      <c r="B28" s="13">
        <v>2854013000</v>
      </c>
      <c r="C28" s="13">
        <v>1497658000</v>
      </c>
      <c r="D28" s="13">
        <v>2497066000</v>
      </c>
      <c r="E28" s="13">
        <v>-1489093000</v>
      </c>
      <c r="F28" s="13">
        <v>2478504000</v>
      </c>
      <c r="G28" s="13"/>
      <c r="H28" s="13">
        <v>-3467253501.5599999</v>
      </c>
      <c r="I28" s="13">
        <v>16239330119.85</v>
      </c>
      <c r="J28" s="13">
        <v>33354592259</v>
      </c>
      <c r="K28" s="13">
        <v>25148298781.32</v>
      </c>
    </row>
    <row r="29" spans="1:11" x14ac:dyDescent="0.3">
      <c r="A29" s="13" t="s">
        <v>596</v>
      </c>
      <c r="B29" s="13">
        <v>2884158930</v>
      </c>
      <c r="C29" s="13">
        <v>10581983240</v>
      </c>
      <c r="D29" s="13">
        <v>36367397000</v>
      </c>
      <c r="E29" s="13">
        <v>30073089000</v>
      </c>
      <c r="F29" s="13">
        <v>14166008000</v>
      </c>
      <c r="G29" s="13"/>
      <c r="H29" s="13">
        <v>42280161620</v>
      </c>
      <c r="I29" s="13">
        <v>43216848540</v>
      </c>
      <c r="J29" s="13">
        <v>42809379600</v>
      </c>
      <c r="K29" s="13">
        <v>44158493710</v>
      </c>
    </row>
    <row r="30" spans="1:11" x14ac:dyDescent="0.3">
      <c r="A30" s="13" t="s">
        <v>594</v>
      </c>
      <c r="B30" s="13" t="s">
        <v>413</v>
      </c>
      <c r="C30" s="13" t="s">
        <v>413</v>
      </c>
      <c r="D30" s="13" t="s">
        <v>413</v>
      </c>
      <c r="E30" s="13" t="s">
        <v>413</v>
      </c>
      <c r="F30" s="13" t="s">
        <v>413</v>
      </c>
      <c r="G30" s="13"/>
      <c r="H30" s="13" t="s">
        <v>413</v>
      </c>
      <c r="I30" s="13" t="s">
        <v>413</v>
      </c>
      <c r="J30" s="13" t="s">
        <v>413</v>
      </c>
      <c r="K30" s="13" t="s">
        <v>413</v>
      </c>
    </row>
    <row r="31" spans="1:11" x14ac:dyDescent="0.3">
      <c r="A31" s="13" t="s">
        <v>229</v>
      </c>
      <c r="B31" s="13">
        <v>5264840</v>
      </c>
      <c r="C31" s="13">
        <v>193280</v>
      </c>
      <c r="D31" s="13">
        <v>167140</v>
      </c>
      <c r="E31" s="13">
        <v>597510</v>
      </c>
      <c r="F31" s="13">
        <v>1715950</v>
      </c>
      <c r="G31" s="13"/>
      <c r="H31" s="13">
        <v>-7138882.7521810504</v>
      </c>
      <c r="I31" s="13">
        <v>-43119300.836824901</v>
      </c>
      <c r="J31" s="13">
        <v>23529894.570874002</v>
      </c>
      <c r="K31" s="13">
        <v>5174270</v>
      </c>
    </row>
    <row r="32" spans="1:11" x14ac:dyDescent="0.3">
      <c r="A32" s="13" t="s">
        <v>230</v>
      </c>
      <c r="B32" s="13" t="s">
        <v>413</v>
      </c>
      <c r="C32" s="13">
        <v>-238660.30830653201</v>
      </c>
      <c r="D32" s="13">
        <v>-11683240.673074299</v>
      </c>
      <c r="E32" s="13">
        <v>-9152.7301630631191</v>
      </c>
      <c r="F32" s="13" t="s">
        <v>413</v>
      </c>
      <c r="G32" s="13"/>
      <c r="H32" s="13">
        <v>1135501.7624483199</v>
      </c>
      <c r="I32" s="13">
        <v>1134010.8364163199</v>
      </c>
      <c r="J32" s="13">
        <v>1962917.3930176599</v>
      </c>
      <c r="K32" s="13">
        <v>1170095.6852571999</v>
      </c>
    </row>
    <row r="33" spans="1:11" x14ac:dyDescent="0.3">
      <c r="A33" s="13" t="s">
        <v>231</v>
      </c>
      <c r="B33" s="13">
        <v>-2246070.8808770399</v>
      </c>
      <c r="C33" s="13">
        <v>416170.82044133102</v>
      </c>
      <c r="D33" s="13">
        <v>1396102.27630299</v>
      </c>
      <c r="E33" s="13">
        <v>420544.65590888099</v>
      </c>
      <c r="F33" s="13">
        <v>-29884.085969572501</v>
      </c>
      <c r="G33" s="13"/>
      <c r="H33" s="13">
        <v>3959881.8563806699</v>
      </c>
      <c r="I33" s="13">
        <v>-636675.91300797299</v>
      </c>
      <c r="J33" s="13">
        <v>18590273.236734498</v>
      </c>
      <c r="K33" s="13">
        <v>7473216.5801819097</v>
      </c>
    </row>
    <row r="34" spans="1:11" x14ac:dyDescent="0.3">
      <c r="A34" s="13" t="s">
        <v>232</v>
      </c>
      <c r="B34" s="13">
        <v>-107158249.36454201</v>
      </c>
      <c r="C34" s="13">
        <v>-120920907.441764</v>
      </c>
      <c r="D34" s="13">
        <v>-23601981.460444301</v>
      </c>
      <c r="E34" s="13">
        <v>4372518.0876208404</v>
      </c>
      <c r="F34" s="13">
        <v>-8123999.9999998799</v>
      </c>
      <c r="G34" s="13"/>
      <c r="H34" s="13">
        <v>127012891.21015599</v>
      </c>
      <c r="I34" s="13">
        <v>92417625.051725805</v>
      </c>
      <c r="J34" s="13">
        <v>150486280.413257</v>
      </c>
      <c r="K34" s="13">
        <v>151410511.17767099</v>
      </c>
    </row>
    <row r="35" spans="1:11" x14ac:dyDescent="0.3">
      <c r="A35" s="13" t="s">
        <v>233</v>
      </c>
      <c r="B35" s="13">
        <v>-135858901.44797301</v>
      </c>
      <c r="C35" s="13">
        <v>38843274.085621901</v>
      </c>
      <c r="D35" s="13">
        <v>10210107.7916782</v>
      </c>
      <c r="E35" s="13">
        <v>-49776918.108133197</v>
      </c>
      <c r="F35" s="13">
        <v>-132617191.782029</v>
      </c>
      <c r="G35" s="13"/>
      <c r="H35" s="13">
        <v>84415055.6618637</v>
      </c>
      <c r="I35" s="13">
        <v>54821660.693856098</v>
      </c>
      <c r="J35" s="13">
        <v>27346177.4094362</v>
      </c>
      <c r="K35" s="13">
        <v>-109133290</v>
      </c>
    </row>
    <row r="36" spans="1:11" x14ac:dyDescent="0.3">
      <c r="A36" s="13" t="s">
        <v>587</v>
      </c>
      <c r="B36" s="13">
        <v>3241551670</v>
      </c>
      <c r="C36" s="13">
        <v>3854761830</v>
      </c>
      <c r="D36" s="13">
        <v>8504608000</v>
      </c>
      <c r="E36" s="13">
        <v>5983789000</v>
      </c>
      <c r="F36" s="13">
        <v>-6024905000</v>
      </c>
      <c r="G36" s="13"/>
      <c r="H36" s="13">
        <v>-2408420919.4234099</v>
      </c>
      <c r="I36" s="13">
        <v>-2916243673.0858498</v>
      </c>
      <c r="J36" s="13">
        <v>-1998141132.2263601</v>
      </c>
      <c r="K36" s="13">
        <v>20421626280</v>
      </c>
    </row>
    <row r="37" spans="1:11" x14ac:dyDescent="0.3">
      <c r="A37" s="13" t="s">
        <v>235</v>
      </c>
      <c r="B37" s="13">
        <v>301720</v>
      </c>
      <c r="C37" s="13">
        <v>6500</v>
      </c>
      <c r="D37" s="13" t="s">
        <v>413</v>
      </c>
      <c r="E37" s="13" t="s">
        <v>413</v>
      </c>
      <c r="F37" s="13">
        <v>1290</v>
      </c>
      <c r="G37" s="13"/>
      <c r="H37" s="13" t="s">
        <v>413</v>
      </c>
      <c r="I37" s="13" t="s">
        <v>413</v>
      </c>
      <c r="J37" s="13" t="s">
        <v>413</v>
      </c>
      <c r="K37" s="13" t="s">
        <v>413</v>
      </c>
    </row>
    <row r="38" spans="1:11" x14ac:dyDescent="0.3">
      <c r="A38" s="13" t="s">
        <v>236</v>
      </c>
      <c r="B38" s="13">
        <v>-303410</v>
      </c>
      <c r="C38" s="13">
        <v>-2147150</v>
      </c>
      <c r="D38" s="13" t="s">
        <v>413</v>
      </c>
      <c r="E38" s="13" t="s">
        <v>413</v>
      </c>
      <c r="F38" s="13" t="s">
        <v>413</v>
      </c>
      <c r="G38" s="13"/>
      <c r="H38" s="13" t="s">
        <v>413</v>
      </c>
      <c r="I38" s="13" t="s">
        <v>413</v>
      </c>
      <c r="J38" s="13" t="s">
        <v>413</v>
      </c>
      <c r="K38" s="13" t="s">
        <v>413</v>
      </c>
    </row>
    <row r="39" spans="1:11" x14ac:dyDescent="0.3">
      <c r="A39" s="13" t="s">
        <v>237</v>
      </c>
      <c r="B39" s="13">
        <v>1483481263.5897801</v>
      </c>
      <c r="C39" s="13">
        <v>2557923987.3626199</v>
      </c>
      <c r="D39" s="13">
        <v>3986645149.3221202</v>
      </c>
      <c r="E39" s="13">
        <v>1609732036.22246</v>
      </c>
      <c r="F39" s="13">
        <v>343153489.43482703</v>
      </c>
      <c r="G39" s="13"/>
      <c r="H39" s="13">
        <v>6398287493.4573603</v>
      </c>
      <c r="I39" s="13">
        <v>14573039173.719801</v>
      </c>
      <c r="J39" s="13">
        <v>13206294050.903999</v>
      </c>
      <c r="K39" s="13">
        <v>6277992013.2617598</v>
      </c>
    </row>
    <row r="40" spans="1:11" x14ac:dyDescent="0.3">
      <c r="A40" s="13" t="s">
        <v>18</v>
      </c>
      <c r="B40" s="13">
        <v>4527000000</v>
      </c>
      <c r="C40" s="13">
        <v>4036000000</v>
      </c>
      <c r="D40" s="13">
        <v>4612000000</v>
      </c>
      <c r="E40" s="13">
        <v>9696000000</v>
      </c>
      <c r="F40" s="13">
        <v>6284049718.6229801</v>
      </c>
      <c r="G40" s="13"/>
      <c r="H40" s="13">
        <v>153720808338.10999</v>
      </c>
      <c r="I40" s="13">
        <v>178797739982.88</v>
      </c>
      <c r="J40" s="13">
        <v>210050160759.03</v>
      </c>
      <c r="K40" s="13">
        <v>185301449981.23001</v>
      </c>
    </row>
    <row r="41" spans="1:11" x14ac:dyDescent="0.3">
      <c r="A41" s="13" t="s">
        <v>238</v>
      </c>
      <c r="B41" s="13">
        <v>795998232.09000003</v>
      </c>
      <c r="C41" s="13">
        <v>115536027.23999999</v>
      </c>
      <c r="D41" s="13">
        <v>325346527.94999999</v>
      </c>
      <c r="E41" s="13">
        <v>16119450.890000001</v>
      </c>
      <c r="F41" s="13">
        <v>856825738.10000002</v>
      </c>
      <c r="G41" s="13"/>
      <c r="H41" s="13">
        <v>1733448622.8294101</v>
      </c>
      <c r="I41" s="13">
        <v>3180813773.6858101</v>
      </c>
      <c r="J41" s="13">
        <v>3383504873.2111101</v>
      </c>
      <c r="K41" s="13">
        <v>1174814148.8064499</v>
      </c>
    </row>
    <row r="42" spans="1:11" x14ac:dyDescent="0.3">
      <c r="A42" s="13" t="s">
        <v>239</v>
      </c>
      <c r="B42" s="13" t="s">
        <v>413</v>
      </c>
      <c r="C42" s="13" t="s">
        <v>413</v>
      </c>
      <c r="D42" s="13" t="s">
        <v>413</v>
      </c>
      <c r="E42" s="13" t="s">
        <v>413</v>
      </c>
      <c r="F42" s="13" t="s">
        <v>413</v>
      </c>
      <c r="G42" s="13"/>
      <c r="H42" s="13" t="s">
        <v>413</v>
      </c>
      <c r="I42" s="13" t="s">
        <v>413</v>
      </c>
      <c r="J42" s="13" t="s">
        <v>413</v>
      </c>
      <c r="K42" s="13" t="s">
        <v>413</v>
      </c>
    </row>
    <row r="43" spans="1:11" x14ac:dyDescent="0.3">
      <c r="A43" s="13" t="s">
        <v>579</v>
      </c>
      <c r="B43" s="13">
        <v>-1222670</v>
      </c>
      <c r="C43" s="13">
        <v>-1065390</v>
      </c>
      <c r="D43" s="13">
        <v>-1800000</v>
      </c>
      <c r="E43" s="13">
        <v>900000</v>
      </c>
      <c r="F43" s="13">
        <v>21990660</v>
      </c>
      <c r="G43" s="13"/>
      <c r="H43" s="13">
        <v>148836250</v>
      </c>
      <c r="I43" s="13">
        <v>192358710</v>
      </c>
      <c r="J43" s="13">
        <v>436399470</v>
      </c>
      <c r="K43" s="13">
        <v>235495830</v>
      </c>
    </row>
    <row r="44" spans="1:11" x14ac:dyDescent="0.3">
      <c r="A44" s="13" t="s">
        <v>577</v>
      </c>
      <c r="B44" s="13">
        <v>-210578229.19697201</v>
      </c>
      <c r="C44" s="13">
        <v>-587388552.89171398</v>
      </c>
      <c r="D44" s="13">
        <v>-260603944.17651799</v>
      </c>
      <c r="E44" s="13">
        <v>-206883502.49372399</v>
      </c>
      <c r="F44" s="13">
        <v>-128430591.485148</v>
      </c>
      <c r="G44" s="13"/>
      <c r="H44" s="13">
        <v>-981198284.13802397</v>
      </c>
      <c r="I44" s="13">
        <v>9968790.2741719298</v>
      </c>
      <c r="J44" s="13">
        <v>24909590</v>
      </c>
      <c r="K44" s="13">
        <v>26364470</v>
      </c>
    </row>
    <row r="45" spans="1:11" x14ac:dyDescent="0.3">
      <c r="A45" s="13" t="s">
        <v>242</v>
      </c>
      <c r="B45" s="13">
        <v>6240000</v>
      </c>
      <c r="C45" s="13">
        <v>5003582</v>
      </c>
      <c r="D45" s="13">
        <v>107389574.161753</v>
      </c>
      <c r="E45" s="13">
        <v>68424543.454471499</v>
      </c>
      <c r="F45" s="13">
        <v>132336935.17558201</v>
      </c>
      <c r="G45" s="13"/>
      <c r="H45" s="13">
        <v>458738009.50127202</v>
      </c>
      <c r="I45" s="13">
        <v>446621974.95229501</v>
      </c>
      <c r="J45" s="13">
        <v>613347851.98273802</v>
      </c>
      <c r="K45" s="13">
        <v>986865009.56946003</v>
      </c>
    </row>
    <row r="46" spans="1:11" x14ac:dyDescent="0.3">
      <c r="A46" s="13" t="s">
        <v>243</v>
      </c>
      <c r="B46" s="13">
        <v>-28876650</v>
      </c>
      <c r="C46" s="13">
        <v>6348880</v>
      </c>
      <c r="D46" s="13">
        <v>7872260</v>
      </c>
      <c r="E46" s="13">
        <v>-5179240</v>
      </c>
      <c r="F46" s="13">
        <v>-4203160</v>
      </c>
      <c r="G46" s="13"/>
      <c r="H46" s="13">
        <v>1328576.4316833001</v>
      </c>
      <c r="I46" s="13">
        <v>285213022.68906599</v>
      </c>
      <c r="J46" s="13">
        <v>167491241.975692</v>
      </c>
      <c r="K46" s="13">
        <v>214905250</v>
      </c>
    </row>
    <row r="47" spans="1:11" x14ac:dyDescent="0.3">
      <c r="A47" s="13" t="s">
        <v>245</v>
      </c>
      <c r="B47" s="13" t="s">
        <v>413</v>
      </c>
      <c r="C47" s="13" t="s">
        <v>413</v>
      </c>
      <c r="D47" s="13" t="s">
        <v>413</v>
      </c>
      <c r="E47" s="13" t="s">
        <v>413</v>
      </c>
      <c r="F47" s="13" t="s">
        <v>413</v>
      </c>
      <c r="G47" s="13"/>
      <c r="H47" s="13" t="s">
        <v>413</v>
      </c>
      <c r="I47" s="13" t="s">
        <v>413</v>
      </c>
      <c r="J47" s="13" t="s">
        <v>413</v>
      </c>
      <c r="K47" s="13" t="s">
        <v>413</v>
      </c>
    </row>
    <row r="48" spans="1:11" x14ac:dyDescent="0.3">
      <c r="A48" s="13" t="s">
        <v>572</v>
      </c>
      <c r="B48" s="13" t="s">
        <v>413</v>
      </c>
      <c r="C48" s="13" t="s">
        <v>413</v>
      </c>
      <c r="D48" s="13" t="s">
        <v>413</v>
      </c>
      <c r="E48" s="13" t="s">
        <v>413</v>
      </c>
      <c r="F48" s="13" t="s">
        <v>413</v>
      </c>
      <c r="G48" s="13"/>
      <c r="H48" s="13">
        <v>6870408.0670391098</v>
      </c>
      <c r="I48" s="13">
        <v>2804005.0782122901</v>
      </c>
      <c r="J48" s="13">
        <v>18445898.815642498</v>
      </c>
      <c r="K48" s="13">
        <v>7264977.8268156396</v>
      </c>
    </row>
    <row r="49" spans="1:11" x14ac:dyDescent="0.3">
      <c r="A49" s="13" t="s">
        <v>249</v>
      </c>
      <c r="B49" s="13" t="s">
        <v>413</v>
      </c>
      <c r="C49" s="13" t="s">
        <v>413</v>
      </c>
      <c r="D49" s="13" t="s">
        <v>413</v>
      </c>
      <c r="E49" s="13" t="s">
        <v>413</v>
      </c>
      <c r="F49" s="13" t="s">
        <v>413</v>
      </c>
      <c r="G49" s="13"/>
      <c r="H49" s="13" t="s">
        <v>413</v>
      </c>
      <c r="I49" s="13" t="s">
        <v>413</v>
      </c>
      <c r="J49" s="13" t="s">
        <v>413</v>
      </c>
      <c r="K49" s="13" t="s">
        <v>413</v>
      </c>
    </row>
    <row r="50" spans="1:11" x14ac:dyDescent="0.3">
      <c r="A50" s="13" t="s">
        <v>250</v>
      </c>
      <c r="B50" s="13" t="s">
        <v>413</v>
      </c>
      <c r="C50" s="13" t="s">
        <v>413</v>
      </c>
      <c r="D50" s="13">
        <v>-193083.83794970301</v>
      </c>
      <c r="E50" s="13">
        <v>-189633.62866661799</v>
      </c>
      <c r="F50" s="13">
        <v>-246861.47330412699</v>
      </c>
      <c r="G50" s="13"/>
      <c r="H50" s="13">
        <v>-386517.56296296301</v>
      </c>
      <c r="I50" s="13">
        <v>2330398.0592592601</v>
      </c>
      <c r="J50" s="13">
        <v>-723330.114814815</v>
      </c>
      <c r="K50" s="13">
        <v>-795654.96713260002</v>
      </c>
    </row>
    <row r="51" spans="1:11" x14ac:dyDescent="0.3">
      <c r="A51" s="13" t="s">
        <v>251</v>
      </c>
      <c r="B51" s="13">
        <v>-30900000</v>
      </c>
      <c r="C51" s="13">
        <v>7100000</v>
      </c>
      <c r="D51" s="13">
        <v>36100000</v>
      </c>
      <c r="E51" s="13">
        <v>8800000</v>
      </c>
      <c r="F51" s="13">
        <v>9200000</v>
      </c>
      <c r="G51" s="13"/>
      <c r="H51" s="13">
        <v>-99000000</v>
      </c>
      <c r="I51" s="13">
        <v>152900000</v>
      </c>
      <c r="J51" s="13">
        <v>-48800000</v>
      </c>
      <c r="K51" s="13">
        <v>360300000</v>
      </c>
    </row>
    <row r="52" spans="1:11" x14ac:dyDescent="0.3">
      <c r="A52" s="13" t="s">
        <v>252</v>
      </c>
      <c r="B52" s="13" t="s">
        <v>413</v>
      </c>
      <c r="C52" s="13" t="s">
        <v>413</v>
      </c>
      <c r="D52" s="13">
        <v>0</v>
      </c>
      <c r="E52" s="13">
        <v>0</v>
      </c>
      <c r="F52" s="13">
        <v>0</v>
      </c>
      <c r="G52" s="13"/>
      <c r="H52" s="13">
        <v>0</v>
      </c>
      <c r="I52" s="13">
        <v>0</v>
      </c>
      <c r="J52" s="13">
        <v>0</v>
      </c>
      <c r="K52" s="13">
        <v>0</v>
      </c>
    </row>
    <row r="53" spans="1:11" x14ac:dyDescent="0.3">
      <c r="A53" s="13" t="s">
        <v>566</v>
      </c>
      <c r="B53" s="13">
        <v>45000000</v>
      </c>
      <c r="C53" s="13">
        <v>37500000</v>
      </c>
      <c r="D53" s="13">
        <v>51000000</v>
      </c>
      <c r="E53" s="13">
        <v>12400000</v>
      </c>
      <c r="F53" s="13">
        <v>27800000</v>
      </c>
      <c r="G53" s="13"/>
      <c r="H53" s="13">
        <v>326500000</v>
      </c>
      <c r="I53" s="13">
        <v>367000000</v>
      </c>
      <c r="J53" s="13">
        <v>341800000</v>
      </c>
      <c r="K53" s="13">
        <v>390400000</v>
      </c>
    </row>
    <row r="54" spans="1:11" x14ac:dyDescent="0.3">
      <c r="A54" s="13" t="s">
        <v>254</v>
      </c>
      <c r="B54" s="13" t="s">
        <v>413</v>
      </c>
      <c r="C54" s="13">
        <v>53800000</v>
      </c>
      <c r="D54" s="13">
        <v>-5000000</v>
      </c>
      <c r="E54" s="13">
        <v>-9700000</v>
      </c>
      <c r="F54" s="13">
        <v>-25700000</v>
      </c>
      <c r="G54" s="13"/>
      <c r="H54" s="13">
        <v>383757209.31942499</v>
      </c>
      <c r="I54" s="13">
        <v>427072167.31999999</v>
      </c>
      <c r="J54" s="13">
        <v>-131350647.062317</v>
      </c>
      <c r="K54" s="13">
        <v>-92169665.853518993</v>
      </c>
    </row>
    <row r="55" spans="1:11" x14ac:dyDescent="0.3">
      <c r="A55" s="13" t="s">
        <v>255</v>
      </c>
      <c r="B55" s="13" t="s">
        <v>413</v>
      </c>
      <c r="C55" s="13" t="s">
        <v>413</v>
      </c>
      <c r="D55" s="13" t="s">
        <v>413</v>
      </c>
      <c r="E55" s="13" t="s">
        <v>413</v>
      </c>
      <c r="F55" s="13" t="s">
        <v>413</v>
      </c>
      <c r="G55" s="13"/>
      <c r="H55" s="13">
        <v>16501440</v>
      </c>
      <c r="I55" s="13">
        <v>225183210</v>
      </c>
      <c r="J55" s="13">
        <v>-687760</v>
      </c>
      <c r="K55" s="13" t="s">
        <v>413</v>
      </c>
    </row>
    <row r="56" spans="1:11" x14ac:dyDescent="0.3">
      <c r="A56" s="13" t="s">
        <v>256</v>
      </c>
      <c r="B56" s="13">
        <v>-148472762.07673901</v>
      </c>
      <c r="C56" s="13">
        <v>-83222078.143186897</v>
      </c>
      <c r="D56" s="13">
        <v>-27875536.941580798</v>
      </c>
      <c r="E56" s="13" t="s">
        <v>413</v>
      </c>
      <c r="F56" s="13" t="s">
        <v>413</v>
      </c>
      <c r="G56" s="13"/>
      <c r="H56" s="13" t="s">
        <v>413</v>
      </c>
      <c r="I56" s="13" t="s">
        <v>413</v>
      </c>
      <c r="J56" s="13" t="s">
        <v>413</v>
      </c>
      <c r="K56" s="13" t="s">
        <v>413</v>
      </c>
    </row>
    <row r="57" spans="1:11" x14ac:dyDescent="0.3">
      <c r="A57" s="13" t="s">
        <v>258</v>
      </c>
      <c r="B57" s="13">
        <v>23918994.7574149</v>
      </c>
      <c r="C57" s="13">
        <v>13238597.202900801</v>
      </c>
      <c r="D57" s="13">
        <v>17074197.560602501</v>
      </c>
      <c r="E57" s="13">
        <v>-17698547.9745121</v>
      </c>
      <c r="F57" s="13">
        <v>326826.94205090997</v>
      </c>
      <c r="G57" s="13"/>
      <c r="H57" s="13">
        <v>-12308993.8595897</v>
      </c>
      <c r="I57" s="13">
        <v>58544119.192528203</v>
      </c>
      <c r="J57" s="13">
        <v>-21711064.140746102</v>
      </c>
      <c r="K57" s="13">
        <v>-22653093.443466902</v>
      </c>
    </row>
    <row r="58" spans="1:11" x14ac:dyDescent="0.3">
      <c r="A58" s="13" t="s">
        <v>259</v>
      </c>
      <c r="B58" s="13" t="s">
        <v>413</v>
      </c>
      <c r="C58" s="13" t="s">
        <v>413</v>
      </c>
      <c r="D58" s="13" t="s">
        <v>413</v>
      </c>
      <c r="E58" s="13" t="s">
        <v>413</v>
      </c>
      <c r="F58" s="13" t="s">
        <v>413</v>
      </c>
      <c r="G58" s="13"/>
      <c r="H58" s="13" t="s">
        <v>413</v>
      </c>
      <c r="I58" s="13" t="s">
        <v>413</v>
      </c>
      <c r="J58" s="13" t="s">
        <v>413</v>
      </c>
      <c r="K58" s="13" t="s">
        <v>413</v>
      </c>
    </row>
    <row r="59" spans="1:11" x14ac:dyDescent="0.3">
      <c r="A59" s="13" t="s">
        <v>260</v>
      </c>
      <c r="B59" s="13">
        <v>-24058586.180573601</v>
      </c>
      <c r="C59" s="13">
        <v>-60874531.954052202</v>
      </c>
      <c r="D59" s="13">
        <v>2306214.3842405002</v>
      </c>
      <c r="E59" s="13">
        <v>2645993.49458982</v>
      </c>
      <c r="F59" s="13">
        <v>1720312.72808294</v>
      </c>
      <c r="G59" s="13"/>
      <c r="H59" s="13">
        <v>13464175.431964699</v>
      </c>
      <c r="I59" s="13">
        <v>32202691.024192002</v>
      </c>
      <c r="J59" s="13">
        <v>16671152.4280839</v>
      </c>
      <c r="K59" s="13">
        <v>28976170</v>
      </c>
    </row>
    <row r="60" spans="1:11" x14ac:dyDescent="0.3">
      <c r="A60" s="13" t="s">
        <v>558</v>
      </c>
      <c r="B60" s="13" t="s">
        <v>413</v>
      </c>
      <c r="C60" s="13" t="s">
        <v>413</v>
      </c>
      <c r="D60" s="13">
        <v>3814000</v>
      </c>
      <c r="E60" s="13">
        <v>3891880</v>
      </c>
      <c r="F60" s="13">
        <v>14030400.3514567</v>
      </c>
      <c r="G60" s="13"/>
      <c r="H60" s="13">
        <v>-3132440</v>
      </c>
      <c r="I60" s="13">
        <v>13114560</v>
      </c>
      <c r="J60" s="13">
        <v>5860880</v>
      </c>
      <c r="K60" s="13">
        <v>14972180</v>
      </c>
    </row>
    <row r="61" spans="1:11" x14ac:dyDescent="0.3">
      <c r="A61" s="13" t="s">
        <v>263</v>
      </c>
      <c r="B61" s="13">
        <v>19177838.745035801</v>
      </c>
      <c r="C61" s="13">
        <v>319953350.21583402</v>
      </c>
      <c r="D61" s="13">
        <v>346018552.65042698</v>
      </c>
      <c r="E61" s="13">
        <v>-7769032.5202195197</v>
      </c>
      <c r="F61" s="13">
        <v>-60831732.560602903</v>
      </c>
      <c r="G61" s="13"/>
      <c r="H61" s="13" t="s">
        <v>413</v>
      </c>
      <c r="I61" s="13" t="s">
        <v>413</v>
      </c>
      <c r="J61" s="13" t="s">
        <v>413</v>
      </c>
      <c r="K61" s="13" t="s">
        <v>413</v>
      </c>
    </row>
    <row r="62" spans="1:11" x14ac:dyDescent="0.3">
      <c r="A62" s="13" t="s">
        <v>555</v>
      </c>
      <c r="B62" s="13" t="s">
        <v>413</v>
      </c>
      <c r="C62" s="13" t="s">
        <v>413</v>
      </c>
      <c r="D62" s="13" t="s">
        <v>413</v>
      </c>
      <c r="E62" s="13" t="s">
        <v>413</v>
      </c>
      <c r="F62" s="13" t="s">
        <v>413</v>
      </c>
      <c r="G62" s="13"/>
      <c r="H62" s="13">
        <v>-3483809.2057732702</v>
      </c>
      <c r="I62" s="13">
        <v>-3386370</v>
      </c>
      <c r="J62" s="13">
        <v>2000000</v>
      </c>
      <c r="K62" s="13">
        <v>-609080</v>
      </c>
    </row>
    <row r="63" spans="1:11" x14ac:dyDescent="0.3">
      <c r="A63" s="13" t="s">
        <v>264</v>
      </c>
      <c r="B63" s="13" t="s">
        <v>413</v>
      </c>
      <c r="C63" s="13">
        <v>1000000</v>
      </c>
      <c r="D63" s="13">
        <v>3398783</v>
      </c>
      <c r="E63" s="13">
        <v>4092200</v>
      </c>
      <c r="F63" s="13">
        <v>4279200</v>
      </c>
      <c r="G63" s="13"/>
      <c r="H63" s="13">
        <v>-16117224.970000001</v>
      </c>
      <c r="I63" s="13">
        <v>347327460.72000003</v>
      </c>
      <c r="J63" s="13">
        <v>365171475.91000003</v>
      </c>
      <c r="K63" s="13">
        <v>472534971.86000001</v>
      </c>
    </row>
    <row r="64" spans="1:11" x14ac:dyDescent="0.3">
      <c r="A64" s="13" t="s">
        <v>266</v>
      </c>
      <c r="B64" s="13">
        <v>26675410</v>
      </c>
      <c r="C64" s="13">
        <v>163300000</v>
      </c>
      <c r="D64" s="13" t="s">
        <v>413</v>
      </c>
      <c r="E64" s="13">
        <v>9553620</v>
      </c>
      <c r="F64" s="13">
        <v>-2042540</v>
      </c>
      <c r="G64" s="13"/>
      <c r="H64" s="13">
        <v>542413996.293504</v>
      </c>
      <c r="I64" s="13">
        <v>119701590.698157</v>
      </c>
      <c r="J64" s="13">
        <v>-44157893.182089798</v>
      </c>
      <c r="K64" s="13">
        <v>11006012.913594799</v>
      </c>
    </row>
    <row r="65" spans="1:11" x14ac:dyDescent="0.3">
      <c r="A65" s="13" t="s">
        <v>268</v>
      </c>
      <c r="B65" s="13" t="s">
        <v>413</v>
      </c>
      <c r="C65" s="13" t="s">
        <v>413</v>
      </c>
      <c r="D65" s="13">
        <v>76027.013548435905</v>
      </c>
      <c r="E65" s="13">
        <v>-4925201.8155205902</v>
      </c>
      <c r="F65" s="13">
        <v>-3221272.9072717698</v>
      </c>
      <c r="G65" s="13"/>
      <c r="H65" s="13">
        <v>-22658037.918518499</v>
      </c>
      <c r="I65" s="13">
        <v>-9369137.0370370392</v>
      </c>
      <c r="J65" s="13">
        <v>11861882.962963</v>
      </c>
      <c r="K65" s="13">
        <v>12754527.7777778</v>
      </c>
    </row>
    <row r="66" spans="1:11" x14ac:dyDescent="0.3">
      <c r="A66" s="13" t="s">
        <v>550</v>
      </c>
      <c r="B66" s="13" t="s">
        <v>413</v>
      </c>
      <c r="C66" s="13" t="s">
        <v>413</v>
      </c>
      <c r="D66" s="13" t="s">
        <v>413</v>
      </c>
      <c r="E66" s="13" t="s">
        <v>413</v>
      </c>
      <c r="F66" s="13" t="s">
        <v>413</v>
      </c>
      <c r="G66" s="13"/>
      <c r="H66" s="13" t="s">
        <v>413</v>
      </c>
      <c r="I66" s="13" t="s">
        <v>413</v>
      </c>
      <c r="J66" s="13" t="s">
        <v>413</v>
      </c>
      <c r="K66" s="13" t="s">
        <v>413</v>
      </c>
    </row>
    <row r="67" spans="1:11" x14ac:dyDescent="0.3">
      <c r="A67" s="13" t="s">
        <v>269</v>
      </c>
      <c r="B67" s="13">
        <v>673500000</v>
      </c>
      <c r="C67" s="13">
        <v>770000000</v>
      </c>
      <c r="D67" s="13">
        <v>-1018500000</v>
      </c>
      <c r="E67" s="13">
        <v>-1392022581.48333</v>
      </c>
      <c r="F67" s="13">
        <v>-1127613718.6305799</v>
      </c>
      <c r="G67" s="13"/>
      <c r="H67" s="13">
        <v>221751180</v>
      </c>
      <c r="I67" s="13">
        <v>640775760</v>
      </c>
      <c r="J67" s="13">
        <v>731312020</v>
      </c>
      <c r="K67" s="13">
        <v>661916210</v>
      </c>
    </row>
    <row r="68" spans="1:11" x14ac:dyDescent="0.3">
      <c r="A68" s="13" t="s">
        <v>270</v>
      </c>
      <c r="B68" s="13">
        <v>1000000</v>
      </c>
      <c r="C68" s="13">
        <v>4000000</v>
      </c>
      <c r="D68" s="13" t="s">
        <v>413</v>
      </c>
      <c r="E68" s="13">
        <v>5000000</v>
      </c>
      <c r="F68" s="13">
        <v>-30000000</v>
      </c>
      <c r="G68" s="13"/>
      <c r="H68" s="13">
        <v>2360000</v>
      </c>
      <c r="I68" s="13">
        <v>-3120000</v>
      </c>
      <c r="J68" s="13">
        <v>8200000</v>
      </c>
      <c r="K68" s="13">
        <v>19840000</v>
      </c>
    </row>
    <row r="69" spans="1:11" x14ac:dyDescent="0.3">
      <c r="A69" s="13" t="s">
        <v>271</v>
      </c>
      <c r="B69" s="13" t="s">
        <v>413</v>
      </c>
      <c r="C69" s="13" t="s">
        <v>413</v>
      </c>
      <c r="D69" s="13" t="s">
        <v>413</v>
      </c>
      <c r="E69" s="13">
        <v>-395613.59628861502</v>
      </c>
      <c r="F69" s="13">
        <v>1020103.3479702</v>
      </c>
      <c r="G69" s="13"/>
      <c r="H69" s="13">
        <v>314288.39232063002</v>
      </c>
      <c r="I69" s="13">
        <v>946746.54376632802</v>
      </c>
      <c r="J69" s="13">
        <v>535125.94595707802</v>
      </c>
      <c r="K69" s="13">
        <v>257470</v>
      </c>
    </row>
    <row r="70" spans="1:11" x14ac:dyDescent="0.3">
      <c r="A70" s="13" t="s">
        <v>272</v>
      </c>
      <c r="B70" s="13" t="s">
        <v>413</v>
      </c>
      <c r="C70" s="13">
        <v>-2000000</v>
      </c>
      <c r="D70" s="13">
        <v>2000000</v>
      </c>
      <c r="E70" s="13">
        <v>205000</v>
      </c>
      <c r="F70" s="13">
        <v>137850</v>
      </c>
      <c r="G70" s="13"/>
      <c r="H70" s="13">
        <v>13560333.539999999</v>
      </c>
      <c r="I70" s="13">
        <v>2446620</v>
      </c>
      <c r="J70" s="13">
        <v>2764071</v>
      </c>
      <c r="K70" s="13">
        <v>6900000</v>
      </c>
    </row>
    <row r="71" spans="1:11" x14ac:dyDescent="0.3">
      <c r="A71" s="13" t="s">
        <v>273</v>
      </c>
      <c r="B71" s="13" t="s">
        <v>413</v>
      </c>
      <c r="C71" s="13">
        <v>-1000000</v>
      </c>
      <c r="D71" s="13" t="s">
        <v>413</v>
      </c>
      <c r="E71" s="13" t="s">
        <v>413</v>
      </c>
      <c r="F71" s="13" t="s">
        <v>413</v>
      </c>
      <c r="G71" s="13"/>
      <c r="H71" s="13" t="s">
        <v>413</v>
      </c>
      <c r="I71" s="13" t="s">
        <v>413</v>
      </c>
      <c r="J71" s="13" t="s">
        <v>413</v>
      </c>
      <c r="K71" s="13" t="s">
        <v>413</v>
      </c>
    </row>
    <row r="72" spans="1:11" x14ac:dyDescent="0.3">
      <c r="A72" s="13" t="s">
        <v>274</v>
      </c>
      <c r="B72" s="13">
        <v>4265650</v>
      </c>
      <c r="C72" s="13">
        <v>9187000</v>
      </c>
      <c r="D72" s="13">
        <v>-25181148.526773799</v>
      </c>
      <c r="E72" s="13">
        <v>8383776.69096928</v>
      </c>
      <c r="F72" s="13">
        <v>18647064.930608898</v>
      </c>
      <c r="G72" s="13"/>
      <c r="H72" s="13">
        <v>-137010988.732604</v>
      </c>
      <c r="I72" s="13">
        <v>287641202.97882301</v>
      </c>
      <c r="J72" s="13">
        <v>20550420.037347499</v>
      </c>
      <c r="K72" s="13">
        <v>229326497.15321001</v>
      </c>
    </row>
    <row r="73" spans="1:11" x14ac:dyDescent="0.3">
      <c r="A73" s="13" t="s">
        <v>542</v>
      </c>
      <c r="B73" s="13">
        <v>16625624031.674999</v>
      </c>
      <c r="C73" s="13">
        <v>22205097794.5924</v>
      </c>
      <c r="D73" s="13">
        <v>69984254167.791901</v>
      </c>
      <c r="E73" s="13">
        <v>20285931258.764099</v>
      </c>
      <c r="F73" s="13">
        <v>16248564604.608601</v>
      </c>
      <c r="G73" s="13"/>
      <c r="H73" s="13">
        <v>83423016781.329605</v>
      </c>
      <c r="I73" s="13">
        <v>93446535398.343597</v>
      </c>
      <c r="J73" s="13">
        <v>119002345897.211</v>
      </c>
      <c r="K73" s="13">
        <v>102712204336.823</v>
      </c>
    </row>
    <row r="74" spans="1:11" x14ac:dyDescent="0.3">
      <c r="A74" s="13" t="s">
        <v>28</v>
      </c>
      <c r="B74" s="13">
        <v>47593027.4887399</v>
      </c>
      <c r="C74" s="13">
        <v>79357457.316945106</v>
      </c>
      <c r="D74" s="13">
        <v>509532974.710015</v>
      </c>
      <c r="E74" s="13">
        <v>1054132218.32253</v>
      </c>
      <c r="F74" s="13">
        <v>1261071114.73545</v>
      </c>
      <c r="G74" s="13"/>
      <c r="H74" s="13">
        <v>11122667603.5511</v>
      </c>
      <c r="I74" s="13">
        <v>17238734439.443001</v>
      </c>
      <c r="J74" s="13">
        <v>14532249718.2391</v>
      </c>
      <c r="K74" s="13">
        <v>13878566776.8188</v>
      </c>
    </row>
    <row r="75" spans="1:11" x14ac:dyDescent="0.3">
      <c r="A75" s="13" t="s">
        <v>36</v>
      </c>
      <c r="B75" s="13">
        <v>44000000</v>
      </c>
      <c r="C75" s="13">
        <v>72000000</v>
      </c>
      <c r="D75" s="13" t="s">
        <v>413</v>
      </c>
      <c r="E75" s="13" t="s">
        <v>413</v>
      </c>
      <c r="F75" s="13" t="s">
        <v>413</v>
      </c>
      <c r="G75" s="13"/>
      <c r="H75" s="13">
        <v>5032603789.63342</v>
      </c>
      <c r="I75" s="13">
        <v>3926726201.8440199</v>
      </c>
      <c r="J75" s="13">
        <v>6634821733.6452703</v>
      </c>
      <c r="K75" s="13">
        <v>7101474801.8793802</v>
      </c>
    </row>
    <row r="76" spans="1:11" x14ac:dyDescent="0.3">
      <c r="A76" s="13" t="s">
        <v>538</v>
      </c>
      <c r="B76" s="13">
        <v>63386000</v>
      </c>
      <c r="C76" s="13">
        <v>193802000</v>
      </c>
      <c r="D76" s="13">
        <v>10993000</v>
      </c>
      <c r="E76" s="13">
        <v>50000000</v>
      </c>
      <c r="F76" s="13">
        <v>15201000</v>
      </c>
      <c r="G76" s="13"/>
      <c r="H76" s="13">
        <v>78390060</v>
      </c>
      <c r="I76" s="13">
        <v>81605350</v>
      </c>
      <c r="J76" s="13">
        <v>100000000</v>
      </c>
      <c r="K76" s="13">
        <v>86665140</v>
      </c>
    </row>
    <row r="77" spans="1:11" x14ac:dyDescent="0.3">
      <c r="A77" s="13" t="s">
        <v>279</v>
      </c>
      <c r="B77" s="13" t="s">
        <v>413</v>
      </c>
      <c r="C77" s="13" t="s">
        <v>413</v>
      </c>
      <c r="D77" s="13" t="s">
        <v>413</v>
      </c>
      <c r="E77" s="13" t="s">
        <v>413</v>
      </c>
      <c r="F77" s="13" t="s">
        <v>413</v>
      </c>
      <c r="G77" s="13"/>
      <c r="H77" s="13">
        <v>147200000</v>
      </c>
      <c r="I77" s="13">
        <v>134600000</v>
      </c>
      <c r="J77" s="13">
        <v>238300000</v>
      </c>
      <c r="K77" s="13">
        <v>286200000</v>
      </c>
    </row>
    <row r="78" spans="1:11" x14ac:dyDescent="0.3">
      <c r="A78" s="13" t="s">
        <v>281</v>
      </c>
      <c r="B78" s="13">
        <v>1124300000</v>
      </c>
      <c r="C78" s="13">
        <v>829200000</v>
      </c>
      <c r="D78" s="13">
        <v>3335300000</v>
      </c>
      <c r="E78" s="13">
        <v>687300000</v>
      </c>
      <c r="F78" s="13">
        <v>980800000</v>
      </c>
      <c r="G78" s="13"/>
      <c r="H78" s="13">
        <v>4578900000</v>
      </c>
      <c r="I78" s="13">
        <v>10369200000</v>
      </c>
      <c r="J78" s="13">
        <v>10246800000</v>
      </c>
      <c r="K78" s="13">
        <v>9728000000</v>
      </c>
    </row>
    <row r="79" spans="1:11" x14ac:dyDescent="0.3">
      <c r="A79" s="13" t="s">
        <v>282</v>
      </c>
      <c r="B79" s="13">
        <v>35000000</v>
      </c>
      <c r="C79" s="13">
        <v>45900000</v>
      </c>
      <c r="D79" s="13">
        <v>25600000</v>
      </c>
      <c r="E79" s="13">
        <v>51600000</v>
      </c>
      <c r="F79" s="13">
        <v>36600000</v>
      </c>
      <c r="G79" s="13"/>
      <c r="H79" s="13">
        <v>6692663.0000325497</v>
      </c>
      <c r="I79" s="13">
        <v>56154921</v>
      </c>
      <c r="J79" s="13">
        <v>60290000</v>
      </c>
      <c r="K79" s="13">
        <v>-3888959.3792505399</v>
      </c>
    </row>
    <row r="80" spans="1:11" x14ac:dyDescent="0.3">
      <c r="A80" s="13" t="s">
        <v>284</v>
      </c>
      <c r="B80" s="13">
        <v>2054000</v>
      </c>
      <c r="C80" s="13">
        <v>4513399.1537376596</v>
      </c>
      <c r="D80" s="13">
        <v>8603667.1368124094</v>
      </c>
      <c r="E80" s="13">
        <v>31593820.856616002</v>
      </c>
      <c r="F80" s="13">
        <v>13822283.184231199</v>
      </c>
      <c r="G80" s="13"/>
      <c r="H80" s="13">
        <v>26338028.1690141</v>
      </c>
      <c r="I80" s="13">
        <v>15915492.9577465</v>
      </c>
      <c r="J80" s="13">
        <v>-15774647.887323899</v>
      </c>
      <c r="K80" s="13">
        <v>64225352.112676099</v>
      </c>
    </row>
    <row r="81" spans="1:11" x14ac:dyDescent="0.3">
      <c r="A81" s="13" t="s">
        <v>285</v>
      </c>
      <c r="B81" s="13">
        <v>8100000</v>
      </c>
      <c r="C81" s="13">
        <v>3600000</v>
      </c>
      <c r="D81" s="13">
        <v>92359670</v>
      </c>
      <c r="E81" s="13">
        <v>-43785910</v>
      </c>
      <c r="F81" s="13">
        <v>424662500</v>
      </c>
      <c r="G81" s="13"/>
      <c r="H81" s="13">
        <v>1330547345.0899999</v>
      </c>
      <c r="I81" s="13">
        <v>2665173813.7713499</v>
      </c>
      <c r="J81" s="13">
        <v>-2878927313.8000002</v>
      </c>
      <c r="K81" s="13">
        <v>2994069934.9000001</v>
      </c>
    </row>
    <row r="82" spans="1:11" x14ac:dyDescent="0.3">
      <c r="A82" s="13" t="s">
        <v>286</v>
      </c>
      <c r="B82" s="13">
        <v>12124399.7104364</v>
      </c>
      <c r="C82" s="13">
        <v>24562248.3602014</v>
      </c>
      <c r="D82" s="13">
        <v>10000</v>
      </c>
      <c r="E82" s="13">
        <v>10000</v>
      </c>
      <c r="F82" s="13">
        <v>7415864.9559884099</v>
      </c>
      <c r="G82" s="13"/>
      <c r="H82" s="13">
        <v>381753171.18513</v>
      </c>
      <c r="I82" s="13">
        <v>803333250.59311104</v>
      </c>
      <c r="J82" s="13">
        <v>541182000.59886098</v>
      </c>
      <c r="K82" s="13">
        <v>500481977.142883</v>
      </c>
    </row>
    <row r="83" spans="1:11" x14ac:dyDescent="0.3">
      <c r="A83" s="13" t="s">
        <v>287</v>
      </c>
      <c r="B83" s="13">
        <v>94230</v>
      </c>
      <c r="C83" s="13">
        <v>96780</v>
      </c>
      <c r="D83" s="13">
        <v>115950</v>
      </c>
      <c r="E83" s="13">
        <v>103440</v>
      </c>
      <c r="F83" s="13">
        <v>108660</v>
      </c>
      <c r="G83" s="13"/>
      <c r="H83" s="13">
        <v>111862.872897899</v>
      </c>
      <c r="I83" s="13">
        <v>101382.743681912</v>
      </c>
      <c r="J83" s="13">
        <v>17274.691605515</v>
      </c>
      <c r="K83" s="13">
        <v>16527.5114728929</v>
      </c>
    </row>
    <row r="84" spans="1:11" x14ac:dyDescent="0.3">
      <c r="A84" s="13" t="s">
        <v>529</v>
      </c>
      <c r="B84" s="13" t="s">
        <v>413</v>
      </c>
      <c r="C84" s="13" t="s">
        <v>413</v>
      </c>
      <c r="D84" s="13" t="s">
        <v>413</v>
      </c>
      <c r="E84" s="13" t="s">
        <v>413</v>
      </c>
      <c r="F84" s="13" t="s">
        <v>413</v>
      </c>
      <c r="G84" s="13"/>
      <c r="H84" s="13" t="s">
        <v>413</v>
      </c>
      <c r="I84" s="13" t="s">
        <v>413</v>
      </c>
      <c r="J84" s="13" t="s">
        <v>413</v>
      </c>
      <c r="K84" s="13" t="s">
        <v>413</v>
      </c>
    </row>
    <row r="85" spans="1:11" x14ac:dyDescent="0.3">
      <c r="A85" s="13" t="s">
        <v>527</v>
      </c>
      <c r="B85" s="13">
        <v>4220300000</v>
      </c>
      <c r="C85" s="13">
        <v>3967200000</v>
      </c>
      <c r="D85" s="13">
        <v>4842100000</v>
      </c>
      <c r="E85" s="13">
        <v>2743500000</v>
      </c>
      <c r="F85" s="13">
        <v>3437200000</v>
      </c>
      <c r="G85" s="13"/>
      <c r="H85" s="13">
        <v>34832400000</v>
      </c>
      <c r="I85" s="13">
        <v>66000600000</v>
      </c>
      <c r="J85" s="13">
        <v>65799000000</v>
      </c>
      <c r="K85" s="13">
        <v>34540600000</v>
      </c>
    </row>
    <row r="86" spans="1:11" x14ac:dyDescent="0.3">
      <c r="A86" s="13" t="s">
        <v>288</v>
      </c>
      <c r="B86" s="13" t="s">
        <v>413</v>
      </c>
      <c r="C86" s="13" t="s">
        <v>413</v>
      </c>
      <c r="D86" s="13" t="s">
        <v>413</v>
      </c>
      <c r="E86" s="13" t="s">
        <v>413</v>
      </c>
      <c r="F86" s="13" t="s">
        <v>413</v>
      </c>
      <c r="G86" s="13"/>
      <c r="H86" s="13">
        <v>68497792.506162494</v>
      </c>
      <c r="I86" s="13">
        <v>118775881.82329901</v>
      </c>
      <c r="J86" s="13">
        <v>183582575.83393601</v>
      </c>
      <c r="K86" s="13">
        <v>205650850.06189799</v>
      </c>
    </row>
    <row r="87" spans="1:11" x14ac:dyDescent="0.3">
      <c r="A87" s="13" t="s">
        <v>289</v>
      </c>
      <c r="B87" s="13">
        <v>-1867069629.9500799</v>
      </c>
      <c r="C87" s="13">
        <v>22994949.871009301</v>
      </c>
      <c r="D87" s="13">
        <v>-303176919.217206</v>
      </c>
      <c r="E87" s="13">
        <v>-1913710742.4093399</v>
      </c>
      <c r="F87" s="13">
        <v>-76666361.8840601</v>
      </c>
      <c r="G87" s="13"/>
      <c r="H87" s="13">
        <v>3153919236.4882302</v>
      </c>
      <c r="I87" s="13">
        <v>-2240963706.3421302</v>
      </c>
      <c r="J87" s="13">
        <v>24548538840.2486</v>
      </c>
      <c r="K87" s="13">
        <v>11201132503.298401</v>
      </c>
    </row>
    <row r="88" spans="1:11" x14ac:dyDescent="0.3">
      <c r="A88" s="13" t="s">
        <v>523</v>
      </c>
      <c r="B88" s="13">
        <v>22622271.620000001</v>
      </c>
      <c r="C88" s="13">
        <v>6058873</v>
      </c>
      <c r="D88" s="13">
        <v>4500000</v>
      </c>
      <c r="E88" s="13">
        <v>6100000</v>
      </c>
      <c r="F88" s="13" t="s">
        <v>413</v>
      </c>
      <c r="G88" s="13"/>
      <c r="H88" s="13">
        <v>180886600</v>
      </c>
      <c r="I88" s="13">
        <v>-334517100</v>
      </c>
      <c r="J88" s="13">
        <v>-454612000</v>
      </c>
      <c r="K88" s="13">
        <v>1500000</v>
      </c>
    </row>
    <row r="89" spans="1:11" x14ac:dyDescent="0.3">
      <c r="A89" s="13" t="s">
        <v>521</v>
      </c>
      <c r="B89" s="13">
        <v>3010000</v>
      </c>
      <c r="C89" s="13">
        <v>557000</v>
      </c>
      <c r="D89" s="13">
        <v>9909290</v>
      </c>
      <c r="E89" s="13">
        <v>320500</v>
      </c>
      <c r="F89" s="13">
        <v>200000</v>
      </c>
      <c r="G89" s="13"/>
      <c r="H89" s="13" t="s">
        <v>413</v>
      </c>
      <c r="I89" s="13" t="s">
        <v>413</v>
      </c>
      <c r="J89" s="13">
        <v>6670</v>
      </c>
      <c r="K89" s="13" t="s">
        <v>413</v>
      </c>
    </row>
    <row r="90" spans="1:11" x14ac:dyDescent="0.3">
      <c r="A90" s="13" t="s">
        <v>293</v>
      </c>
      <c r="B90" s="13">
        <v>37838530</v>
      </c>
      <c r="C90" s="13">
        <v>131734240</v>
      </c>
      <c r="D90" s="13">
        <v>137924000</v>
      </c>
      <c r="E90" s="13">
        <v>3879000</v>
      </c>
      <c r="F90" s="13">
        <v>210000</v>
      </c>
      <c r="G90" s="13"/>
      <c r="H90" s="13">
        <v>28913456.1749341</v>
      </c>
      <c r="I90" s="13">
        <v>-1338776945.17348</v>
      </c>
      <c r="J90" s="13">
        <v>66151976.786756001</v>
      </c>
      <c r="K90" s="13">
        <v>72672172.631083503</v>
      </c>
    </row>
    <row r="91" spans="1:11" x14ac:dyDescent="0.3">
      <c r="A91" s="13" t="s">
        <v>294</v>
      </c>
      <c r="B91" s="13" t="s">
        <v>413</v>
      </c>
      <c r="C91" s="13" t="s">
        <v>413</v>
      </c>
      <c r="D91" s="13" t="s">
        <v>413</v>
      </c>
      <c r="E91" s="13" t="s">
        <v>413</v>
      </c>
      <c r="F91" s="13" t="s">
        <v>413</v>
      </c>
      <c r="G91" s="13"/>
      <c r="H91" s="13" t="s">
        <v>413</v>
      </c>
      <c r="I91" s="13" t="s">
        <v>413</v>
      </c>
      <c r="J91" s="13" t="s">
        <v>413</v>
      </c>
      <c r="K91" s="13" t="s">
        <v>413</v>
      </c>
    </row>
    <row r="92" spans="1:11" x14ac:dyDescent="0.3">
      <c r="A92" s="13" t="s">
        <v>295</v>
      </c>
      <c r="B92" s="13">
        <v>-729354660</v>
      </c>
      <c r="C92" s="13">
        <v>310603220</v>
      </c>
      <c r="D92" s="13">
        <v>779896560</v>
      </c>
      <c r="E92" s="13">
        <v>-292028060</v>
      </c>
      <c r="F92" s="13">
        <v>402937150</v>
      </c>
      <c r="G92" s="13"/>
      <c r="H92" s="13">
        <v>80073700</v>
      </c>
      <c r="I92" s="13">
        <v>91022400</v>
      </c>
      <c r="J92" s="13">
        <v>91022400</v>
      </c>
      <c r="K92" s="13">
        <v>87372830</v>
      </c>
    </row>
    <row r="93" spans="1:11" x14ac:dyDescent="0.3">
      <c r="A93" s="13" t="s">
        <v>296</v>
      </c>
      <c r="B93" s="13">
        <v>255788149.23987401</v>
      </c>
      <c r="C93" s="13">
        <v>225954219.03707799</v>
      </c>
      <c r="D93" s="13">
        <v>98000000</v>
      </c>
      <c r="E93" s="13">
        <v>175000000</v>
      </c>
      <c r="F93" s="13">
        <v>-136000000</v>
      </c>
      <c r="G93" s="13"/>
      <c r="H93" s="13">
        <v>350400000</v>
      </c>
      <c r="I93" s="13">
        <v>225400000</v>
      </c>
      <c r="J93" s="13">
        <v>50000000</v>
      </c>
      <c r="K93" s="13">
        <v>-164183330</v>
      </c>
    </row>
    <row r="94" spans="1:11" x14ac:dyDescent="0.3">
      <c r="A94" s="13" t="s">
        <v>515</v>
      </c>
      <c r="B94" s="13" t="s">
        <v>413</v>
      </c>
      <c r="C94" s="13" t="s">
        <v>413</v>
      </c>
      <c r="D94" s="13" t="s">
        <v>413</v>
      </c>
      <c r="E94" s="13">
        <v>10593140</v>
      </c>
      <c r="F94" s="13">
        <v>48374086.629626997</v>
      </c>
      <c r="G94" s="13"/>
      <c r="H94" s="13">
        <v>1704589833.2056</v>
      </c>
      <c r="I94" s="13">
        <v>4443815432.9973202</v>
      </c>
      <c r="J94" s="13">
        <v>814138216.57563996</v>
      </c>
      <c r="K94" s="13">
        <v>77875542.372422993</v>
      </c>
    </row>
    <row r="95" spans="1:11" x14ac:dyDescent="0.3">
      <c r="A95" s="13" t="s">
        <v>300</v>
      </c>
      <c r="B95" s="13" t="s">
        <v>413</v>
      </c>
      <c r="C95" s="13" t="s">
        <v>413</v>
      </c>
      <c r="D95" s="13">
        <v>-921000</v>
      </c>
      <c r="E95" s="13">
        <v>1119000</v>
      </c>
      <c r="F95" s="13" t="s">
        <v>413</v>
      </c>
      <c r="G95" s="13"/>
      <c r="H95" s="13">
        <v>119093406.8286</v>
      </c>
      <c r="I95" s="13">
        <v>114327289.487941</v>
      </c>
      <c r="J95" s="13">
        <v>142017463.64293799</v>
      </c>
      <c r="K95" s="13">
        <v>119264100</v>
      </c>
    </row>
    <row r="96" spans="1:11" x14ac:dyDescent="0.3">
      <c r="A96" s="13" t="s">
        <v>301</v>
      </c>
      <c r="B96" s="13">
        <v>5599990</v>
      </c>
      <c r="C96" s="13">
        <v>100000</v>
      </c>
      <c r="D96" s="13">
        <v>-600000</v>
      </c>
      <c r="E96" s="13">
        <v>-596040</v>
      </c>
      <c r="F96" s="13">
        <v>4395640</v>
      </c>
      <c r="G96" s="13"/>
      <c r="H96" s="13">
        <v>-153906615.36968601</v>
      </c>
      <c r="I96" s="13">
        <v>636227.49732834205</v>
      </c>
      <c r="J96" s="13">
        <v>58720590.805910803</v>
      </c>
      <c r="K96" s="13">
        <v>69189284.031907603</v>
      </c>
    </row>
    <row r="97" spans="1:11" x14ac:dyDescent="0.3">
      <c r="A97" s="13" t="s">
        <v>302</v>
      </c>
      <c r="B97" s="13">
        <v>863000000</v>
      </c>
      <c r="C97" s="13">
        <v>1422368421.0526299</v>
      </c>
      <c r="D97" s="13">
        <v>2026052631.5789499</v>
      </c>
      <c r="E97" s="13">
        <v>266842105.26315799</v>
      </c>
      <c r="F97" s="13">
        <v>1894210526.3157899</v>
      </c>
      <c r="G97" s="13"/>
      <c r="H97" s="13">
        <v>3295991631.26331</v>
      </c>
      <c r="I97" s="13">
        <v>12784976093.027599</v>
      </c>
      <c r="J97" s="13">
        <v>11811334091.9156</v>
      </c>
      <c r="K97" s="13">
        <v>7965462487.8552399</v>
      </c>
    </row>
    <row r="98" spans="1:11" x14ac:dyDescent="0.3">
      <c r="A98" s="13" t="s">
        <v>303</v>
      </c>
      <c r="B98" s="13">
        <v>0</v>
      </c>
      <c r="C98" s="13">
        <v>0</v>
      </c>
      <c r="D98" s="13">
        <v>0</v>
      </c>
      <c r="E98" s="13">
        <v>0</v>
      </c>
      <c r="F98" s="13">
        <v>0</v>
      </c>
      <c r="G98" s="13"/>
      <c r="H98" s="13">
        <v>0</v>
      </c>
      <c r="I98" s="13">
        <v>0</v>
      </c>
      <c r="J98" s="13">
        <v>0</v>
      </c>
      <c r="K98" s="13">
        <v>0</v>
      </c>
    </row>
    <row r="99" spans="1:11" x14ac:dyDescent="0.3">
      <c r="A99" s="13" t="s">
        <v>304</v>
      </c>
      <c r="B99" s="13">
        <v>672936.36041888001</v>
      </c>
      <c r="C99" s="13">
        <v>29648724.871980101</v>
      </c>
      <c r="D99" s="13">
        <v>-18290416.920262601</v>
      </c>
      <c r="E99" s="13">
        <v>104441890.934276</v>
      </c>
      <c r="F99" s="13">
        <v>-255745448.15303099</v>
      </c>
      <c r="G99" s="13"/>
      <c r="H99" s="13">
        <v>1154996.81157963</v>
      </c>
      <c r="I99" s="13">
        <v>55875141.6198036</v>
      </c>
      <c r="J99" s="13">
        <v>43633790.320602097</v>
      </c>
      <c r="K99" s="13">
        <v>23220550</v>
      </c>
    </row>
    <row r="100" spans="1:11" x14ac:dyDescent="0.3">
      <c r="A100" s="13" t="s">
        <v>306</v>
      </c>
      <c r="B100" s="13" t="s">
        <v>413</v>
      </c>
      <c r="C100" s="13" t="s">
        <v>413</v>
      </c>
      <c r="D100" s="13" t="s">
        <v>413</v>
      </c>
      <c r="E100" s="13" t="s">
        <v>413</v>
      </c>
      <c r="F100" s="13" t="s">
        <v>413</v>
      </c>
      <c r="G100" s="13"/>
      <c r="H100" s="13">
        <v>0</v>
      </c>
      <c r="I100" s="13">
        <v>0</v>
      </c>
      <c r="J100" s="13" t="s">
        <v>413</v>
      </c>
      <c r="K100" s="13" t="s">
        <v>413</v>
      </c>
    </row>
    <row r="101" spans="1:11" x14ac:dyDescent="0.3">
      <c r="A101" s="13" t="s">
        <v>307</v>
      </c>
      <c r="B101" s="13">
        <v>92750</v>
      </c>
      <c r="C101" s="13" t="s">
        <v>413</v>
      </c>
      <c r="D101" s="13" t="s">
        <v>413</v>
      </c>
      <c r="E101" s="13" t="s">
        <v>413</v>
      </c>
      <c r="F101" s="13">
        <v>365000</v>
      </c>
      <c r="G101" s="13"/>
      <c r="H101" s="13">
        <v>6026560</v>
      </c>
      <c r="I101" s="13">
        <v>8733641.6636872292</v>
      </c>
      <c r="J101" s="13">
        <v>3000000</v>
      </c>
      <c r="K101" s="13">
        <v>131060</v>
      </c>
    </row>
    <row r="102" spans="1:11" x14ac:dyDescent="0.3">
      <c r="A102" s="13" t="s">
        <v>308</v>
      </c>
      <c r="B102" s="13">
        <v>13712532.7965023</v>
      </c>
      <c r="C102" s="13">
        <v>6432193.7916756803</v>
      </c>
      <c r="D102" s="13">
        <v>12951970.681394299</v>
      </c>
      <c r="E102" s="13">
        <v>2868001.8847858999</v>
      </c>
      <c r="F102" s="13">
        <v>8697772.5466261096</v>
      </c>
      <c r="G102" s="13"/>
      <c r="H102" s="13">
        <v>16087660</v>
      </c>
      <c r="I102" s="13">
        <v>85573930</v>
      </c>
      <c r="J102" s="13">
        <v>36937470</v>
      </c>
      <c r="K102" s="13">
        <v>16170640</v>
      </c>
    </row>
    <row r="103" spans="1:11" x14ac:dyDescent="0.3">
      <c r="A103" s="13" t="s">
        <v>32</v>
      </c>
      <c r="B103" s="13" t="s">
        <v>413</v>
      </c>
      <c r="C103" s="13" t="s">
        <v>413</v>
      </c>
      <c r="D103" s="13" t="s">
        <v>413</v>
      </c>
      <c r="E103" s="13">
        <v>4403957000</v>
      </c>
      <c r="F103" s="13">
        <v>-3036492591</v>
      </c>
      <c r="G103" s="13"/>
      <c r="H103" s="13">
        <v>5033320760</v>
      </c>
      <c r="I103" s="13">
        <v>-206504139</v>
      </c>
      <c r="J103" s="13">
        <v>17343298255</v>
      </c>
      <c r="K103" s="13">
        <v>354044254.00000101</v>
      </c>
    </row>
    <row r="104" spans="1:11" x14ac:dyDescent="0.3">
      <c r="A104" s="13" t="s">
        <v>504</v>
      </c>
      <c r="B104" s="13" t="s">
        <v>413</v>
      </c>
      <c r="C104" s="13" t="s">
        <v>413</v>
      </c>
      <c r="D104" s="13" t="s">
        <v>413</v>
      </c>
      <c r="E104" s="13" t="s">
        <v>413</v>
      </c>
      <c r="F104" s="13" t="s">
        <v>413</v>
      </c>
      <c r="G104" s="13"/>
      <c r="H104" s="13" t="s">
        <v>413</v>
      </c>
      <c r="I104" s="13" t="s">
        <v>413</v>
      </c>
      <c r="J104" s="13" t="s">
        <v>413</v>
      </c>
      <c r="K104" s="13" t="s">
        <v>413</v>
      </c>
    </row>
    <row r="105" spans="1:11" x14ac:dyDescent="0.3">
      <c r="A105" s="13" t="s">
        <v>310</v>
      </c>
      <c r="B105" s="13">
        <v>-730000</v>
      </c>
      <c r="C105" s="13">
        <v>40000</v>
      </c>
      <c r="D105" s="13">
        <v>80000</v>
      </c>
      <c r="E105" s="13">
        <v>120000</v>
      </c>
      <c r="F105" s="13">
        <v>450000</v>
      </c>
      <c r="G105" s="13"/>
      <c r="H105" s="13">
        <v>3790000</v>
      </c>
      <c r="I105" s="13">
        <v>14280000</v>
      </c>
      <c r="J105" s="13">
        <v>44960000</v>
      </c>
      <c r="K105" s="13">
        <v>15610000</v>
      </c>
    </row>
    <row r="106" spans="1:11" x14ac:dyDescent="0.3">
      <c r="A106" s="13" t="s">
        <v>312</v>
      </c>
      <c r="B106" s="13" t="s">
        <v>413</v>
      </c>
      <c r="C106" s="13" t="s">
        <v>413</v>
      </c>
      <c r="D106" s="13" t="s">
        <v>413</v>
      </c>
      <c r="E106" s="13" t="s">
        <v>413</v>
      </c>
      <c r="F106" s="13" t="s">
        <v>413</v>
      </c>
      <c r="G106" s="13"/>
      <c r="H106" s="13">
        <v>25967215.3836045</v>
      </c>
      <c r="I106" s="13">
        <v>113362541.748661</v>
      </c>
      <c r="J106" s="13">
        <v>75857609.680151895</v>
      </c>
      <c r="K106" s="13">
        <v>75937597.303819507</v>
      </c>
    </row>
    <row r="107" spans="1:11" x14ac:dyDescent="0.3">
      <c r="A107" s="13" t="s">
        <v>313</v>
      </c>
      <c r="B107" s="13" t="s">
        <v>413</v>
      </c>
      <c r="C107" s="13" t="s">
        <v>413</v>
      </c>
      <c r="D107" s="13" t="s">
        <v>413</v>
      </c>
      <c r="E107" s="13" t="s">
        <v>413</v>
      </c>
      <c r="F107" s="13" t="s">
        <v>413</v>
      </c>
      <c r="G107" s="13"/>
      <c r="H107" s="13">
        <v>-4781820.8647765201</v>
      </c>
      <c r="I107" s="13">
        <v>10710706.737503</v>
      </c>
      <c r="J107" s="13">
        <v>51563384.996369801</v>
      </c>
      <c r="K107" s="13">
        <v>57311961.236474</v>
      </c>
    </row>
    <row r="108" spans="1:11" x14ac:dyDescent="0.3">
      <c r="A108" s="13" t="s">
        <v>314</v>
      </c>
      <c r="B108" s="13">
        <v>-4060632.17969443</v>
      </c>
      <c r="C108" s="13">
        <v>-4487772.2231208105</v>
      </c>
      <c r="D108" s="13">
        <v>58518849.153768897</v>
      </c>
      <c r="E108" s="13">
        <v>97054094.165474102</v>
      </c>
      <c r="F108" s="13">
        <v>28328808.971092101</v>
      </c>
      <c r="G108" s="13"/>
      <c r="H108" s="13">
        <v>459296911.76683003</v>
      </c>
      <c r="I108" s="13">
        <v>642763246.47880006</v>
      </c>
      <c r="J108" s="13">
        <v>639457665.00813401</v>
      </c>
      <c r="K108" s="13">
        <v>835938254.40099096</v>
      </c>
    </row>
    <row r="109" spans="1:11" x14ac:dyDescent="0.3">
      <c r="A109" s="13" t="s">
        <v>315</v>
      </c>
      <c r="B109" s="13" t="s">
        <v>413</v>
      </c>
      <c r="C109" s="13" t="s">
        <v>413</v>
      </c>
      <c r="D109" s="13" t="s">
        <v>413</v>
      </c>
      <c r="E109" s="13" t="s">
        <v>413</v>
      </c>
      <c r="F109" s="13">
        <v>-400000</v>
      </c>
      <c r="G109" s="13"/>
      <c r="H109" s="13">
        <v>153380150.98016</v>
      </c>
      <c r="I109" s="13">
        <v>193728150.72330901</v>
      </c>
      <c r="J109" s="13">
        <v>563722453.80299997</v>
      </c>
      <c r="K109" s="13">
        <v>174103000.77700001</v>
      </c>
    </row>
    <row r="110" spans="1:11" x14ac:dyDescent="0.3">
      <c r="A110" s="13" t="s">
        <v>316</v>
      </c>
      <c r="B110" s="13" t="s">
        <v>413</v>
      </c>
      <c r="C110" s="13" t="s">
        <v>413</v>
      </c>
      <c r="D110" s="13" t="s">
        <v>413</v>
      </c>
      <c r="E110" s="13" t="s">
        <v>413</v>
      </c>
      <c r="F110" s="13" t="s">
        <v>413</v>
      </c>
      <c r="G110" s="13"/>
      <c r="H110" s="13" t="s">
        <v>413</v>
      </c>
      <c r="I110" s="13" t="s">
        <v>413</v>
      </c>
      <c r="J110" s="13" t="s">
        <v>413</v>
      </c>
      <c r="K110" s="13" t="s">
        <v>413</v>
      </c>
    </row>
    <row r="111" spans="1:11" x14ac:dyDescent="0.3">
      <c r="A111" s="13" t="s">
        <v>317</v>
      </c>
      <c r="B111" s="13">
        <v>-2170655.42186763</v>
      </c>
      <c r="C111" s="13">
        <v>30825060.1252423</v>
      </c>
      <c r="D111" s="13">
        <v>12068706.3769459</v>
      </c>
      <c r="E111" s="13">
        <v>-2317087.1325485101</v>
      </c>
      <c r="F111" s="13">
        <v>-31907888.074986599</v>
      </c>
      <c r="G111" s="13"/>
      <c r="H111" s="13">
        <v>51394125.070248201</v>
      </c>
      <c r="I111" s="13">
        <v>17846672.874747999</v>
      </c>
      <c r="J111" s="13">
        <v>10889072.310593599</v>
      </c>
      <c r="K111" s="13">
        <v>-307406883.09466898</v>
      </c>
    </row>
    <row r="112" spans="1:11" x14ac:dyDescent="0.3">
      <c r="A112" s="13" t="s">
        <v>318</v>
      </c>
      <c r="B112" s="13" t="s">
        <v>413</v>
      </c>
      <c r="C112" s="13" t="s">
        <v>413</v>
      </c>
      <c r="D112" s="13" t="s">
        <v>413</v>
      </c>
      <c r="E112" s="13" t="s">
        <v>413</v>
      </c>
      <c r="F112" s="13" t="s">
        <v>413</v>
      </c>
      <c r="G112" s="13"/>
      <c r="H112" s="13" t="s">
        <v>413</v>
      </c>
      <c r="I112" s="13" t="s">
        <v>413</v>
      </c>
      <c r="J112" s="13" t="s">
        <v>413</v>
      </c>
      <c r="K112" s="13" t="s">
        <v>413</v>
      </c>
    </row>
    <row r="113" spans="1:11" x14ac:dyDescent="0.3">
      <c r="A113" s="13" t="s">
        <v>319</v>
      </c>
      <c r="B113" s="13">
        <v>0</v>
      </c>
      <c r="C113" s="13">
        <v>0</v>
      </c>
      <c r="D113" s="13">
        <v>0</v>
      </c>
      <c r="E113" s="13">
        <v>0</v>
      </c>
      <c r="F113" s="13" t="s">
        <v>413</v>
      </c>
      <c r="G113" s="13"/>
      <c r="H113" s="13">
        <v>0</v>
      </c>
      <c r="I113" s="13">
        <v>0</v>
      </c>
      <c r="J113" s="13">
        <v>0</v>
      </c>
      <c r="K113" s="13">
        <v>0</v>
      </c>
    </row>
    <row r="114" spans="1:11" x14ac:dyDescent="0.3">
      <c r="A114" s="13" t="s">
        <v>493</v>
      </c>
      <c r="B114" s="13" t="s">
        <v>413</v>
      </c>
      <c r="C114" s="13" t="s">
        <v>413</v>
      </c>
      <c r="D114" s="13">
        <v>1737150</v>
      </c>
      <c r="E114" s="13">
        <v>3314480</v>
      </c>
      <c r="F114" s="13">
        <v>3619985.2508817501</v>
      </c>
      <c r="G114" s="13"/>
      <c r="H114" s="13">
        <v>54798650</v>
      </c>
      <c r="I114" s="13">
        <v>30005880</v>
      </c>
      <c r="J114" s="13">
        <v>57002440</v>
      </c>
      <c r="K114" s="13">
        <v>50600360</v>
      </c>
    </row>
    <row r="115" spans="1:11" x14ac:dyDescent="0.3">
      <c r="A115" s="13" t="s">
        <v>322</v>
      </c>
      <c r="B115" s="13" t="s">
        <v>413</v>
      </c>
      <c r="C115" s="13" t="s">
        <v>413</v>
      </c>
      <c r="D115" s="13" t="s">
        <v>413</v>
      </c>
      <c r="E115" s="13" t="s">
        <v>413</v>
      </c>
      <c r="F115" s="13" t="s">
        <v>413</v>
      </c>
      <c r="G115" s="13"/>
      <c r="H115" s="13">
        <v>39500000</v>
      </c>
      <c r="I115" s="13">
        <v>14524039.344884399</v>
      </c>
      <c r="J115" s="13">
        <v>19346566.083572701</v>
      </c>
      <c r="K115" s="13">
        <v>30773398.091972899</v>
      </c>
    </row>
    <row r="116" spans="1:11" x14ac:dyDescent="0.3">
      <c r="A116" s="13" t="s">
        <v>323</v>
      </c>
      <c r="B116" s="13">
        <v>-578013.34736231295</v>
      </c>
      <c r="C116" s="13">
        <v>1090217.79861347</v>
      </c>
      <c r="D116" s="13">
        <v>6686773.66853943</v>
      </c>
      <c r="E116" s="13">
        <v>-3954135.8836189299</v>
      </c>
      <c r="F116" s="13">
        <v>3684519.62911127</v>
      </c>
      <c r="G116" s="13"/>
      <c r="H116" s="13">
        <v>14992025.4008468</v>
      </c>
      <c r="I116" s="13">
        <v>39258423.348177098</v>
      </c>
      <c r="J116" s="13">
        <v>8719704.0656117499</v>
      </c>
      <c r="K116" s="13">
        <v>40389770</v>
      </c>
    </row>
    <row r="117" spans="1:11" x14ac:dyDescent="0.3">
      <c r="A117" s="13" t="s">
        <v>324</v>
      </c>
      <c r="B117" s="13">
        <v>158800980</v>
      </c>
      <c r="C117" s="13">
        <v>172817610</v>
      </c>
      <c r="D117" s="13">
        <v>168938510</v>
      </c>
      <c r="E117" s="13">
        <v>93883560</v>
      </c>
      <c r="F117" s="13">
        <v>172161490</v>
      </c>
      <c r="G117" s="13"/>
      <c r="H117" s="13">
        <v>1473332437.30144</v>
      </c>
      <c r="I117" s="13">
        <v>1817909994.5016201</v>
      </c>
      <c r="J117" s="13">
        <v>-67063088.271911398</v>
      </c>
      <c r="K117" s="13">
        <v>255843349.325903</v>
      </c>
    </row>
    <row r="118" spans="1:11" x14ac:dyDescent="0.3">
      <c r="A118" s="13" t="s">
        <v>326</v>
      </c>
      <c r="B118" s="13">
        <v>684405.4</v>
      </c>
      <c r="C118" s="13">
        <v>3222450</v>
      </c>
      <c r="D118" s="13">
        <v>1847674</v>
      </c>
      <c r="E118" s="13">
        <v>23311232</v>
      </c>
      <c r="F118" s="13">
        <v>8723394</v>
      </c>
      <c r="G118" s="13"/>
      <c r="H118" s="13">
        <v>-165220700.55336401</v>
      </c>
      <c r="I118" s="13">
        <v>243027938.450804</v>
      </c>
      <c r="J118" s="13">
        <v>170326450.36032599</v>
      </c>
      <c r="K118" s="13">
        <v>113571439.66762701</v>
      </c>
    </row>
    <row r="119" spans="1:11" x14ac:dyDescent="0.3">
      <c r="A119" s="13" t="s">
        <v>487</v>
      </c>
      <c r="B119" s="13" t="s">
        <v>413</v>
      </c>
      <c r="C119" s="13" t="s">
        <v>413</v>
      </c>
      <c r="D119" s="13" t="s">
        <v>413</v>
      </c>
      <c r="E119" s="13" t="s">
        <v>413</v>
      </c>
      <c r="F119" s="13" t="s">
        <v>413</v>
      </c>
      <c r="G119" s="13"/>
      <c r="H119" s="13" t="s">
        <v>413</v>
      </c>
      <c r="I119" s="13" t="s">
        <v>413</v>
      </c>
      <c r="J119" s="13" t="s">
        <v>413</v>
      </c>
      <c r="K119" s="13" t="s">
        <v>413</v>
      </c>
    </row>
    <row r="120" spans="1:11" x14ac:dyDescent="0.3">
      <c r="A120" s="13" t="s">
        <v>328</v>
      </c>
      <c r="B120" s="13" t="s">
        <v>413</v>
      </c>
      <c r="C120" s="13" t="s">
        <v>413</v>
      </c>
      <c r="D120" s="13" t="s">
        <v>413</v>
      </c>
      <c r="E120" s="13" t="s">
        <v>413</v>
      </c>
      <c r="F120" s="13">
        <v>2600780.23407022</v>
      </c>
      <c r="G120" s="13"/>
      <c r="H120" s="13">
        <v>-837191157.34720397</v>
      </c>
      <c r="I120" s="13">
        <v>1180754226.26788</v>
      </c>
      <c r="J120" s="13">
        <v>-213524057.21716499</v>
      </c>
      <c r="K120" s="13">
        <v>395058517.55526698</v>
      </c>
    </row>
    <row r="121" spans="1:11" x14ac:dyDescent="0.3">
      <c r="A121" s="13" t="s">
        <v>329</v>
      </c>
      <c r="B121" s="13">
        <v>50000000</v>
      </c>
      <c r="C121" s="13">
        <v>21000000</v>
      </c>
      <c r="D121" s="13">
        <v>11000000</v>
      </c>
      <c r="E121" s="13">
        <v>26000000</v>
      </c>
      <c r="F121" s="13">
        <v>31000000</v>
      </c>
      <c r="G121" s="13"/>
      <c r="H121" s="13">
        <v>-45000000</v>
      </c>
      <c r="I121" s="13">
        <v>242000000</v>
      </c>
      <c r="J121" s="13">
        <v>1157000000</v>
      </c>
      <c r="K121" s="13">
        <v>32000000</v>
      </c>
    </row>
    <row r="122" spans="1:11" x14ac:dyDescent="0.3">
      <c r="A122" s="13" t="s">
        <v>330</v>
      </c>
      <c r="B122" s="13">
        <v>-38000</v>
      </c>
      <c r="C122" s="13" t="s">
        <v>413</v>
      </c>
      <c r="D122" s="13" t="s">
        <v>413</v>
      </c>
      <c r="E122" s="13" t="s">
        <v>413</v>
      </c>
      <c r="F122" s="13" t="s">
        <v>413</v>
      </c>
      <c r="G122" s="13"/>
      <c r="H122" s="13" t="s">
        <v>413</v>
      </c>
      <c r="I122" s="13" t="s">
        <v>413</v>
      </c>
      <c r="J122" s="13" t="s">
        <v>413</v>
      </c>
      <c r="K122" s="13" t="s">
        <v>413</v>
      </c>
    </row>
    <row r="123" spans="1:11" x14ac:dyDescent="0.3">
      <c r="A123" s="13" t="s">
        <v>331</v>
      </c>
      <c r="B123" s="13">
        <v>112100000</v>
      </c>
      <c r="C123" s="13">
        <v>287900000</v>
      </c>
      <c r="D123" s="13">
        <v>203900000</v>
      </c>
      <c r="E123" s="13">
        <v>139700000</v>
      </c>
      <c r="F123" s="13">
        <v>148500000</v>
      </c>
      <c r="G123" s="13"/>
      <c r="H123" s="13">
        <v>-2566734467.4699998</v>
      </c>
      <c r="I123" s="13">
        <v>-8795075.3100000005</v>
      </c>
      <c r="J123" s="13">
        <v>125274304.72</v>
      </c>
      <c r="K123" s="13">
        <v>785876195.74000001</v>
      </c>
    </row>
    <row r="124" spans="1:11" x14ac:dyDescent="0.3">
      <c r="A124" s="13" t="s">
        <v>332</v>
      </c>
      <c r="B124" s="13">
        <v>-187518.08958425999</v>
      </c>
      <c r="C124" s="13">
        <v>1531275.9645904501</v>
      </c>
      <c r="D124" s="13">
        <v>564238.10053780198</v>
      </c>
      <c r="E124" s="13">
        <v>642791.65512560098</v>
      </c>
      <c r="F124" s="13">
        <v>1002321.62792217</v>
      </c>
      <c r="G124" s="13"/>
      <c r="H124" s="13">
        <v>996758856.74248195</v>
      </c>
      <c r="I124" s="13">
        <v>1611448760</v>
      </c>
      <c r="J124" s="13">
        <v>2456539123.4868798</v>
      </c>
      <c r="K124" s="13">
        <v>323301898.43842202</v>
      </c>
    </row>
    <row r="125" spans="1:11" x14ac:dyDescent="0.3">
      <c r="A125" s="13" t="s">
        <v>333</v>
      </c>
      <c r="B125" s="13">
        <v>7400000</v>
      </c>
      <c r="C125" s="13">
        <v>500000</v>
      </c>
      <c r="D125" s="13">
        <v>9900000</v>
      </c>
      <c r="E125" s="13">
        <v>29500000</v>
      </c>
      <c r="F125" s="13">
        <v>84500000</v>
      </c>
      <c r="G125" s="13"/>
      <c r="H125" s="13">
        <v>39828512.958761103</v>
      </c>
      <c r="I125" s="13">
        <v>217025855.62365901</v>
      </c>
      <c r="J125" s="13">
        <v>-52792745.235817201</v>
      </c>
      <c r="K125" s="13">
        <v>-85989945.228033304</v>
      </c>
    </row>
    <row r="126" spans="1:11" x14ac:dyDescent="0.3">
      <c r="A126" s="13" t="s">
        <v>334</v>
      </c>
      <c r="B126" s="13">
        <v>62041666.666666798</v>
      </c>
      <c r="C126" s="13">
        <v>128000000</v>
      </c>
      <c r="D126" s="13" t="s">
        <v>413</v>
      </c>
      <c r="E126" s="13">
        <v>74400000</v>
      </c>
      <c r="F126" s="13" t="s">
        <v>413</v>
      </c>
      <c r="G126" s="13"/>
      <c r="H126" s="13">
        <v>1880243373.0146401</v>
      </c>
      <c r="I126" s="13">
        <v>1968918024.0032101</v>
      </c>
      <c r="J126" s="13">
        <v>-587302340.49451005</v>
      </c>
      <c r="K126" s="13">
        <v>1476075540.9260299</v>
      </c>
    </row>
    <row r="127" spans="1:11" x14ac:dyDescent="0.3">
      <c r="A127" s="13" t="s">
        <v>335</v>
      </c>
      <c r="B127" s="13">
        <v>160000000</v>
      </c>
      <c r="C127" s="13">
        <v>715000000</v>
      </c>
      <c r="D127" s="13">
        <v>-628000000</v>
      </c>
      <c r="E127" s="13">
        <v>425000000</v>
      </c>
      <c r="F127" s="13">
        <v>292000000</v>
      </c>
      <c r="G127" s="13"/>
      <c r="H127" s="13">
        <v>3562031274.3048902</v>
      </c>
      <c r="I127" s="13">
        <v>2251120588.9709501</v>
      </c>
      <c r="J127" s="13">
        <v>3861284250.7010002</v>
      </c>
      <c r="K127" s="13">
        <v>3905230049.17869</v>
      </c>
    </row>
    <row r="128" spans="1:11" x14ac:dyDescent="0.3">
      <c r="A128" s="13" t="s">
        <v>477</v>
      </c>
      <c r="B128" s="13" t="s">
        <v>413</v>
      </c>
      <c r="C128" s="13" t="s">
        <v>413</v>
      </c>
      <c r="D128" s="13" t="s">
        <v>413</v>
      </c>
      <c r="E128" s="13" t="s">
        <v>413</v>
      </c>
      <c r="F128" s="13" t="s">
        <v>413</v>
      </c>
      <c r="G128" s="13"/>
      <c r="H128" s="13" t="s">
        <v>413</v>
      </c>
      <c r="I128" s="13" t="s">
        <v>413</v>
      </c>
      <c r="J128" s="13" t="s">
        <v>413</v>
      </c>
      <c r="K128" s="13" t="s">
        <v>413</v>
      </c>
    </row>
    <row r="129" spans="1:11" x14ac:dyDescent="0.3">
      <c r="A129" s="13" t="s">
        <v>337</v>
      </c>
      <c r="B129" s="13">
        <v>21427000</v>
      </c>
      <c r="C129" s="13">
        <v>7199930</v>
      </c>
      <c r="D129" s="13">
        <v>17749910</v>
      </c>
      <c r="E129" s="13">
        <v>17213380</v>
      </c>
      <c r="F129" s="13">
        <v>-21042630</v>
      </c>
      <c r="G129" s="13"/>
      <c r="H129" s="13">
        <v>2729945054.9450498</v>
      </c>
      <c r="I129" s="13">
        <v>159890109.89010999</v>
      </c>
      <c r="J129" s="13">
        <v>2383791208.7912102</v>
      </c>
      <c r="K129" s="13">
        <v>-191483516.48351699</v>
      </c>
    </row>
    <row r="130" spans="1:11" x14ac:dyDescent="0.3">
      <c r="A130" s="13" t="s">
        <v>474</v>
      </c>
      <c r="B130" s="13">
        <v>1209750000</v>
      </c>
      <c r="C130" s="13">
        <v>2195120000</v>
      </c>
      <c r="D130" s="13">
        <v>3178830000</v>
      </c>
      <c r="E130" s="13">
        <v>2541040000</v>
      </c>
      <c r="F130" s="13">
        <v>3532650000</v>
      </c>
      <c r="G130" s="13"/>
      <c r="H130" s="13">
        <v>5847000000</v>
      </c>
      <c r="I130" s="13">
        <v>65882770000</v>
      </c>
      <c r="J130" s="13">
        <v>-13086418638.633699</v>
      </c>
      <c r="K130" s="13">
        <v>10705697132.9277</v>
      </c>
    </row>
    <row r="131" spans="1:11" x14ac:dyDescent="0.3">
      <c r="A131" s="13" t="s">
        <v>340</v>
      </c>
      <c r="B131" s="13" t="s">
        <v>413</v>
      </c>
      <c r="C131" s="13" t="s">
        <v>413</v>
      </c>
      <c r="D131" s="13" t="s">
        <v>413</v>
      </c>
      <c r="E131" s="13" t="s">
        <v>413</v>
      </c>
      <c r="F131" s="13" t="s">
        <v>413</v>
      </c>
      <c r="G131" s="13"/>
      <c r="H131" s="13">
        <v>1000</v>
      </c>
      <c r="I131" s="13">
        <v>1000</v>
      </c>
      <c r="J131" s="13">
        <v>1000</v>
      </c>
      <c r="K131" s="13">
        <v>1000</v>
      </c>
    </row>
    <row r="132" spans="1:11" x14ac:dyDescent="0.3">
      <c r="A132" s="13" t="s">
        <v>341</v>
      </c>
      <c r="B132" s="13" t="s">
        <v>413</v>
      </c>
      <c r="C132" s="13" t="s">
        <v>413</v>
      </c>
      <c r="D132" s="13" t="s">
        <v>413</v>
      </c>
      <c r="E132" s="13" t="s">
        <v>413</v>
      </c>
      <c r="F132" s="13" t="s">
        <v>413</v>
      </c>
      <c r="G132" s="13"/>
      <c r="H132" s="13">
        <v>1535090.0705623401</v>
      </c>
      <c r="I132" s="13">
        <v>717048.63181861397</v>
      </c>
      <c r="J132" s="13">
        <v>-89080.109420175504</v>
      </c>
      <c r="K132" s="13">
        <v>-426.903888549003</v>
      </c>
    </row>
    <row r="133" spans="1:11" x14ac:dyDescent="0.3">
      <c r="A133" s="13" t="s">
        <v>343</v>
      </c>
      <c r="B133" s="13" t="s">
        <v>413</v>
      </c>
      <c r="C133" s="13" t="s">
        <v>413</v>
      </c>
      <c r="D133" s="13" t="s">
        <v>413</v>
      </c>
      <c r="E133" s="13" t="s">
        <v>413</v>
      </c>
      <c r="F133" s="13" t="s">
        <v>413</v>
      </c>
      <c r="G133" s="13"/>
      <c r="H133" s="13">
        <v>853447.16330631904</v>
      </c>
      <c r="I133" s="13">
        <v>113171.98065491101</v>
      </c>
      <c r="J133" s="13">
        <v>155966.72420951299</v>
      </c>
      <c r="K133" s="13">
        <v>-3647630</v>
      </c>
    </row>
    <row r="134" spans="1:11" x14ac:dyDescent="0.3">
      <c r="A134" s="13" t="s">
        <v>44</v>
      </c>
      <c r="B134" s="13">
        <v>127897820</v>
      </c>
      <c r="C134" s="13">
        <v>110681440</v>
      </c>
      <c r="D134" s="13">
        <v>1550000000</v>
      </c>
      <c r="E134" s="13">
        <v>45629000</v>
      </c>
      <c r="F134" s="13">
        <v>2020025000</v>
      </c>
      <c r="G134" s="13"/>
      <c r="H134" s="13">
        <v>5410922646.9685698</v>
      </c>
      <c r="I134" s="13">
        <v>24673867120.969501</v>
      </c>
      <c r="J134" s="13">
        <v>26961852063.1166</v>
      </c>
      <c r="K134" s="13">
        <v>16071210434.1196</v>
      </c>
    </row>
    <row r="135" spans="1:11" x14ac:dyDescent="0.3">
      <c r="A135" s="13" t="s">
        <v>344</v>
      </c>
      <c r="B135" s="13">
        <v>10792407.573770801</v>
      </c>
      <c r="C135" s="13">
        <v>19443571.380040899</v>
      </c>
      <c r="D135" s="13">
        <v>19200009.632386498</v>
      </c>
      <c r="E135" s="13">
        <v>6067741.6667135796</v>
      </c>
      <c r="F135" s="13">
        <v>38448164.142275304</v>
      </c>
      <c r="G135" s="13"/>
      <c r="H135" s="13">
        <v>99186741.082260594</v>
      </c>
      <c r="I135" s="13">
        <v>51676492.014241204</v>
      </c>
      <c r="J135" s="13">
        <v>70105040</v>
      </c>
      <c r="K135" s="13">
        <v>91331700</v>
      </c>
    </row>
    <row r="136" spans="1:11" x14ac:dyDescent="0.3">
      <c r="A136" s="13" t="s">
        <v>345</v>
      </c>
      <c r="B136" s="13" t="s">
        <v>413</v>
      </c>
      <c r="C136" s="13" t="s">
        <v>413</v>
      </c>
      <c r="D136" s="13" t="s">
        <v>413</v>
      </c>
      <c r="E136" s="13" t="s">
        <v>413</v>
      </c>
      <c r="F136" s="13" t="s">
        <v>413</v>
      </c>
      <c r="G136" s="13"/>
      <c r="H136" s="13">
        <v>116496586.781536</v>
      </c>
      <c r="I136" s="13">
        <v>271823098.80864203</v>
      </c>
      <c r="J136" s="13">
        <v>112140450.37276</v>
      </c>
      <c r="K136" s="13">
        <v>326978751.72050601</v>
      </c>
    </row>
    <row r="137" spans="1:11" x14ac:dyDescent="0.3">
      <c r="A137" s="13" t="s">
        <v>346</v>
      </c>
      <c r="B137" s="13">
        <v>3002551.21836117</v>
      </c>
      <c r="C137" s="13">
        <v>8984417.6506371796</v>
      </c>
      <c r="D137" s="13">
        <v>10500861.945751401</v>
      </c>
      <c r="E137" s="13">
        <v>8537711.3550195303</v>
      </c>
      <c r="F137" s="13">
        <v>8731714.6124439295</v>
      </c>
      <c r="G137" s="13"/>
      <c r="H137" s="13">
        <v>-54520608.410961799</v>
      </c>
      <c r="I137" s="13">
        <v>-48386794.593207702</v>
      </c>
      <c r="J137" s="13">
        <v>-36525044.453749001</v>
      </c>
      <c r="K137" s="13">
        <v>-39511021.244447596</v>
      </c>
    </row>
    <row r="138" spans="1:11" x14ac:dyDescent="0.3">
      <c r="A138" s="13" t="s">
        <v>347</v>
      </c>
      <c r="B138" s="13" t="s">
        <v>413</v>
      </c>
      <c r="C138" s="13">
        <v>100000</v>
      </c>
      <c r="D138" s="13" t="s">
        <v>413</v>
      </c>
      <c r="E138" s="13" t="s">
        <v>413</v>
      </c>
      <c r="F138" s="13" t="s">
        <v>413</v>
      </c>
      <c r="G138" s="13"/>
      <c r="H138" s="13" t="s">
        <v>413</v>
      </c>
      <c r="I138" s="13" t="s">
        <v>413</v>
      </c>
      <c r="J138" s="13" t="s">
        <v>413</v>
      </c>
      <c r="K138" s="13" t="s">
        <v>413</v>
      </c>
    </row>
    <row r="139" spans="1:11" x14ac:dyDescent="0.3">
      <c r="A139" s="13" t="s">
        <v>348</v>
      </c>
      <c r="B139" s="13">
        <v>3621172302.0511599</v>
      </c>
      <c r="C139" s="13">
        <v>8310005958.8543901</v>
      </c>
      <c r="D139" s="13">
        <v>6848347509.32446</v>
      </c>
      <c r="E139" s="13">
        <v>20204412234.595501</v>
      </c>
      <c r="F139" s="13">
        <v>2835269227.15346</v>
      </c>
      <c r="G139" s="13"/>
      <c r="H139" s="13">
        <v>39793028888.258003</v>
      </c>
      <c r="I139" s="13">
        <v>61368011016.139801</v>
      </c>
      <c r="J139" s="13">
        <v>52230319148.935997</v>
      </c>
      <c r="K139" s="13">
        <v>62997244495.196297</v>
      </c>
    </row>
    <row r="140" spans="1:11" x14ac:dyDescent="0.3">
      <c r="A140" s="13" t="s">
        <v>463</v>
      </c>
      <c r="B140" s="13" t="s">
        <v>413</v>
      </c>
      <c r="C140" s="13" t="s">
        <v>413</v>
      </c>
      <c r="D140" s="13" t="s">
        <v>413</v>
      </c>
      <c r="E140" s="13" t="s">
        <v>413</v>
      </c>
      <c r="F140" s="13" t="s">
        <v>413</v>
      </c>
      <c r="G140" s="13"/>
      <c r="H140" s="13">
        <v>1148193.8603352001</v>
      </c>
      <c r="I140" s="13">
        <v>6353861.4078212297</v>
      </c>
      <c r="J140" s="13">
        <v>1842671.2960893901</v>
      </c>
      <c r="K140" s="13">
        <v>141682.61452514</v>
      </c>
    </row>
    <row r="141" spans="1:11" x14ac:dyDescent="0.3">
      <c r="A141" s="13" t="s">
        <v>351</v>
      </c>
      <c r="B141" s="13" t="s">
        <v>413</v>
      </c>
      <c r="C141" s="13" t="s">
        <v>413</v>
      </c>
      <c r="D141" s="13">
        <v>-10964975.124932099</v>
      </c>
      <c r="E141" s="13">
        <v>1425460.6761394399</v>
      </c>
      <c r="F141" s="13">
        <v>1713580.0148048501</v>
      </c>
      <c r="G141" s="13"/>
      <c r="H141" s="13">
        <v>3326629.2143181702</v>
      </c>
      <c r="I141" s="13">
        <v>4888954.3788298098</v>
      </c>
      <c r="J141" s="13">
        <v>2352532.5078414902</v>
      </c>
      <c r="K141" s="13">
        <v>6422664.6871592198</v>
      </c>
    </row>
    <row r="142" spans="1:11" x14ac:dyDescent="0.3">
      <c r="A142" s="13" t="s">
        <v>352</v>
      </c>
      <c r="B142" s="13" t="s">
        <v>413</v>
      </c>
      <c r="C142" s="13" t="s">
        <v>413</v>
      </c>
      <c r="D142" s="13" t="s">
        <v>413</v>
      </c>
      <c r="E142" s="13" t="s">
        <v>413</v>
      </c>
      <c r="F142" s="13" t="s">
        <v>413</v>
      </c>
      <c r="G142" s="13"/>
      <c r="H142" s="13" t="s">
        <v>413</v>
      </c>
      <c r="I142" s="13" t="s">
        <v>413</v>
      </c>
      <c r="J142" s="13" t="s">
        <v>413</v>
      </c>
      <c r="K142" s="13" t="s">
        <v>413</v>
      </c>
    </row>
    <row r="143" spans="1:11" x14ac:dyDescent="0.3">
      <c r="A143" s="13" t="s">
        <v>45</v>
      </c>
      <c r="B143" s="13">
        <v>1634005239.2198801</v>
      </c>
      <c r="C143" s="13">
        <v>1584183080.40416</v>
      </c>
      <c r="D143" s="13">
        <v>277178617.39632398</v>
      </c>
      <c r="E143" s="13">
        <v>-3514732729.23595</v>
      </c>
      <c r="F143" s="13">
        <v>-402262421.18672198</v>
      </c>
      <c r="G143" s="13"/>
      <c r="H143" s="13">
        <v>-1935862273.3175299</v>
      </c>
      <c r="I143" s="13">
        <v>101577294.288111</v>
      </c>
      <c r="J143" s="13">
        <v>2374634495.3814902</v>
      </c>
      <c r="K143" s="13">
        <v>-2811906086.0601401</v>
      </c>
    </row>
    <row r="144" spans="1:11" x14ac:dyDescent="0.3">
      <c r="A144" s="13" t="s">
        <v>354</v>
      </c>
      <c r="B144" s="13" t="s">
        <v>413</v>
      </c>
      <c r="C144" s="13" t="s">
        <v>413</v>
      </c>
      <c r="D144" s="13" t="s">
        <v>413</v>
      </c>
      <c r="E144" s="13" t="s">
        <v>413</v>
      </c>
      <c r="F144" s="13" t="s">
        <v>413</v>
      </c>
      <c r="G144" s="13"/>
      <c r="H144" s="13" t="s">
        <v>413</v>
      </c>
      <c r="I144" s="13" t="s">
        <v>413</v>
      </c>
      <c r="J144" s="13" t="s">
        <v>413</v>
      </c>
      <c r="K144" s="13" t="s">
        <v>413</v>
      </c>
    </row>
    <row r="145" spans="1:11" x14ac:dyDescent="0.3">
      <c r="A145" s="13" t="s">
        <v>355</v>
      </c>
      <c r="B145" s="13">
        <v>13000000</v>
      </c>
      <c r="C145" s="13">
        <v>24000000</v>
      </c>
      <c r="D145" s="13">
        <v>2000000</v>
      </c>
      <c r="E145" s="13">
        <v>1000</v>
      </c>
      <c r="F145" s="13">
        <v>11450000</v>
      </c>
      <c r="G145" s="13"/>
      <c r="H145" s="13">
        <v>14542783.748389</v>
      </c>
      <c r="I145" s="13">
        <v>17440715.284272201</v>
      </c>
      <c r="J145" s="13">
        <v>15133593.2510651</v>
      </c>
      <c r="K145" s="13">
        <v>33933490.616374999</v>
      </c>
    </row>
    <row r="146" spans="1:11" x14ac:dyDescent="0.3">
      <c r="A146" s="13" t="s">
        <v>356</v>
      </c>
      <c r="B146" s="13" t="s">
        <v>413</v>
      </c>
      <c r="C146" s="13" t="s">
        <v>413</v>
      </c>
      <c r="D146" s="13">
        <v>-10966.3155765598</v>
      </c>
      <c r="E146" s="13">
        <v>-6819.0323041798101</v>
      </c>
      <c r="F146" s="13">
        <v>35.476148469005899</v>
      </c>
      <c r="G146" s="13"/>
      <c r="H146" s="13">
        <v>3948620.1925925901</v>
      </c>
      <c r="I146" s="13">
        <v>-1326896.83565114</v>
      </c>
      <c r="J146" s="13">
        <v>-1336467.7777777801</v>
      </c>
      <c r="K146" s="13">
        <v>-1440595.92592593</v>
      </c>
    </row>
    <row r="147" spans="1:11" x14ac:dyDescent="0.3">
      <c r="A147" s="13" t="s">
        <v>357</v>
      </c>
      <c r="B147" s="13" t="s">
        <v>413</v>
      </c>
      <c r="C147" s="13" t="s">
        <v>413</v>
      </c>
      <c r="D147" s="13">
        <v>-24632115.8565256</v>
      </c>
      <c r="E147" s="13">
        <v>4684740.9426476303</v>
      </c>
      <c r="F147" s="13">
        <v>-31356607.536255602</v>
      </c>
      <c r="G147" s="13"/>
      <c r="H147" s="13">
        <v>-24205809</v>
      </c>
      <c r="I147" s="13">
        <v>-17575040.6518519</v>
      </c>
      <c r="J147" s="13">
        <v>-18585865.185185201</v>
      </c>
      <c r="K147" s="13">
        <v>-2845500</v>
      </c>
    </row>
    <row r="148" spans="1:11" x14ac:dyDescent="0.3">
      <c r="A148" s="13" t="s">
        <v>454</v>
      </c>
      <c r="B148" s="13" t="s">
        <v>413</v>
      </c>
      <c r="C148" s="13" t="s">
        <v>413</v>
      </c>
      <c r="D148" s="13" t="s">
        <v>413</v>
      </c>
      <c r="E148" s="13" t="s">
        <v>413</v>
      </c>
      <c r="F148" s="13" t="s">
        <v>413</v>
      </c>
      <c r="G148" s="13"/>
      <c r="H148" s="13" t="s">
        <v>413</v>
      </c>
      <c r="I148" s="13" t="s">
        <v>413</v>
      </c>
      <c r="J148" s="13" t="s">
        <v>413</v>
      </c>
      <c r="K148" s="13" t="s">
        <v>413</v>
      </c>
    </row>
    <row r="149" spans="1:11" x14ac:dyDescent="0.3">
      <c r="A149" s="13" t="s">
        <v>358</v>
      </c>
      <c r="B149" s="13" t="s">
        <v>413</v>
      </c>
      <c r="C149" s="13" t="s">
        <v>413</v>
      </c>
      <c r="D149" s="13">
        <v>282699.53187252599</v>
      </c>
      <c r="E149" s="13">
        <v>295654.58194609702</v>
      </c>
      <c r="F149" s="13">
        <v>267217.66803839197</v>
      </c>
      <c r="G149" s="13"/>
      <c r="H149" s="13">
        <v>1783341.6084377801</v>
      </c>
      <c r="I149" s="13">
        <v>-440354.31007704098</v>
      </c>
      <c r="J149" s="13">
        <v>-1425350</v>
      </c>
      <c r="K149" s="13">
        <v>-1572046.2962962999</v>
      </c>
    </row>
    <row r="150" spans="1:11" x14ac:dyDescent="0.3">
      <c r="A150" s="13" t="s">
        <v>359</v>
      </c>
      <c r="B150" s="13" t="s">
        <v>413</v>
      </c>
      <c r="C150" s="13" t="s">
        <v>413</v>
      </c>
      <c r="D150" s="13" t="s">
        <v>413</v>
      </c>
      <c r="E150" s="13" t="s">
        <v>413</v>
      </c>
      <c r="F150" s="13" t="s">
        <v>413</v>
      </c>
      <c r="G150" s="13"/>
      <c r="H150" s="13" t="s">
        <v>413</v>
      </c>
      <c r="I150" s="13">
        <v>54243107.026628703</v>
      </c>
      <c r="J150" s="13" t="s">
        <v>413</v>
      </c>
      <c r="K150" s="13" t="s">
        <v>413</v>
      </c>
    </row>
    <row r="151" spans="1:11" x14ac:dyDescent="0.3">
      <c r="A151" s="13" t="s">
        <v>360</v>
      </c>
      <c r="B151" s="13" t="s">
        <v>413</v>
      </c>
      <c r="C151" s="13" t="s">
        <v>413</v>
      </c>
      <c r="D151" s="13" t="s">
        <v>413</v>
      </c>
      <c r="E151" s="13" t="s">
        <v>413</v>
      </c>
      <c r="F151" s="13" t="s">
        <v>413</v>
      </c>
      <c r="G151" s="13"/>
      <c r="H151" s="13">
        <v>691056.31000000099</v>
      </c>
      <c r="I151" s="13">
        <v>-8660268</v>
      </c>
      <c r="J151" s="13">
        <v>-12656719</v>
      </c>
      <c r="K151" s="13">
        <v>10382442</v>
      </c>
    </row>
    <row r="152" spans="1:11" x14ac:dyDescent="0.3">
      <c r="A152" s="13" t="s">
        <v>449</v>
      </c>
      <c r="B152" s="13">
        <v>0</v>
      </c>
      <c r="C152" s="13">
        <v>0</v>
      </c>
      <c r="D152" s="13">
        <v>0</v>
      </c>
      <c r="E152" s="13">
        <v>0</v>
      </c>
      <c r="F152" s="13">
        <v>0</v>
      </c>
      <c r="G152" s="13"/>
      <c r="H152" s="13" t="s">
        <v>413</v>
      </c>
      <c r="I152" s="13" t="s">
        <v>413</v>
      </c>
      <c r="J152" s="13" t="s">
        <v>413</v>
      </c>
      <c r="K152" s="13" t="s">
        <v>413</v>
      </c>
    </row>
    <row r="153" spans="1:11" x14ac:dyDescent="0.3">
      <c r="A153" s="13" t="s">
        <v>364</v>
      </c>
      <c r="B153" s="13" t="s">
        <v>413</v>
      </c>
      <c r="C153" s="13" t="s">
        <v>413</v>
      </c>
      <c r="D153" s="13" t="s">
        <v>413</v>
      </c>
      <c r="E153" s="13" t="s">
        <v>413</v>
      </c>
      <c r="F153" s="13" t="s">
        <v>413</v>
      </c>
      <c r="G153" s="13"/>
      <c r="H153" s="13">
        <v>70334961.540000007</v>
      </c>
      <c r="I153" s="13">
        <v>47700534.270000003</v>
      </c>
      <c r="J153" s="13">
        <v>11984421.01</v>
      </c>
      <c r="K153" s="13">
        <v>40037169.310000002</v>
      </c>
    </row>
    <row r="154" spans="1:11" x14ac:dyDescent="0.3">
      <c r="A154" s="13" t="s">
        <v>365</v>
      </c>
      <c r="B154" s="13">
        <v>-4445900</v>
      </c>
      <c r="C154" s="13" t="s">
        <v>413</v>
      </c>
      <c r="D154" s="13" t="s">
        <v>413</v>
      </c>
      <c r="E154" s="13">
        <v>755270</v>
      </c>
      <c r="F154" s="13">
        <v>238780</v>
      </c>
      <c r="G154" s="13"/>
      <c r="H154" s="13" t="s">
        <v>413</v>
      </c>
      <c r="I154" s="13" t="s">
        <v>413</v>
      </c>
      <c r="J154" s="13" t="s">
        <v>413</v>
      </c>
      <c r="K154" s="13" t="s">
        <v>413</v>
      </c>
    </row>
    <row r="155" spans="1:11" x14ac:dyDescent="0.3">
      <c r="A155" s="13" t="s">
        <v>366</v>
      </c>
      <c r="B155" s="13">
        <v>130113178.756044</v>
      </c>
      <c r="C155" s="13">
        <v>345747686.54481602</v>
      </c>
      <c r="D155" s="13">
        <v>-22976748.593001299</v>
      </c>
      <c r="E155" s="13">
        <v>427703211.18030298</v>
      </c>
      <c r="F155" s="13">
        <v>170735302.68208</v>
      </c>
      <c r="G155" s="13"/>
      <c r="H155" s="13">
        <v>18606112522.255699</v>
      </c>
      <c r="I155" s="13">
        <v>19409795798.345699</v>
      </c>
      <c r="J155" s="13">
        <v>7805523278.0740004</v>
      </c>
      <c r="K155" s="13">
        <v>13675446471.278999</v>
      </c>
    </row>
    <row r="156" spans="1:11" x14ac:dyDescent="0.3">
      <c r="A156" s="13" t="s">
        <v>368</v>
      </c>
      <c r="B156" s="13" t="s">
        <v>413</v>
      </c>
      <c r="C156" s="13" t="s">
        <v>413</v>
      </c>
      <c r="D156" s="13" t="s">
        <v>413</v>
      </c>
      <c r="E156" s="13" t="s">
        <v>413</v>
      </c>
      <c r="F156" s="13" t="s">
        <v>413</v>
      </c>
      <c r="G156" s="13"/>
      <c r="H156" s="13">
        <v>-25500000</v>
      </c>
      <c r="I156" s="13">
        <v>-25500000</v>
      </c>
      <c r="J156" s="13">
        <v>-34000000</v>
      </c>
      <c r="K156" s="13">
        <v>-17000000</v>
      </c>
    </row>
    <row r="157" spans="1:11" x14ac:dyDescent="0.3">
      <c r="A157" s="13" t="s">
        <v>369</v>
      </c>
      <c r="B157" s="13">
        <v>-8451538.2696436699</v>
      </c>
      <c r="C157" s="13">
        <v>-24594078.714772198</v>
      </c>
      <c r="D157" s="13">
        <v>11243185.458683399</v>
      </c>
      <c r="E157" s="13">
        <v>1719011.4217804701</v>
      </c>
      <c r="F157" s="13">
        <v>6917844.1706200996</v>
      </c>
      <c r="G157" s="13"/>
      <c r="H157" s="13">
        <v>-112262979.804213</v>
      </c>
      <c r="I157" s="13">
        <v>-70939270</v>
      </c>
      <c r="J157" s="13">
        <v>-54266090</v>
      </c>
      <c r="K157" s="13">
        <v>-60323620</v>
      </c>
    </row>
    <row r="158" spans="1:11" x14ac:dyDescent="0.3">
      <c r="A158" s="13" t="s">
        <v>370</v>
      </c>
      <c r="B158" s="13" t="s">
        <v>413</v>
      </c>
      <c r="C158" s="13">
        <v>3564440</v>
      </c>
      <c r="D158" s="13">
        <v>10804660</v>
      </c>
      <c r="E158" s="13">
        <v>5368320</v>
      </c>
      <c r="F158" s="13">
        <v>2642140</v>
      </c>
      <c r="G158" s="13"/>
      <c r="H158" s="13">
        <v>1078327.8740947901</v>
      </c>
      <c r="I158" s="13">
        <v>-58783.1206748568</v>
      </c>
      <c r="J158" s="13">
        <v>408483.63163436402</v>
      </c>
      <c r="K158" s="13">
        <v>1141348.3764092301</v>
      </c>
    </row>
    <row r="159" spans="1:11" x14ac:dyDescent="0.3">
      <c r="A159" s="13" t="s">
        <v>371</v>
      </c>
      <c r="B159" s="13">
        <v>1000000</v>
      </c>
      <c r="C159" s="13">
        <v>264100000</v>
      </c>
      <c r="D159" s="13">
        <v>25200001.269882299</v>
      </c>
      <c r="E159" s="13">
        <v>150000008.021541</v>
      </c>
      <c r="F159" s="13">
        <v>106400000</v>
      </c>
      <c r="G159" s="13"/>
      <c r="H159" s="13">
        <v>98010806.738122106</v>
      </c>
      <c r="I159" s="13">
        <v>769450958.44409394</v>
      </c>
      <c r="J159" s="13">
        <v>1354067707.4649</v>
      </c>
      <c r="K159" s="13">
        <v>530681774.03344202</v>
      </c>
    </row>
    <row r="160" spans="1:11" x14ac:dyDescent="0.3">
      <c r="A160" s="13" t="s">
        <v>372</v>
      </c>
      <c r="B160" s="13">
        <v>1800000</v>
      </c>
      <c r="C160" s="13">
        <v>2500000</v>
      </c>
      <c r="D160" s="13">
        <v>26993900</v>
      </c>
      <c r="E160" s="13">
        <v>5560540</v>
      </c>
      <c r="F160" s="13">
        <v>6330320</v>
      </c>
      <c r="G160" s="13"/>
      <c r="H160" s="13">
        <v>30888949.799939498</v>
      </c>
      <c r="I160" s="13">
        <v>16001723.373062801</v>
      </c>
      <c r="J160" s="13">
        <v>33545641.497665301</v>
      </c>
      <c r="K160" s="13">
        <v>-12444977.5062372</v>
      </c>
    </row>
    <row r="161" spans="1:11" x14ac:dyDescent="0.3">
      <c r="A161" s="13" t="s">
        <v>439</v>
      </c>
      <c r="B161" s="13">
        <v>367000000</v>
      </c>
      <c r="C161" s="13">
        <v>645000000</v>
      </c>
      <c r="D161" s="13">
        <v>870000000</v>
      </c>
      <c r="E161" s="13">
        <v>497000000</v>
      </c>
      <c r="F161" s="13">
        <v>143000000</v>
      </c>
      <c r="G161" s="13"/>
      <c r="H161" s="13">
        <v>3245000000</v>
      </c>
      <c r="I161" s="13">
        <v>6451000000</v>
      </c>
      <c r="J161" s="13">
        <v>4935000000</v>
      </c>
      <c r="K161" s="13">
        <v>5963000000</v>
      </c>
    </row>
    <row r="162" spans="1:11" x14ac:dyDescent="0.3">
      <c r="A162" s="13" t="s">
        <v>374</v>
      </c>
      <c r="B162" s="13" t="s">
        <v>413</v>
      </c>
      <c r="C162" s="13" t="s">
        <v>413</v>
      </c>
      <c r="D162" s="13" t="s">
        <v>413</v>
      </c>
      <c r="E162" s="13" t="s">
        <v>413</v>
      </c>
      <c r="F162" s="13" t="s">
        <v>413</v>
      </c>
      <c r="G162" s="13"/>
      <c r="H162" s="13" t="s">
        <v>413</v>
      </c>
      <c r="I162" s="13" t="s">
        <v>413</v>
      </c>
      <c r="J162" s="13" t="s">
        <v>413</v>
      </c>
      <c r="K162" s="13" t="s">
        <v>413</v>
      </c>
    </row>
    <row r="163" spans="1:11" x14ac:dyDescent="0.3">
      <c r="A163" s="13" t="s">
        <v>436</v>
      </c>
      <c r="B163" s="13" t="s">
        <v>413</v>
      </c>
      <c r="C163" s="13" t="s">
        <v>413</v>
      </c>
      <c r="D163" s="13" t="s">
        <v>413</v>
      </c>
      <c r="E163" s="13" t="s">
        <v>413</v>
      </c>
      <c r="F163" s="13" t="s">
        <v>413</v>
      </c>
      <c r="G163" s="13"/>
      <c r="H163" s="13" t="s">
        <v>413</v>
      </c>
      <c r="I163" s="13" t="s">
        <v>413</v>
      </c>
      <c r="J163" s="13" t="s">
        <v>413</v>
      </c>
      <c r="K163" s="13" t="s">
        <v>413</v>
      </c>
    </row>
    <row r="164" spans="1:11" x14ac:dyDescent="0.3">
      <c r="A164" s="13" t="s">
        <v>375</v>
      </c>
      <c r="B164" s="13" t="s">
        <v>413</v>
      </c>
      <c r="C164" s="13" t="s">
        <v>413</v>
      </c>
      <c r="D164" s="13" t="s">
        <v>413</v>
      </c>
      <c r="E164" s="13" t="s">
        <v>413</v>
      </c>
      <c r="F164" s="13" t="s">
        <v>413</v>
      </c>
      <c r="G164" s="13"/>
      <c r="H164" s="13">
        <v>-1427622.1642976899</v>
      </c>
      <c r="I164" s="13">
        <v>-915227.71206568705</v>
      </c>
      <c r="J164" s="13">
        <v>0</v>
      </c>
      <c r="K164" s="13" t="s">
        <v>413</v>
      </c>
    </row>
    <row r="165" spans="1:11" x14ac:dyDescent="0.3">
      <c r="A165" s="13" t="s">
        <v>376</v>
      </c>
      <c r="B165" s="13" t="s">
        <v>413</v>
      </c>
      <c r="C165" s="13" t="s">
        <v>413</v>
      </c>
      <c r="D165" s="13" t="s">
        <v>413</v>
      </c>
      <c r="E165" s="13" t="s">
        <v>413</v>
      </c>
      <c r="F165" s="13" t="s">
        <v>413</v>
      </c>
      <c r="G165" s="13"/>
      <c r="H165" s="13">
        <v>329835.96877138299</v>
      </c>
      <c r="I165" s="13">
        <v>347331.12219312298</v>
      </c>
      <c r="J165" s="13">
        <v>363649.21649562602</v>
      </c>
      <c r="K165" s="13">
        <v>380799.232784127</v>
      </c>
    </row>
    <row r="166" spans="1:11" x14ac:dyDescent="0.3">
      <c r="A166" s="13" t="s">
        <v>377</v>
      </c>
      <c r="B166" s="13">
        <v>-4000000</v>
      </c>
      <c r="C166" s="13">
        <v>7000000</v>
      </c>
      <c r="D166" s="13">
        <v>1000000</v>
      </c>
      <c r="E166" s="13">
        <v>23000000</v>
      </c>
      <c r="F166" s="13">
        <v>-5000000</v>
      </c>
      <c r="G166" s="13"/>
      <c r="H166" s="13">
        <v>362000000</v>
      </c>
      <c r="I166" s="13">
        <v>436000000</v>
      </c>
      <c r="J166" s="13">
        <v>34000000</v>
      </c>
      <c r="K166" s="13">
        <v>129000000</v>
      </c>
    </row>
    <row r="167" spans="1:11" x14ac:dyDescent="0.3">
      <c r="A167" s="13" t="s">
        <v>378</v>
      </c>
      <c r="B167" s="13">
        <v>127300070</v>
      </c>
      <c r="C167" s="13">
        <v>317106420</v>
      </c>
      <c r="D167" s="13">
        <v>423667090</v>
      </c>
      <c r="E167" s="13">
        <v>213701290</v>
      </c>
      <c r="F167" s="13">
        <v>441116410</v>
      </c>
      <c r="G167" s="13"/>
      <c r="H167" s="13">
        <v>18937330000</v>
      </c>
      <c r="I167" s="13">
        <v>22545950000</v>
      </c>
      <c r="J167" s="13">
        <v>24833220000</v>
      </c>
      <c r="K167" s="13">
        <v>22328110000</v>
      </c>
    </row>
    <row r="168" spans="1:11" x14ac:dyDescent="0.3">
      <c r="A168" s="13" t="s">
        <v>381</v>
      </c>
      <c r="B168" s="13">
        <v>9300000</v>
      </c>
      <c r="C168" s="13">
        <v>-3000000</v>
      </c>
      <c r="D168" s="13">
        <v>-4983600</v>
      </c>
      <c r="E168" s="13">
        <v>19771613.8816</v>
      </c>
      <c r="F168" s="13">
        <v>-155696.11535832001</v>
      </c>
      <c r="G168" s="13"/>
      <c r="H168" s="13">
        <v>-120389501.612425</v>
      </c>
      <c r="I168" s="13">
        <v>2619523963.3069701</v>
      </c>
      <c r="J168" s="13">
        <v>5900335480.9387102</v>
      </c>
      <c r="K168" s="13">
        <v>-8286147684.7416897</v>
      </c>
    </row>
    <row r="169" spans="1:11" x14ac:dyDescent="0.3">
      <c r="A169" s="13" t="s">
        <v>382</v>
      </c>
      <c r="B169" s="13" t="s">
        <v>413</v>
      </c>
      <c r="C169" s="13" t="s">
        <v>413</v>
      </c>
      <c r="D169" s="13" t="s">
        <v>413</v>
      </c>
      <c r="E169" s="13" t="s">
        <v>413</v>
      </c>
      <c r="F169" s="13" t="s">
        <v>413</v>
      </c>
      <c r="G169" s="13"/>
      <c r="H169" s="13">
        <v>11309803.0974064</v>
      </c>
      <c r="I169" s="13">
        <v>2517354.0136008998</v>
      </c>
      <c r="J169" s="13">
        <v>4068117.5246339599</v>
      </c>
      <c r="K169" s="13">
        <v>11727190.7390313</v>
      </c>
    </row>
    <row r="170" spans="1:11" x14ac:dyDescent="0.3">
      <c r="A170" s="13" t="s">
        <v>383</v>
      </c>
      <c r="B170" s="13" t="s">
        <v>413</v>
      </c>
      <c r="C170" s="13" t="s">
        <v>413</v>
      </c>
      <c r="D170" s="13" t="s">
        <v>413</v>
      </c>
      <c r="E170" s="13" t="s">
        <v>413</v>
      </c>
      <c r="F170" s="13">
        <v>568215.76919874502</v>
      </c>
      <c r="G170" s="13"/>
      <c r="H170" s="13">
        <v>1465145.47193477</v>
      </c>
      <c r="I170" s="13">
        <v>216931.673825031</v>
      </c>
      <c r="J170" s="13">
        <v>1489876.2354472501</v>
      </c>
      <c r="K170" s="13">
        <v>4399200</v>
      </c>
    </row>
    <row r="171" spans="1:11" x14ac:dyDescent="0.3">
      <c r="A171" s="13" t="s">
        <v>427</v>
      </c>
      <c r="B171" s="13">
        <v>1082000000</v>
      </c>
      <c r="C171" s="13">
        <v>914000000</v>
      </c>
      <c r="D171" s="13">
        <v>523000000</v>
      </c>
      <c r="E171" s="13">
        <v>225000000</v>
      </c>
      <c r="F171" s="13">
        <v>1005000000</v>
      </c>
      <c r="G171" s="13"/>
      <c r="H171" s="13">
        <v>1488000000</v>
      </c>
      <c r="I171" s="13">
        <v>2319000000</v>
      </c>
      <c r="J171" s="13">
        <v>2089000000</v>
      </c>
      <c r="K171" s="13">
        <v>1434250000</v>
      </c>
    </row>
    <row r="172" spans="1:11" x14ac:dyDescent="0.3">
      <c r="A172" s="13" t="s">
        <v>425</v>
      </c>
      <c r="B172" s="13" t="s">
        <v>413</v>
      </c>
      <c r="C172" s="13" t="s">
        <v>413</v>
      </c>
      <c r="D172" s="13" t="s">
        <v>413</v>
      </c>
      <c r="E172" s="13" t="s">
        <v>413</v>
      </c>
      <c r="F172" s="13" t="s">
        <v>413</v>
      </c>
      <c r="G172" s="13"/>
      <c r="H172" s="13">
        <v>380000000</v>
      </c>
      <c r="I172" s="13">
        <v>319000000</v>
      </c>
      <c r="J172" s="13">
        <v>2674000000</v>
      </c>
      <c r="K172" s="13">
        <v>-1550000000</v>
      </c>
    </row>
    <row r="173" spans="1:11" x14ac:dyDescent="0.3">
      <c r="A173" s="13" t="s">
        <v>423</v>
      </c>
      <c r="B173" s="13" t="s">
        <v>413</v>
      </c>
      <c r="C173" s="13" t="s">
        <v>413</v>
      </c>
      <c r="D173" s="13" t="s">
        <v>413</v>
      </c>
      <c r="E173" s="13" t="s">
        <v>413</v>
      </c>
      <c r="F173" s="13" t="s">
        <v>413</v>
      </c>
      <c r="G173" s="13"/>
      <c r="H173" s="13" t="s">
        <v>413</v>
      </c>
      <c r="I173" s="13" t="s">
        <v>413</v>
      </c>
      <c r="J173" s="13" t="s">
        <v>413</v>
      </c>
      <c r="K173" s="13" t="s">
        <v>413</v>
      </c>
    </row>
    <row r="174" spans="1:11" x14ac:dyDescent="0.3">
      <c r="A174" s="13" t="s">
        <v>421</v>
      </c>
      <c r="B174" s="13">
        <v>150934366.04307199</v>
      </c>
      <c r="C174" s="13">
        <v>170498243.23832199</v>
      </c>
      <c r="D174" s="13">
        <v>218140605.36503801</v>
      </c>
      <c r="E174" s="13">
        <v>363695036.69342297</v>
      </c>
      <c r="F174" s="13">
        <v>346153148.98166502</v>
      </c>
      <c r="G174" s="13"/>
      <c r="H174" s="13">
        <v>-59103325.707700796</v>
      </c>
      <c r="I174" s="13">
        <v>57954361.345269598</v>
      </c>
      <c r="J174" s="13">
        <v>-79399629.062098294</v>
      </c>
      <c r="K174" s="13">
        <v>3159064.9225538899</v>
      </c>
    </row>
    <row r="175" spans="1:11" x14ac:dyDescent="0.3">
      <c r="A175" s="13" t="s">
        <v>419</v>
      </c>
      <c r="B175" s="13">
        <v>4004450</v>
      </c>
      <c r="C175" s="13">
        <v>-3997870</v>
      </c>
      <c r="D175" s="13">
        <v>-8564000</v>
      </c>
      <c r="E175" s="13">
        <v>14613000</v>
      </c>
      <c r="F175" s="13">
        <v>28093000</v>
      </c>
      <c r="G175" s="13"/>
      <c r="H175" s="13" t="s">
        <v>413</v>
      </c>
      <c r="I175" s="13" t="s">
        <v>413</v>
      </c>
      <c r="J175" s="13" t="s">
        <v>413</v>
      </c>
      <c r="K175" s="13" t="s">
        <v>413</v>
      </c>
    </row>
    <row r="176" spans="1:11" x14ac:dyDescent="0.3">
      <c r="A176" s="13" t="s">
        <v>388</v>
      </c>
      <c r="B176" s="13" t="s">
        <v>413</v>
      </c>
      <c r="C176" s="13" t="s">
        <v>413</v>
      </c>
      <c r="D176" s="13" t="s">
        <v>413</v>
      </c>
      <c r="E176" s="13" t="s">
        <v>413</v>
      </c>
      <c r="F176" s="13" t="s">
        <v>413</v>
      </c>
      <c r="G176" s="13"/>
      <c r="H176" s="13">
        <v>64038642.3556711</v>
      </c>
      <c r="I176" s="13">
        <v>-280081939.65322298</v>
      </c>
      <c r="J176" s="13">
        <v>-252762203.685868</v>
      </c>
      <c r="K176" s="13">
        <v>116996810.080203</v>
      </c>
    </row>
    <row r="177" spans="1:11" ht="17.25" thickBot="1" x14ac:dyDescent="0.35">
      <c r="A177" s="13" t="s">
        <v>389</v>
      </c>
      <c r="B177" s="13">
        <v>8600000</v>
      </c>
      <c r="C177" s="13">
        <v>9000000</v>
      </c>
      <c r="D177" s="13">
        <v>7500000</v>
      </c>
      <c r="E177" s="13">
        <v>4100000</v>
      </c>
      <c r="F177" s="13">
        <v>3200000</v>
      </c>
      <c r="G177" s="13"/>
      <c r="H177" s="13">
        <v>-3500000</v>
      </c>
      <c r="I177" s="13">
        <v>2500000</v>
      </c>
      <c r="J177" s="13">
        <v>58300000</v>
      </c>
      <c r="K177" s="13">
        <v>30500000</v>
      </c>
    </row>
    <row r="178" spans="1:11" x14ac:dyDescent="0.3">
      <c r="A178" s="20" t="s">
        <v>1541</v>
      </c>
      <c r="B178" s="20">
        <f>SUM(B5:B177)</f>
        <v>48333972317.769264</v>
      </c>
      <c r="C178" s="20">
        <f>SUM(C5:C177)</f>
        <v>70972065150.384415</v>
      </c>
      <c r="D178" s="20">
        <f>SUM(D5:D177)</f>
        <v>151916013122.15561</v>
      </c>
      <c r="E178" s="20">
        <f>SUM(E5:E177)</f>
        <v>95617834336.068573</v>
      </c>
      <c r="F178" s="20">
        <f>SUM(F5:F177)</f>
        <v>49707587413.251495</v>
      </c>
      <c r="G178" s="20"/>
      <c r="H178" s="20">
        <f>SUM(H5:H177)</f>
        <v>456349935957.89874</v>
      </c>
      <c r="I178" s="20">
        <f>SUM(I5:I177)</f>
        <v>684012843798.71155</v>
      </c>
      <c r="J178" s="20">
        <f>SUM(J5:J177)</f>
        <v>706401119754.44983</v>
      </c>
      <c r="K178" s="20">
        <f>SUM(K5:K177)</f>
        <v>614946733024.56555</v>
      </c>
    </row>
    <row r="179" spans="1:11" x14ac:dyDescent="0.3">
      <c r="A179" s="15" t="s">
        <v>1543</v>
      </c>
      <c r="B179" s="17">
        <f>B178/B180*100</f>
        <v>6.1974272495208549</v>
      </c>
      <c r="C179" s="17">
        <f>C178/C180*100</f>
        <v>5.8859515043972372</v>
      </c>
      <c r="D179" s="17">
        <f>D178/D180*100</f>
        <v>10.823688586421383</v>
      </c>
      <c r="E179" s="17">
        <f>E178/E180*100</f>
        <v>11.378591991554369</v>
      </c>
      <c r="F179" s="17">
        <f>F178/F180*100</f>
        <v>7.6157013719444793</v>
      </c>
      <c r="G179" s="15"/>
      <c r="H179" s="17">
        <f>H178/H180*100</f>
        <v>41.087457425695511</v>
      </c>
      <c r="I179" s="17">
        <f>I178/I180*100</f>
        <v>27.937325148813585</v>
      </c>
      <c r="J179" s="17">
        <f>J178/J180*100</f>
        <v>33.895772573118279</v>
      </c>
      <c r="K179" s="17">
        <f>K178/K180*100</f>
        <v>49.593042321796403</v>
      </c>
    </row>
    <row r="180" spans="1:11" x14ac:dyDescent="0.3">
      <c r="A180" s="15" t="s">
        <v>1542</v>
      </c>
      <c r="B180" s="15">
        <v>779903827374.59546</v>
      </c>
      <c r="C180" s="15">
        <v>1205787460147.4897</v>
      </c>
      <c r="D180" s="15">
        <v>1403551219246.4448</v>
      </c>
      <c r="E180" s="15">
        <v>840330986531.89978</v>
      </c>
      <c r="F180" s="15">
        <v>652698746780.82214</v>
      </c>
      <c r="G180" s="15"/>
      <c r="H180" s="15">
        <v>1110679425182.6934</v>
      </c>
      <c r="I180" s="15">
        <v>2448383444568.0981</v>
      </c>
      <c r="J180" s="15">
        <v>2084038999939.1118</v>
      </c>
      <c r="K180" s="15">
        <v>1239985901720.5186</v>
      </c>
    </row>
  </sheetData>
  <pageMargins left="0.70866141732283472" right="0.70866141732283472" top="0.86614173228346458" bottom="0.74803149606299213" header="0.31496062992125984" footer="0.31496062992125984"/>
  <pageSetup paperSize="9" scale="88" fitToHeight="0" orientation="landscape" r:id="rId1"/>
  <headerFooter>
    <oddHeader>&amp;L&amp;G</oddHeader>
    <oddFooter>&amp;C&amp;"Roboto Condensed,Normal"&amp;9Página &amp;P</oddFooter>
  </headerFooter>
  <legacyDrawingHF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FD73F-4B14-3043-9E47-09B4B505B7E2}">
  <sheetPr codeName="Hoja9">
    <tabColor theme="4"/>
  </sheetPr>
  <dimension ref="A1:D151"/>
  <sheetViews>
    <sheetView view="pageLayout" zoomScaleNormal="125" workbookViewId="0">
      <selection activeCell="B7" sqref="A7:D7"/>
    </sheetView>
  </sheetViews>
  <sheetFormatPr baseColWidth="10" defaultRowHeight="17.25" x14ac:dyDescent="0.3"/>
  <cols>
    <col min="1" max="1" width="16.375" style="4" customWidth="1"/>
    <col min="2" max="2" width="15.375" style="4" bestFit="1" customWidth="1"/>
    <col min="3" max="3" width="17.375" style="4" customWidth="1"/>
    <col min="4" max="4" width="18" style="4" customWidth="1"/>
    <col min="5" max="6" width="11" style="4"/>
    <col min="7" max="7" width="16" style="4" customWidth="1"/>
    <col min="8" max="16384" width="11" style="4"/>
  </cols>
  <sheetData>
    <row r="1" spans="1:4" ht="20.25" x14ac:dyDescent="0.35">
      <c r="A1" s="3" t="s">
        <v>1595</v>
      </c>
    </row>
    <row r="2" spans="1:4" x14ac:dyDescent="0.3">
      <c r="A2" s="18" t="s">
        <v>1612</v>
      </c>
    </row>
    <row r="3" spans="1:4" x14ac:dyDescent="0.3">
      <c r="A3" s="5" t="s">
        <v>1608</v>
      </c>
    </row>
    <row r="4" spans="1:4" x14ac:dyDescent="0.3">
      <c r="A4" s="5" t="s">
        <v>1611</v>
      </c>
    </row>
    <row r="6" spans="1:4" x14ac:dyDescent="0.3">
      <c r="A6" s="6" t="s">
        <v>1607</v>
      </c>
    </row>
    <row r="7" spans="1:4" x14ac:dyDescent="0.3">
      <c r="A7" s="25" t="s">
        <v>194</v>
      </c>
      <c r="B7" s="25" t="s">
        <v>173</v>
      </c>
      <c r="C7" s="30" t="s">
        <v>1596</v>
      </c>
      <c r="D7" s="30" t="s">
        <v>1606</v>
      </c>
    </row>
    <row r="8" spans="1:4" x14ac:dyDescent="0.3">
      <c r="A8" s="25" t="s">
        <v>253</v>
      </c>
      <c r="B8" s="25" t="s">
        <v>204</v>
      </c>
      <c r="C8" s="26">
        <v>186858</v>
      </c>
      <c r="D8" s="27">
        <f>Table3[[#This Row],[Scholarly Output]]/$C$66</f>
        <v>0.22299980069910458</v>
      </c>
    </row>
    <row r="9" spans="1:4" x14ac:dyDescent="0.3">
      <c r="A9" s="25" t="s">
        <v>45</v>
      </c>
      <c r="B9" s="25" t="s">
        <v>204</v>
      </c>
      <c r="C9" s="26">
        <v>170246</v>
      </c>
      <c r="D9" s="27">
        <f>Table3[[#This Row],[Scholarly Output]]/$C$66</f>
        <v>0.2031747319880324</v>
      </c>
    </row>
    <row r="10" spans="1:4" x14ac:dyDescent="0.3">
      <c r="A10" s="25" t="s">
        <v>324</v>
      </c>
      <c r="B10" s="25" t="s">
        <v>204</v>
      </c>
      <c r="C10" s="26">
        <v>85486</v>
      </c>
      <c r="D10" s="27">
        <f>Table3[[#This Row],[Scholarly Output]]/$C$66</f>
        <v>0.10202057692238842</v>
      </c>
    </row>
    <row r="11" spans="1:4" x14ac:dyDescent="0.3">
      <c r="A11" s="25" t="s">
        <v>314</v>
      </c>
      <c r="B11" s="25" t="s">
        <v>204</v>
      </c>
      <c r="C11" s="26">
        <v>58900</v>
      </c>
      <c r="D11" s="27">
        <f>Table3[[#This Row],[Scholarly Output]]/$C$66</f>
        <v>7.0292351738631798E-2</v>
      </c>
    </row>
    <row r="12" spans="1:4" x14ac:dyDescent="0.3">
      <c r="A12" s="25" t="s">
        <v>203</v>
      </c>
      <c r="B12" s="25" t="s">
        <v>204</v>
      </c>
      <c r="C12" s="26">
        <v>49688</v>
      </c>
      <c r="D12" s="27">
        <f>Table3[[#This Row],[Scholarly Output]]/$C$66</f>
        <v>5.9298580189968364E-2</v>
      </c>
    </row>
    <row r="13" spans="1:4" x14ac:dyDescent="0.3">
      <c r="A13" s="25" t="s">
        <v>372</v>
      </c>
      <c r="B13" s="25" t="s">
        <v>204</v>
      </c>
      <c r="C13" s="26">
        <v>47566</v>
      </c>
      <c r="D13" s="27">
        <f>Table3[[#This Row],[Scholarly Output]]/$C$66</f>
        <v>5.676614605772088E-2</v>
      </c>
    </row>
    <row r="14" spans="1:4" x14ac:dyDescent="0.3">
      <c r="A14" s="25" t="s">
        <v>259</v>
      </c>
      <c r="B14" s="25" t="s">
        <v>204</v>
      </c>
      <c r="C14" s="26">
        <v>44364</v>
      </c>
      <c r="D14" s="27">
        <f>Table3[[#This Row],[Scholarly Output]]/$C$66</f>
        <v>5.2944819907175908E-2</v>
      </c>
    </row>
    <row r="15" spans="1:4" x14ac:dyDescent="0.3">
      <c r="A15" s="25" t="s">
        <v>266</v>
      </c>
      <c r="B15" s="25" t="s">
        <v>204</v>
      </c>
      <c r="C15" s="26">
        <v>28020</v>
      </c>
      <c r="D15" s="27">
        <f>Table3[[#This Row],[Scholarly Output]]/$C$66</f>
        <v>3.3439587363607179E-2</v>
      </c>
    </row>
    <row r="16" spans="1:4" x14ac:dyDescent="0.3">
      <c r="A16" s="25" t="s">
        <v>286</v>
      </c>
      <c r="B16" s="25" t="s">
        <v>204</v>
      </c>
      <c r="C16" s="26">
        <v>26255</v>
      </c>
      <c r="D16" s="27">
        <f>Table3[[#This Row],[Scholarly Output]]/$C$66</f>
        <v>3.1333203648519145E-2</v>
      </c>
    </row>
    <row r="17" spans="1:4" x14ac:dyDescent="0.3">
      <c r="A17" s="25" t="s">
        <v>376</v>
      </c>
      <c r="B17" s="25" t="s">
        <v>204</v>
      </c>
      <c r="C17" s="26">
        <v>15014</v>
      </c>
      <c r="D17" s="27">
        <f>Table3[[#This Row],[Scholarly Output]]/$C$66</f>
        <v>1.7917985891406075E-2</v>
      </c>
    </row>
    <row r="18" spans="1:4" x14ac:dyDescent="0.3">
      <c r="A18" s="25" t="s">
        <v>365</v>
      </c>
      <c r="B18" s="25" t="s">
        <v>204</v>
      </c>
      <c r="C18" s="26">
        <v>13903</v>
      </c>
      <c r="D18" s="27">
        <f>Table3[[#This Row],[Scholarly Output]]/$C$66</f>
        <v>1.6592097898509302E-2</v>
      </c>
    </row>
    <row r="19" spans="1:4" x14ac:dyDescent="0.3">
      <c r="A19" s="25" t="s">
        <v>233</v>
      </c>
      <c r="B19" s="25" t="s">
        <v>204</v>
      </c>
      <c r="C19" s="26">
        <v>13116</v>
      </c>
      <c r="D19" s="27">
        <f>Table3[[#This Row],[Scholarly Output]]/$C$66</f>
        <v>1.5652877511101775E-2</v>
      </c>
    </row>
    <row r="20" spans="1:4" x14ac:dyDescent="0.3">
      <c r="A20" s="25" t="s">
        <v>359</v>
      </c>
      <c r="B20" s="25" t="s">
        <v>204</v>
      </c>
      <c r="C20" s="26">
        <v>8073</v>
      </c>
      <c r="D20" s="27">
        <f>Table3[[#This Row],[Scholarly Output]]/$C$66</f>
        <v>9.6344678367737604E-3</v>
      </c>
    </row>
    <row r="21" spans="1:4" x14ac:dyDescent="0.3">
      <c r="A21" s="25" t="s">
        <v>389</v>
      </c>
      <c r="B21" s="25" t="s">
        <v>204</v>
      </c>
      <c r="C21" s="26">
        <v>7640</v>
      </c>
      <c r="D21" s="27">
        <f>Table3[[#This Row],[Scholarly Output]]/$C$66</f>
        <v>9.1177176109193021E-3</v>
      </c>
    </row>
    <row r="22" spans="1:4" x14ac:dyDescent="0.3">
      <c r="A22" s="25" t="s">
        <v>301</v>
      </c>
      <c r="B22" s="25" t="s">
        <v>204</v>
      </c>
      <c r="C22" s="26">
        <v>5972</v>
      </c>
      <c r="D22" s="27">
        <f>Table3[[#This Row],[Scholarly Output]]/$C$66</f>
        <v>7.127095493770952E-3</v>
      </c>
    </row>
    <row r="23" spans="1:4" x14ac:dyDescent="0.3">
      <c r="A23" s="25" t="s">
        <v>344</v>
      </c>
      <c r="B23" s="25" t="s">
        <v>204</v>
      </c>
      <c r="C23" s="26">
        <v>5723</v>
      </c>
      <c r="D23" s="27">
        <f>Table3[[#This Row],[Scholarly Output]]/$C$66</f>
        <v>6.829934278441252E-3</v>
      </c>
    </row>
    <row r="24" spans="1:4" x14ac:dyDescent="0.3">
      <c r="A24" s="25" t="s">
        <v>226</v>
      </c>
      <c r="B24" s="25" t="s">
        <v>204</v>
      </c>
      <c r="C24" s="26">
        <v>5062</v>
      </c>
      <c r="D24" s="27">
        <f>Table3[[#This Row],[Scholarly Output]]/$C$66</f>
        <v>6.0410846265017684E-3</v>
      </c>
    </row>
    <row r="25" spans="1:4" x14ac:dyDescent="0.3">
      <c r="A25" s="25" t="s">
        <v>388</v>
      </c>
      <c r="B25" s="25" t="s">
        <v>204</v>
      </c>
      <c r="C25" s="26">
        <v>5049</v>
      </c>
      <c r="D25" s="27">
        <f>Table3[[#This Row],[Scholarly Output]]/$C$66</f>
        <v>6.0255701855407798E-3</v>
      </c>
    </row>
    <row r="26" spans="1:4" x14ac:dyDescent="0.3">
      <c r="A26" s="25" t="s">
        <v>340</v>
      </c>
      <c r="B26" s="25" t="s">
        <v>204</v>
      </c>
      <c r="C26" s="26">
        <v>4999</v>
      </c>
      <c r="D26" s="27">
        <f>Table3[[#This Row],[Scholarly Output]]/$C$66</f>
        <v>5.9658992587677479E-3</v>
      </c>
    </row>
    <row r="27" spans="1:4" x14ac:dyDescent="0.3">
      <c r="A27" s="25" t="s">
        <v>296</v>
      </c>
      <c r="B27" s="25" t="s">
        <v>204</v>
      </c>
      <c r="C27" s="26">
        <v>4710</v>
      </c>
      <c r="D27" s="27">
        <f>Table3[[#This Row],[Scholarly Output]]/$C$66</f>
        <v>5.6210013020196225E-3</v>
      </c>
    </row>
    <row r="28" spans="1:4" x14ac:dyDescent="0.3">
      <c r="A28" s="25" t="s">
        <v>229</v>
      </c>
      <c r="B28" s="25" t="s">
        <v>204</v>
      </c>
      <c r="C28" s="26">
        <v>4581</v>
      </c>
      <c r="D28" s="27">
        <f>Table3[[#This Row],[Scholarly Output]]/$C$66</f>
        <v>5.4670503109451995E-3</v>
      </c>
    </row>
    <row r="29" spans="1:4" x14ac:dyDescent="0.3">
      <c r="A29" s="25" t="s">
        <v>222</v>
      </c>
      <c r="B29" s="25" t="s">
        <v>204</v>
      </c>
      <c r="C29" s="26">
        <v>4355</v>
      </c>
      <c r="D29" s="27">
        <f>Table3[[#This Row],[Scholarly Output]]/$C$66</f>
        <v>5.1973377219310946E-3</v>
      </c>
    </row>
    <row r="30" spans="1:4" x14ac:dyDescent="0.3">
      <c r="A30" s="25" t="s">
        <v>391</v>
      </c>
      <c r="B30" s="25" t="s">
        <v>204</v>
      </c>
      <c r="C30" s="26">
        <v>4178</v>
      </c>
      <c r="D30" s="27">
        <f>Table3[[#This Row],[Scholarly Output]]/$C$66</f>
        <v>4.9861026411545609E-3</v>
      </c>
    </row>
    <row r="31" spans="1:4" x14ac:dyDescent="0.3">
      <c r="A31" s="25" t="s">
        <v>315</v>
      </c>
      <c r="B31" s="25" t="s">
        <v>204</v>
      </c>
      <c r="C31" s="26">
        <v>3780</v>
      </c>
      <c r="D31" s="27">
        <f>Table3[[#This Row],[Scholarly Output]]/$C$66</f>
        <v>4.5111220640412257E-3</v>
      </c>
    </row>
    <row r="32" spans="1:4" x14ac:dyDescent="0.3">
      <c r="A32" s="25" t="s">
        <v>317</v>
      </c>
      <c r="B32" s="25" t="s">
        <v>204</v>
      </c>
      <c r="C32" s="26">
        <v>3404</v>
      </c>
      <c r="D32" s="27">
        <f>Table3[[#This Row],[Scholarly Output]]/$C$66</f>
        <v>4.062396694708024E-3</v>
      </c>
    </row>
    <row r="33" spans="1:4" x14ac:dyDescent="0.3">
      <c r="A33" s="25" t="s">
        <v>1597</v>
      </c>
      <c r="B33" s="25" t="s">
        <v>204</v>
      </c>
      <c r="C33" s="26">
        <v>3103</v>
      </c>
      <c r="D33" s="27">
        <f>Table3[[#This Row],[Scholarly Output]]/$C$66</f>
        <v>3.7031777155343711E-3</v>
      </c>
    </row>
    <row r="34" spans="1:4" x14ac:dyDescent="0.3">
      <c r="A34" s="25" t="s">
        <v>308</v>
      </c>
      <c r="B34" s="25" t="s">
        <v>204</v>
      </c>
      <c r="C34" s="26">
        <v>2786</v>
      </c>
      <c r="D34" s="27">
        <f>Table3[[#This Row],[Scholarly Output]]/$C$66</f>
        <v>3.3248640397933477E-3</v>
      </c>
    </row>
    <row r="35" spans="1:4" x14ac:dyDescent="0.3">
      <c r="A35" s="25" t="s">
        <v>300</v>
      </c>
      <c r="B35" s="25" t="s">
        <v>204</v>
      </c>
      <c r="C35" s="26">
        <v>2654</v>
      </c>
      <c r="D35" s="27">
        <f>Table3[[#This Row],[Scholarly Output]]/$C$66</f>
        <v>3.1673327931125428E-3</v>
      </c>
    </row>
    <row r="36" spans="1:4" x14ac:dyDescent="0.3">
      <c r="A36" s="25" t="s">
        <v>625</v>
      </c>
      <c r="B36" s="25" t="s">
        <v>204</v>
      </c>
      <c r="C36" s="26">
        <v>2496</v>
      </c>
      <c r="D36" s="27">
        <f>Table3[[#This Row],[Scholarly Output]]/$C$66</f>
        <v>2.9787726645097616E-3</v>
      </c>
    </row>
    <row r="37" spans="1:4" x14ac:dyDescent="0.3">
      <c r="A37" s="25" t="s">
        <v>304</v>
      </c>
      <c r="B37" s="25" t="s">
        <v>204</v>
      </c>
      <c r="C37" s="26">
        <v>2189</v>
      </c>
      <c r="D37" s="27">
        <f>Table3[[#This Row],[Scholarly Output]]/$C$66</f>
        <v>2.6123931741233444E-3</v>
      </c>
    </row>
    <row r="38" spans="1:4" x14ac:dyDescent="0.3">
      <c r="A38" s="25" t="s">
        <v>720</v>
      </c>
      <c r="B38" s="25" t="s">
        <v>204</v>
      </c>
      <c r="C38" s="26">
        <v>1537</v>
      </c>
      <c r="D38" s="27">
        <f>Table3[[#This Row],[Scholarly Output]]/$C$66</f>
        <v>1.8342842890030062E-3</v>
      </c>
    </row>
    <row r="39" spans="1:4" x14ac:dyDescent="0.3">
      <c r="A39" s="25" t="s">
        <v>369</v>
      </c>
      <c r="B39" s="25" t="s">
        <v>204</v>
      </c>
      <c r="C39" s="26">
        <v>1527</v>
      </c>
      <c r="D39" s="27">
        <f>Table3[[#This Row],[Scholarly Output]]/$C$66</f>
        <v>1.8223501036483999E-3</v>
      </c>
    </row>
    <row r="40" spans="1:4" x14ac:dyDescent="0.3">
      <c r="A40" s="25" t="s">
        <v>263</v>
      </c>
      <c r="B40" s="25" t="s">
        <v>204</v>
      </c>
      <c r="C40" s="26">
        <v>1431</v>
      </c>
      <c r="D40" s="27">
        <f>Table3[[#This Row],[Scholarly Output]]/$C$66</f>
        <v>1.7077819242441782E-3</v>
      </c>
    </row>
    <row r="41" spans="1:4" x14ac:dyDescent="0.3">
      <c r="A41" s="25" t="s">
        <v>347</v>
      </c>
      <c r="B41" s="25" t="s">
        <v>204</v>
      </c>
      <c r="C41" s="26">
        <v>1419</v>
      </c>
      <c r="D41" s="27">
        <f>Table3[[#This Row],[Scholarly Output]]/$C$66</f>
        <v>1.6934609018186505E-3</v>
      </c>
    </row>
    <row r="42" spans="1:4" x14ac:dyDescent="0.3">
      <c r="A42" s="25" t="s">
        <v>323</v>
      </c>
      <c r="B42" s="25" t="s">
        <v>204</v>
      </c>
      <c r="C42" s="26">
        <v>1342</v>
      </c>
      <c r="D42" s="27">
        <f>Table3[[#This Row],[Scholarly Output]]/$C$66</f>
        <v>1.601567674588181E-3</v>
      </c>
    </row>
    <row r="43" spans="1:4" x14ac:dyDescent="0.3">
      <c r="A43" s="25" t="s">
        <v>207</v>
      </c>
      <c r="B43" s="25" t="s">
        <v>204</v>
      </c>
      <c r="C43" s="26">
        <v>998</v>
      </c>
      <c r="D43" s="27">
        <f>Table3[[#This Row],[Scholarly Output]]/$C$66</f>
        <v>1.1910316983897204E-3</v>
      </c>
    </row>
    <row r="44" spans="1:4" x14ac:dyDescent="0.3">
      <c r="A44" s="25" t="s">
        <v>1598</v>
      </c>
      <c r="B44" s="25" t="s">
        <v>204</v>
      </c>
      <c r="C44" s="26">
        <v>957</v>
      </c>
      <c r="D44" s="27">
        <f>Table3[[#This Row],[Scholarly Output]]/$C$66</f>
        <v>1.1421015384358341E-3</v>
      </c>
    </row>
    <row r="45" spans="1:4" x14ac:dyDescent="0.3">
      <c r="A45" s="25" t="s">
        <v>352</v>
      </c>
      <c r="B45" s="25" t="s">
        <v>204</v>
      </c>
      <c r="C45" s="26">
        <v>919</v>
      </c>
      <c r="D45" s="27">
        <f>Table3[[#This Row],[Scholarly Output]]/$C$66</f>
        <v>1.0967516340883298E-3</v>
      </c>
    </row>
    <row r="46" spans="1:4" x14ac:dyDescent="0.3">
      <c r="A46" s="25" t="s">
        <v>270</v>
      </c>
      <c r="B46" s="25" t="s">
        <v>204</v>
      </c>
      <c r="C46" s="26">
        <v>887</v>
      </c>
      <c r="D46" s="27">
        <f>Table3[[#This Row],[Scholarly Output]]/$C$66</f>
        <v>1.0585622409535892E-3</v>
      </c>
    </row>
    <row r="47" spans="1:4" x14ac:dyDescent="0.3">
      <c r="A47" s="25" t="s">
        <v>295</v>
      </c>
      <c r="B47" s="25" t="s">
        <v>204</v>
      </c>
      <c r="C47" s="26">
        <v>883</v>
      </c>
      <c r="D47" s="27">
        <f>Table3[[#This Row],[Scholarly Output]]/$C$66</f>
        <v>1.0537885668117466E-3</v>
      </c>
    </row>
    <row r="48" spans="1:4" x14ac:dyDescent="0.3">
      <c r="A48" s="25" t="s">
        <v>294</v>
      </c>
      <c r="B48" s="25" t="s">
        <v>204</v>
      </c>
      <c r="C48" s="26">
        <v>726</v>
      </c>
      <c r="D48" s="27">
        <f>Table3[[#This Row],[Scholarly Output]]/$C$66</f>
        <v>8.6642185674442587E-4</v>
      </c>
    </row>
    <row r="49" spans="1:4" x14ac:dyDescent="0.3">
      <c r="A49" s="25" t="s">
        <v>230</v>
      </c>
      <c r="B49" s="25" t="s">
        <v>204</v>
      </c>
      <c r="C49" s="26">
        <v>651</v>
      </c>
      <c r="D49" s="27">
        <f>Table3[[#This Row],[Scholarly Output]]/$C$66</f>
        <v>7.7691546658487771E-4</v>
      </c>
    </row>
    <row r="50" spans="1:4" x14ac:dyDescent="0.3">
      <c r="A50" s="25" t="s">
        <v>307</v>
      </c>
      <c r="B50" s="25" t="s">
        <v>204</v>
      </c>
      <c r="C50" s="26">
        <v>544</v>
      </c>
      <c r="D50" s="27">
        <f>Table3[[#This Row],[Scholarly Output]]/$C$66</f>
        <v>6.4921968329058907E-4</v>
      </c>
    </row>
    <row r="51" spans="1:4" x14ac:dyDescent="0.3">
      <c r="A51" s="25" t="s">
        <v>236</v>
      </c>
      <c r="B51" s="25" t="s">
        <v>204</v>
      </c>
      <c r="C51" s="26">
        <v>531</v>
      </c>
      <c r="D51" s="27">
        <f>Table3[[#This Row],[Scholarly Output]]/$C$66</f>
        <v>6.3370524232960075E-4</v>
      </c>
    </row>
    <row r="52" spans="1:4" x14ac:dyDescent="0.3">
      <c r="A52" s="25" t="s">
        <v>346</v>
      </c>
      <c r="B52" s="25" t="s">
        <v>204</v>
      </c>
      <c r="C52" s="26">
        <v>442</v>
      </c>
      <c r="D52" s="27">
        <f>Table3[[#This Row],[Scholarly Output]]/$C$66</f>
        <v>5.2749099267360362E-4</v>
      </c>
    </row>
    <row r="53" spans="1:4" x14ac:dyDescent="0.3">
      <c r="A53" s="25" t="s">
        <v>235</v>
      </c>
      <c r="B53" s="25" t="s">
        <v>204</v>
      </c>
      <c r="C53" s="26">
        <v>433</v>
      </c>
      <c r="D53" s="27">
        <f>Table3[[#This Row],[Scholarly Output]]/$C$66</f>
        <v>5.1675022585445781E-4</v>
      </c>
    </row>
    <row r="54" spans="1:4" x14ac:dyDescent="0.3">
      <c r="A54" s="25" t="s">
        <v>1158</v>
      </c>
      <c r="B54" s="25" t="s">
        <v>204</v>
      </c>
      <c r="C54" s="26">
        <v>410</v>
      </c>
      <c r="D54" s="27">
        <f>Table3[[#This Row],[Scholarly Output]]/$C$66</f>
        <v>4.8930159953886304E-4</v>
      </c>
    </row>
    <row r="55" spans="1:4" x14ac:dyDescent="0.3">
      <c r="A55" s="25" t="s">
        <v>256</v>
      </c>
      <c r="B55" s="25" t="s">
        <v>204</v>
      </c>
      <c r="C55" s="26">
        <v>405</v>
      </c>
      <c r="D55" s="27">
        <f>Table3[[#This Row],[Scholarly Output]]/$C$66</f>
        <v>4.8333450686155986E-4</v>
      </c>
    </row>
    <row r="56" spans="1:4" x14ac:dyDescent="0.3">
      <c r="A56" s="25" t="s">
        <v>354</v>
      </c>
      <c r="B56" s="25" t="s">
        <v>204</v>
      </c>
      <c r="C56" s="26">
        <v>384</v>
      </c>
      <c r="D56" s="27">
        <f>Table3[[#This Row],[Scholarly Output]]/$C$66</f>
        <v>4.582727176168864E-4</v>
      </c>
    </row>
    <row r="57" spans="1:4" x14ac:dyDescent="0.3">
      <c r="A57" s="25" t="s">
        <v>1599</v>
      </c>
      <c r="B57" s="25" t="s">
        <v>204</v>
      </c>
      <c r="C57" s="26">
        <v>352</v>
      </c>
      <c r="D57" s="27">
        <f>Table3[[#This Row],[Scholarly Output]]/$C$66</f>
        <v>4.2008332448214587E-4</v>
      </c>
    </row>
    <row r="58" spans="1:4" x14ac:dyDescent="0.3">
      <c r="A58" s="25" t="s">
        <v>271</v>
      </c>
      <c r="B58" s="25" t="s">
        <v>204</v>
      </c>
      <c r="C58" s="26">
        <v>331</v>
      </c>
      <c r="D58" s="27">
        <f>Table3[[#This Row],[Scholarly Output]]/$C$66</f>
        <v>3.9502153523747241E-4</v>
      </c>
    </row>
    <row r="59" spans="1:4" x14ac:dyDescent="0.3">
      <c r="A59" s="25" t="s">
        <v>249</v>
      </c>
      <c r="B59" s="25" t="s">
        <v>204</v>
      </c>
      <c r="C59" s="26">
        <v>232</v>
      </c>
      <c r="D59" s="27">
        <f>Table3[[#This Row],[Scholarly Output]]/$C$66</f>
        <v>2.7687310022686887E-4</v>
      </c>
    </row>
    <row r="60" spans="1:4" x14ac:dyDescent="0.3">
      <c r="A60" s="25" t="s">
        <v>239</v>
      </c>
      <c r="B60" s="25" t="s">
        <v>204</v>
      </c>
      <c r="C60" s="26">
        <v>133</v>
      </c>
      <c r="D60" s="27">
        <f>Table3[[#This Row],[Scholarly Output]]/$C$66</f>
        <v>1.5872466521626535E-4</v>
      </c>
    </row>
    <row r="61" spans="1:4" x14ac:dyDescent="0.3">
      <c r="A61" s="25" t="s">
        <v>255</v>
      </c>
      <c r="B61" s="25" t="s">
        <v>204</v>
      </c>
      <c r="C61" s="26">
        <v>121</v>
      </c>
      <c r="D61" s="27">
        <f>Table3[[#This Row],[Scholarly Output]]/$C$66</f>
        <v>1.4440364279073764E-4</v>
      </c>
    </row>
    <row r="62" spans="1:4" x14ac:dyDescent="0.3">
      <c r="A62" s="25" t="s">
        <v>343</v>
      </c>
      <c r="B62" s="25" t="s">
        <v>204</v>
      </c>
      <c r="C62" s="26">
        <v>87</v>
      </c>
      <c r="D62" s="27">
        <f>Table3[[#This Row],[Scholarly Output]]/$C$66</f>
        <v>1.0382741258507583E-4</v>
      </c>
    </row>
    <row r="63" spans="1:4" x14ac:dyDescent="0.3">
      <c r="A63" s="25" t="s">
        <v>742</v>
      </c>
      <c r="B63" s="25" t="s">
        <v>204</v>
      </c>
      <c r="C63" s="26">
        <v>43</v>
      </c>
      <c r="D63" s="27">
        <f>Table3[[#This Row],[Scholarly Output]]/$C$66</f>
        <v>5.1316997024807591E-5</v>
      </c>
    </row>
    <row r="64" spans="1:4" x14ac:dyDescent="0.3">
      <c r="A64" s="25" t="s">
        <v>1600</v>
      </c>
      <c r="B64" s="25" t="s">
        <v>204</v>
      </c>
      <c r="C64" s="26">
        <v>32</v>
      </c>
      <c r="D64" s="27">
        <f>Table3[[#This Row],[Scholarly Output]]/$C$66</f>
        <v>3.8189393134740531E-5</v>
      </c>
    </row>
    <row r="65" spans="1:4" x14ac:dyDescent="0.3">
      <c r="A65" s="25" t="s">
        <v>386</v>
      </c>
      <c r="B65" s="25" t="s">
        <v>204</v>
      </c>
      <c r="C65" s="26">
        <v>2</v>
      </c>
      <c r="D65" s="27">
        <f>Table3[[#This Row],[Scholarly Output]]/$C$66</f>
        <v>2.3868370709212832E-6</v>
      </c>
    </row>
    <row r="66" spans="1:4" x14ac:dyDescent="0.3">
      <c r="A66" s="28" t="s">
        <v>1601</v>
      </c>
      <c r="B66" s="28"/>
      <c r="C66" s="29">
        <f>SUM(C8:C65)</f>
        <v>837929</v>
      </c>
      <c r="D66" s="27">
        <f>SUM(D8:D65)</f>
        <v>1</v>
      </c>
    </row>
    <row r="67" spans="1:4" x14ac:dyDescent="0.3">
      <c r="A67" s="25" t="s">
        <v>18</v>
      </c>
      <c r="B67" s="25" t="s">
        <v>1593</v>
      </c>
      <c r="C67" s="26">
        <v>4603636</v>
      </c>
      <c r="D67" s="27">
        <f>Table3[[#This Row],[Scholarly Output]]/$C$126</f>
        <v>0.4850771659264721</v>
      </c>
    </row>
    <row r="68" spans="1:4" x14ac:dyDescent="0.3">
      <c r="A68" s="25" t="s">
        <v>28</v>
      </c>
      <c r="B68" s="25" t="s">
        <v>1593</v>
      </c>
      <c r="C68" s="26">
        <v>1290840</v>
      </c>
      <c r="D68" s="27">
        <f>Table3[[#This Row],[Scholarly Output]]/$C$126</f>
        <v>0.13601357901982852</v>
      </c>
    </row>
    <row r="69" spans="1:4" x14ac:dyDescent="0.3">
      <c r="A69" s="25" t="s">
        <v>283</v>
      </c>
      <c r="B69" s="25" t="s">
        <v>1593</v>
      </c>
      <c r="C69" s="26">
        <v>722171</v>
      </c>
      <c r="D69" s="27">
        <f>Table3[[#This Row],[Scholarly Output]]/$C$126</f>
        <v>7.6093909682322033E-2</v>
      </c>
    </row>
    <row r="70" spans="1:4" x14ac:dyDescent="0.3">
      <c r="A70" s="25" t="s">
        <v>211</v>
      </c>
      <c r="B70" s="25" t="s">
        <v>1593</v>
      </c>
      <c r="C70" s="26">
        <v>617993</v>
      </c>
      <c r="D70" s="27">
        <f>Table3[[#This Row],[Scholarly Output]]/$C$126</f>
        <v>6.5116853939450964E-2</v>
      </c>
    </row>
    <row r="71" spans="1:4" x14ac:dyDescent="0.3">
      <c r="A71" s="25" t="s">
        <v>353</v>
      </c>
      <c r="B71" s="25" t="s">
        <v>1593</v>
      </c>
      <c r="C71" s="26">
        <v>504396</v>
      </c>
      <c r="D71" s="27">
        <f>Table3[[#This Row],[Scholarly Output]]/$C$126</f>
        <v>5.3147334451431182E-2</v>
      </c>
    </row>
    <row r="72" spans="1:4" x14ac:dyDescent="0.3">
      <c r="A72" s="25" t="s">
        <v>36</v>
      </c>
      <c r="B72" s="25" t="s">
        <v>1593</v>
      </c>
      <c r="C72" s="26">
        <v>268249</v>
      </c>
      <c r="D72" s="27">
        <f>Table3[[#This Row],[Scholarly Output]]/$C$126</f>
        <v>2.8264933344558568E-2</v>
      </c>
    </row>
    <row r="73" spans="1:4" x14ac:dyDescent="0.3">
      <c r="A73" s="25" t="s">
        <v>645</v>
      </c>
      <c r="B73" s="25" t="s">
        <v>1593</v>
      </c>
      <c r="C73" s="26">
        <v>220802</v>
      </c>
      <c r="D73" s="27">
        <f>Table3[[#This Row],[Scholarly Output]]/$C$126</f>
        <v>2.3265524987400588E-2</v>
      </c>
    </row>
    <row r="74" spans="1:4" x14ac:dyDescent="0.3">
      <c r="A74" s="25" t="s">
        <v>302</v>
      </c>
      <c r="B74" s="25" t="s">
        <v>1593</v>
      </c>
      <c r="C74" s="26">
        <v>214887</v>
      </c>
      <c r="D74" s="27">
        <f>Table3[[#This Row],[Scholarly Output]]/$C$126</f>
        <v>2.2642271664058976E-2</v>
      </c>
    </row>
    <row r="75" spans="1:4" x14ac:dyDescent="0.3">
      <c r="A75" s="25" t="s">
        <v>329</v>
      </c>
      <c r="B75" s="25" t="s">
        <v>1593</v>
      </c>
      <c r="C75" s="26">
        <v>177721</v>
      </c>
      <c r="D75" s="27">
        <f>Table3[[#This Row],[Scholarly Output]]/$C$126</f>
        <v>1.8726154501706598E-2</v>
      </c>
    </row>
    <row r="76" spans="1:4" x14ac:dyDescent="0.3">
      <c r="A76" s="25" t="s">
        <v>275</v>
      </c>
      <c r="B76" s="25" t="s">
        <v>1593</v>
      </c>
      <c r="C76" s="26">
        <v>152260</v>
      </c>
      <c r="D76" s="27">
        <f>Table3[[#This Row],[Scholarly Output]]/$C$126</f>
        <v>1.604337295215448E-2</v>
      </c>
    </row>
    <row r="77" spans="1:4" x14ac:dyDescent="0.3">
      <c r="A77" s="25" t="s">
        <v>348</v>
      </c>
      <c r="B77" s="25" t="s">
        <v>1593</v>
      </c>
      <c r="C77" s="26">
        <v>136327</v>
      </c>
      <c r="D77" s="27">
        <f>Table3[[#This Row],[Scholarly Output]]/$C$126</f>
        <v>1.4364540289297017E-2</v>
      </c>
    </row>
    <row r="78" spans="1:4" x14ac:dyDescent="0.3">
      <c r="A78" s="25" t="s">
        <v>366</v>
      </c>
      <c r="B78" s="25" t="s">
        <v>1593</v>
      </c>
      <c r="C78" s="26">
        <v>125500</v>
      </c>
      <c r="D78" s="27">
        <f>Table3[[#This Row],[Scholarly Output]]/$C$126</f>
        <v>1.3223718018490656E-2</v>
      </c>
    </row>
    <row r="79" spans="1:4" x14ac:dyDescent="0.3">
      <c r="A79" s="25" t="s">
        <v>321</v>
      </c>
      <c r="B79" s="25" t="s">
        <v>1593</v>
      </c>
      <c r="C79" s="26">
        <v>96386</v>
      </c>
      <c r="D79" s="27">
        <f>Table3[[#This Row],[Scholarly Output]]/$C$126</f>
        <v>1.0156026174742951E-2</v>
      </c>
    </row>
    <row r="80" spans="1:4" x14ac:dyDescent="0.3">
      <c r="A80" s="25" t="s">
        <v>425</v>
      </c>
      <c r="B80" s="25" t="s">
        <v>1593</v>
      </c>
      <c r="C80" s="26">
        <v>88005</v>
      </c>
      <c r="D80" s="27">
        <f>Table3[[#This Row],[Scholarly Output]]/$C$126</f>
        <v>9.2729346949583288E-3</v>
      </c>
    </row>
    <row r="81" spans="1:4" x14ac:dyDescent="0.3">
      <c r="A81" s="25" t="s">
        <v>217</v>
      </c>
      <c r="B81" s="25" t="s">
        <v>1593</v>
      </c>
      <c r="C81" s="26">
        <v>60796</v>
      </c>
      <c r="D81" s="27">
        <f>Table3[[#This Row],[Scholarly Output]]/$C$126</f>
        <v>6.4059694075869157E-3</v>
      </c>
    </row>
    <row r="82" spans="1:4" x14ac:dyDescent="0.3">
      <c r="A82" s="25" t="s">
        <v>335</v>
      </c>
      <c r="B82" s="25" t="s">
        <v>1593</v>
      </c>
      <c r="C82" s="26">
        <v>36073</v>
      </c>
      <c r="D82" s="27">
        <f>Table3[[#This Row],[Scholarly Output]]/$C$126</f>
        <v>3.8009496420797883E-3</v>
      </c>
    </row>
    <row r="83" spans="1:4" x14ac:dyDescent="0.3">
      <c r="A83" s="25" t="s">
        <v>285</v>
      </c>
      <c r="B83" s="25" t="s">
        <v>1593</v>
      </c>
      <c r="C83" s="26">
        <v>31575</v>
      </c>
      <c r="D83" s="27">
        <f>Table3[[#This Row],[Scholarly Output]]/$C$126</f>
        <v>3.3270031588353982E-3</v>
      </c>
    </row>
    <row r="84" spans="1:4" x14ac:dyDescent="0.3">
      <c r="A84" s="25" t="s">
        <v>406</v>
      </c>
      <c r="B84" s="25" t="s">
        <v>1593</v>
      </c>
      <c r="C84" s="26">
        <v>20886</v>
      </c>
      <c r="D84" s="27">
        <f>Table3[[#This Row],[Scholarly Output]]/$C$126</f>
        <v>2.2007217094358236E-3</v>
      </c>
    </row>
    <row r="85" spans="1:4" x14ac:dyDescent="0.3">
      <c r="A85" s="25" t="s">
        <v>355</v>
      </c>
      <c r="B85" s="25" t="s">
        <v>1593</v>
      </c>
      <c r="C85" s="26">
        <v>19429</v>
      </c>
      <c r="D85" s="27">
        <f>Table3[[#This Row],[Scholarly Output]]/$C$126</f>
        <v>2.0472001384960557E-3</v>
      </c>
    </row>
    <row r="86" spans="1:4" x14ac:dyDescent="0.3">
      <c r="A86" s="25" t="s">
        <v>382</v>
      </c>
      <c r="B86" s="25" t="s">
        <v>1593</v>
      </c>
      <c r="C86" s="26">
        <v>19274</v>
      </c>
      <c r="D86" s="27">
        <f>Table3[[#This Row],[Scholarly Output]]/$C$126</f>
        <v>2.0308680564811864E-3</v>
      </c>
    </row>
    <row r="87" spans="1:4" x14ac:dyDescent="0.3">
      <c r="A87" s="25" t="s">
        <v>319</v>
      </c>
      <c r="B87" s="25" t="s">
        <v>1593</v>
      </c>
      <c r="C87" s="26">
        <v>16419</v>
      </c>
      <c r="D87" s="27">
        <f>Table3[[#This Row],[Scholarly Output]]/$C$126</f>
        <v>1.730041642594407E-3</v>
      </c>
    </row>
    <row r="88" spans="1:4" x14ac:dyDescent="0.3">
      <c r="A88" s="25" t="s">
        <v>264</v>
      </c>
      <c r="B88" s="25" t="s">
        <v>1593</v>
      </c>
      <c r="C88" s="26">
        <v>12289</v>
      </c>
      <c r="D88" s="27">
        <f>Table3[[#This Row],[Scholarly Output]]/$C$126</f>
        <v>1.2948706831014476E-3</v>
      </c>
    </row>
    <row r="89" spans="1:4" x14ac:dyDescent="0.3">
      <c r="A89" s="25" t="s">
        <v>213</v>
      </c>
      <c r="B89" s="25" t="s">
        <v>1593</v>
      </c>
      <c r="C89" s="26">
        <v>10996</v>
      </c>
      <c r="D89" s="27">
        <f>Table3[[#This Row],[Scholarly Output]]/$C$126</f>
        <v>1.1586295086161217E-3</v>
      </c>
    </row>
    <row r="90" spans="1:4" x14ac:dyDescent="0.3">
      <c r="A90" s="25" t="s">
        <v>210</v>
      </c>
      <c r="B90" s="25" t="s">
        <v>1593</v>
      </c>
      <c r="C90" s="26">
        <v>7917</v>
      </c>
      <c r="D90" s="27">
        <f>Table3[[#This Row],[Scholarly Output]]/$C$126</f>
        <v>8.3420060201107988E-4</v>
      </c>
    </row>
    <row r="91" spans="1:4" x14ac:dyDescent="0.3">
      <c r="A91" s="25" t="s">
        <v>594</v>
      </c>
      <c r="B91" s="25" t="s">
        <v>1593</v>
      </c>
      <c r="C91" s="26">
        <v>5180</v>
      </c>
      <c r="D91" s="27">
        <f>Table3[[#This Row],[Scholarly Output]]/$C$126</f>
        <v>5.458076441098136E-4</v>
      </c>
    </row>
    <row r="92" spans="1:4" x14ac:dyDescent="0.3">
      <c r="A92" s="25" t="s">
        <v>312</v>
      </c>
      <c r="B92" s="25" t="s">
        <v>1593</v>
      </c>
      <c r="C92" s="26">
        <v>4250</v>
      </c>
      <c r="D92" s="27">
        <f>Table3[[#This Row],[Scholarly Output]]/$C$126</f>
        <v>4.4781515202059989E-4</v>
      </c>
    </row>
    <row r="93" spans="1:4" x14ac:dyDescent="0.3">
      <c r="A93" s="25" t="s">
        <v>316</v>
      </c>
      <c r="B93" s="25" t="s">
        <v>1593</v>
      </c>
      <c r="C93" s="26">
        <v>3941</v>
      </c>
      <c r="D93" s="27">
        <f>Table3[[#This Row],[Scholarly Output]]/$C$126</f>
        <v>4.1525635626192569E-4</v>
      </c>
    </row>
    <row r="94" spans="1:4" x14ac:dyDescent="0.3">
      <c r="A94" s="25" t="s">
        <v>290</v>
      </c>
      <c r="B94" s="25" t="s">
        <v>1593</v>
      </c>
      <c r="C94" s="26">
        <v>3498</v>
      </c>
      <c r="D94" s="27">
        <f>Table3[[#This Row],[Scholarly Output]]/$C$126</f>
        <v>3.6857821218071966E-4</v>
      </c>
    </row>
    <row r="95" spans="1:4" x14ac:dyDescent="0.3">
      <c r="A95" s="25" t="s">
        <v>232</v>
      </c>
      <c r="B95" s="25" t="s">
        <v>1593</v>
      </c>
      <c r="C95" s="26">
        <v>3441</v>
      </c>
      <c r="D95" s="27">
        <f>Table3[[#This Row],[Scholarly Output]]/$C$126</f>
        <v>3.6257222073009043E-4</v>
      </c>
    </row>
    <row r="96" spans="1:4" x14ac:dyDescent="0.3">
      <c r="A96" s="25" t="s">
        <v>260</v>
      </c>
      <c r="B96" s="25" t="s">
        <v>1593</v>
      </c>
      <c r="C96" s="26">
        <v>2852</v>
      </c>
      <c r="D96" s="27">
        <f>Table3[[#This Row],[Scholarly Output]]/$C$126</f>
        <v>3.0051030907358848E-4</v>
      </c>
    </row>
    <row r="97" spans="1:4" x14ac:dyDescent="0.3">
      <c r="A97" s="25" t="s">
        <v>291</v>
      </c>
      <c r="B97" s="25" t="s">
        <v>1593</v>
      </c>
      <c r="C97" s="26">
        <v>1762</v>
      </c>
      <c r="D97" s="27">
        <f>Table3[[#This Row],[Scholarly Output]]/$C$126</f>
        <v>1.8565889361418753E-4</v>
      </c>
    </row>
    <row r="98" spans="1:4" x14ac:dyDescent="0.3">
      <c r="A98" s="25" t="s">
        <v>364</v>
      </c>
      <c r="B98" s="25" t="s">
        <v>1593</v>
      </c>
      <c r="C98" s="26">
        <v>1594</v>
      </c>
      <c r="D98" s="27">
        <f>Table3[[#This Row],[Scholarly Output]]/$C$126</f>
        <v>1.6795702407549089E-4</v>
      </c>
    </row>
    <row r="99" spans="1:4" x14ac:dyDescent="0.3">
      <c r="A99" s="25" t="s">
        <v>325</v>
      </c>
      <c r="B99" s="25" t="s">
        <v>1593</v>
      </c>
      <c r="C99" s="26">
        <v>1460</v>
      </c>
      <c r="D99" s="27">
        <f>Table3[[#This Row],[Scholarly Output]]/$C$126</f>
        <v>1.5383767575295903E-4</v>
      </c>
    </row>
    <row r="100" spans="1:4" x14ac:dyDescent="0.3">
      <c r="A100" s="25" t="s">
        <v>332</v>
      </c>
      <c r="B100" s="25" t="s">
        <v>1593</v>
      </c>
      <c r="C100" s="26">
        <v>1378</v>
      </c>
      <c r="D100" s="27">
        <f>Table3[[#This Row],[Scholarly Output]]/$C$126</f>
        <v>1.4519747752573804E-4</v>
      </c>
    </row>
    <row r="101" spans="1:4" x14ac:dyDescent="0.3">
      <c r="A101" s="25" t="s">
        <v>223</v>
      </c>
      <c r="B101" s="25" t="s">
        <v>1593</v>
      </c>
      <c r="C101" s="26">
        <v>1239</v>
      </c>
      <c r="D101" s="27">
        <f>Table3[[#This Row],[Scholarly Output]]/$C$126</f>
        <v>1.3055128784788782E-4</v>
      </c>
    </row>
    <row r="102" spans="1:4" x14ac:dyDescent="0.3">
      <c r="A102" s="25" t="s">
        <v>493</v>
      </c>
      <c r="B102" s="25" t="s">
        <v>1593</v>
      </c>
      <c r="C102" s="26">
        <v>1068</v>
      </c>
      <c r="D102" s="27">
        <f>Table3[[#This Row],[Scholarly Output]]/$C$126</f>
        <v>1.1253331349600017E-4</v>
      </c>
    </row>
    <row r="103" spans="1:4" x14ac:dyDescent="0.3">
      <c r="A103" s="25" t="s">
        <v>558</v>
      </c>
      <c r="B103" s="25" t="s">
        <v>1593</v>
      </c>
      <c r="C103" s="26">
        <v>883</v>
      </c>
      <c r="D103" s="27">
        <f>Table3[[#This Row],[Scholarly Output]]/$C$126</f>
        <v>9.3040183349221117E-5</v>
      </c>
    </row>
    <row r="104" spans="1:4" x14ac:dyDescent="0.3">
      <c r="A104" s="25" t="s">
        <v>303</v>
      </c>
      <c r="B104" s="25" t="s">
        <v>1593</v>
      </c>
      <c r="C104" s="26">
        <v>538</v>
      </c>
      <c r="D104" s="27">
        <f>Table3[[#This Row],[Scholarly Output]]/$C$126</f>
        <v>5.6688129832254766E-5</v>
      </c>
    </row>
    <row r="105" spans="1:4" x14ac:dyDescent="0.3">
      <c r="A105" s="25" t="s">
        <v>550</v>
      </c>
      <c r="B105" s="25" t="s">
        <v>1593</v>
      </c>
      <c r="C105" s="26">
        <v>411</v>
      </c>
      <c r="D105" s="27">
        <f>Table3[[#This Row],[Scholarly Output]]/$C$126</f>
        <v>4.3306359407168606E-5</v>
      </c>
    </row>
    <row r="106" spans="1:4" x14ac:dyDescent="0.3">
      <c r="A106" s="25" t="s">
        <v>341</v>
      </c>
      <c r="B106" s="25" t="s">
        <v>1593</v>
      </c>
      <c r="C106" s="26">
        <v>401</v>
      </c>
      <c r="D106" s="27">
        <f>Table3[[#This Row],[Scholarly Output]]/$C$126</f>
        <v>4.22526766965319E-5</v>
      </c>
    </row>
    <row r="107" spans="1:4" x14ac:dyDescent="0.3">
      <c r="A107" s="25" t="s">
        <v>351</v>
      </c>
      <c r="B107" s="25" t="s">
        <v>1593</v>
      </c>
      <c r="C107" s="26">
        <v>302</v>
      </c>
      <c r="D107" s="27">
        <f>Table3[[#This Row],[Scholarly Output]]/$C$126</f>
        <v>3.1821217861228514E-5</v>
      </c>
    </row>
    <row r="108" spans="1:4" x14ac:dyDescent="0.3">
      <c r="A108" s="25" t="s">
        <v>368</v>
      </c>
      <c r="B108" s="25" t="s">
        <v>1593</v>
      </c>
      <c r="C108" s="26">
        <v>298</v>
      </c>
      <c r="D108" s="27">
        <f>Table3[[#This Row],[Scholarly Output]]/$C$126</f>
        <v>3.1399744776973826E-5</v>
      </c>
    </row>
    <row r="109" spans="1:4" x14ac:dyDescent="0.3">
      <c r="A109" s="25" t="s">
        <v>383</v>
      </c>
      <c r="B109" s="25" t="s">
        <v>1593</v>
      </c>
      <c r="C109" s="26">
        <v>239</v>
      </c>
      <c r="D109" s="27">
        <f>Table3[[#This Row],[Scholarly Output]]/$C$126</f>
        <v>2.5183016784217265E-5</v>
      </c>
    </row>
    <row r="110" spans="1:4" x14ac:dyDescent="0.3">
      <c r="A110" s="25" t="s">
        <v>374</v>
      </c>
      <c r="B110" s="25" t="s">
        <v>1593</v>
      </c>
      <c r="C110" s="26">
        <v>170</v>
      </c>
      <c r="D110" s="27">
        <f>Table3[[#This Row],[Scholarly Output]]/$C$126</f>
        <v>1.7912606080823997E-5</v>
      </c>
    </row>
    <row r="111" spans="1:4" x14ac:dyDescent="0.3">
      <c r="A111" s="25" t="s">
        <v>330</v>
      </c>
      <c r="B111" s="25" t="s">
        <v>1593</v>
      </c>
      <c r="C111" s="26">
        <v>153</v>
      </c>
      <c r="D111" s="27">
        <f>Table3[[#This Row],[Scholarly Output]]/$C$126</f>
        <v>1.6121345472741598E-5</v>
      </c>
    </row>
    <row r="112" spans="1:4" x14ac:dyDescent="0.3">
      <c r="A112" s="25" t="s">
        <v>370</v>
      </c>
      <c r="B112" s="25" t="s">
        <v>1593</v>
      </c>
      <c r="C112" s="26">
        <v>132</v>
      </c>
      <c r="D112" s="27">
        <f>Table3[[#This Row],[Scholarly Output]]/$C$126</f>
        <v>1.3908611780404515E-5</v>
      </c>
    </row>
    <row r="113" spans="1:4" x14ac:dyDescent="0.3">
      <c r="A113" s="25" t="s">
        <v>665</v>
      </c>
      <c r="B113" s="25" t="s">
        <v>1593</v>
      </c>
      <c r="C113" s="26">
        <v>115</v>
      </c>
      <c r="D113" s="27">
        <f>Table3[[#This Row],[Scholarly Output]]/$C$126</f>
        <v>1.2117351172322115E-5</v>
      </c>
    </row>
    <row r="114" spans="1:4" x14ac:dyDescent="0.3">
      <c r="A114" s="25" t="s">
        <v>620</v>
      </c>
      <c r="B114" s="25" t="s">
        <v>1593</v>
      </c>
      <c r="C114" s="26">
        <v>81</v>
      </c>
      <c r="D114" s="27">
        <f>Table3[[#This Row],[Scholarly Output]]/$C$126</f>
        <v>8.5348299561573159E-6</v>
      </c>
    </row>
    <row r="115" spans="1:4" x14ac:dyDescent="0.3">
      <c r="A115" s="25" t="s">
        <v>287</v>
      </c>
      <c r="B115" s="25" t="s">
        <v>1593</v>
      </c>
      <c r="C115" s="26">
        <v>70</v>
      </c>
      <c r="D115" s="27">
        <f>Table3[[#This Row],[Scholarly Output]]/$C$126</f>
        <v>7.3757789744569395E-6</v>
      </c>
    </row>
    <row r="116" spans="1:4" x14ac:dyDescent="0.3">
      <c r="A116" s="25" t="s">
        <v>664</v>
      </c>
      <c r="B116" s="25" t="s">
        <v>1593</v>
      </c>
      <c r="C116" s="26">
        <v>52</v>
      </c>
      <c r="D116" s="27">
        <f>Table3[[#This Row],[Scholarly Output]]/$C$126</f>
        <v>5.4791500953108695E-6</v>
      </c>
    </row>
    <row r="117" spans="1:4" x14ac:dyDescent="0.3">
      <c r="A117" s="25" t="s">
        <v>306</v>
      </c>
      <c r="B117" s="25" t="s">
        <v>1593</v>
      </c>
      <c r="C117" s="26">
        <v>46</v>
      </c>
      <c r="D117" s="27">
        <f>Table3[[#This Row],[Scholarly Output]]/$C$126</f>
        <v>4.8469404689288461E-6</v>
      </c>
    </row>
    <row r="118" spans="1:4" x14ac:dyDescent="0.3">
      <c r="A118" s="25" t="s">
        <v>436</v>
      </c>
      <c r="B118" s="25" t="s">
        <v>1593</v>
      </c>
      <c r="C118" s="26">
        <v>45</v>
      </c>
      <c r="D118" s="27">
        <f>Table3[[#This Row],[Scholarly Output]]/$C$126</f>
        <v>4.7415721978651759E-6</v>
      </c>
    </row>
    <row r="119" spans="1:4" x14ac:dyDescent="0.3">
      <c r="A119" s="25" t="s">
        <v>487</v>
      </c>
      <c r="B119" s="25" t="s">
        <v>1593</v>
      </c>
      <c r="C119" s="26">
        <v>44</v>
      </c>
      <c r="D119" s="27">
        <f>Table3[[#This Row],[Scholarly Output]]/$C$126</f>
        <v>4.6362039268015047E-6</v>
      </c>
    </row>
    <row r="120" spans="1:4" x14ac:dyDescent="0.3">
      <c r="A120" s="25" t="s">
        <v>375</v>
      </c>
      <c r="B120" s="25" t="s">
        <v>1593</v>
      </c>
      <c r="C120" s="26">
        <v>17</v>
      </c>
      <c r="D120" s="27">
        <f>Table3[[#This Row],[Scholarly Output]]/$C$126</f>
        <v>1.7912606080823997E-6</v>
      </c>
    </row>
    <row r="121" spans="1:4" x14ac:dyDescent="0.3">
      <c r="A121" s="25" t="s">
        <v>318</v>
      </c>
      <c r="B121" s="25" t="s">
        <v>1593</v>
      </c>
      <c r="C121" s="26">
        <v>12</v>
      </c>
      <c r="D121" s="27">
        <f>Table3[[#This Row],[Scholarly Output]]/$C$126</f>
        <v>1.2644192527640469E-6</v>
      </c>
    </row>
    <row r="122" spans="1:4" x14ac:dyDescent="0.3">
      <c r="A122" s="25" t="s">
        <v>658</v>
      </c>
      <c r="B122" s="25" t="s">
        <v>1593</v>
      </c>
      <c r="C122" s="26">
        <v>10</v>
      </c>
      <c r="D122" s="27">
        <f>Table3[[#This Row],[Scholarly Output]]/$C$126</f>
        <v>1.0536827106367057E-6</v>
      </c>
    </row>
    <row r="123" spans="1:4" x14ac:dyDescent="0.3">
      <c r="A123" s="25" t="s">
        <v>655</v>
      </c>
      <c r="B123" s="25" t="s">
        <v>1593</v>
      </c>
      <c r="C123" s="26">
        <v>6</v>
      </c>
      <c r="D123" s="27">
        <f>Table3[[#This Row],[Scholarly Output]]/$C$126</f>
        <v>6.3220962638202344E-7</v>
      </c>
    </row>
    <row r="124" spans="1:4" x14ac:dyDescent="0.3">
      <c r="A124" s="25" t="s">
        <v>660</v>
      </c>
      <c r="B124" s="25" t="s">
        <v>1593</v>
      </c>
      <c r="C124" s="26">
        <v>5</v>
      </c>
      <c r="D124" s="27">
        <f>Table3[[#This Row],[Scholarly Output]]/$C$126</f>
        <v>5.2684135531835285E-7</v>
      </c>
    </row>
    <row r="125" spans="1:4" x14ac:dyDescent="0.3">
      <c r="A125" s="25" t="s">
        <v>657</v>
      </c>
      <c r="B125" s="25" t="s">
        <v>1593</v>
      </c>
      <c r="C125" s="26">
        <v>3</v>
      </c>
      <c r="D125" s="27">
        <f>Table3[[#This Row],[Scholarly Output]]/$C$126</f>
        <v>3.1610481319101172E-7</v>
      </c>
    </row>
    <row r="126" spans="1:4" x14ac:dyDescent="0.3">
      <c r="A126" s="28" t="s">
        <v>1622</v>
      </c>
      <c r="B126" s="25"/>
      <c r="C126" s="29">
        <f>SUM(C67:C125)</f>
        <v>9490523</v>
      </c>
      <c r="D126" s="31">
        <f>Table3[[#This Row],[Scholarly Output]]/$C$126</f>
        <v>1</v>
      </c>
    </row>
    <row r="127" spans="1:4" x14ac:dyDescent="0.3">
      <c r="A127" s="25" t="s">
        <v>30</v>
      </c>
      <c r="B127" s="25" t="s">
        <v>1605</v>
      </c>
      <c r="C127" s="25">
        <v>487332</v>
      </c>
      <c r="D127" s="27">
        <f>Table3[[#This Row],[Scholarly Output]]/$C$151</f>
        <v>0.45607575994377336</v>
      </c>
    </row>
    <row r="128" spans="1:4" x14ac:dyDescent="0.3">
      <c r="A128" s="25" t="s">
        <v>32</v>
      </c>
      <c r="B128" s="25" t="s">
        <v>1605</v>
      </c>
      <c r="C128" s="25">
        <v>164515</v>
      </c>
      <c r="D128" s="27">
        <f>Table3[[#This Row],[Scholarly Output]]/$C$151</f>
        <v>0.15396342462048435</v>
      </c>
    </row>
    <row r="129" spans="1:4" x14ac:dyDescent="0.3">
      <c r="A129" s="25" t="s">
        <v>237</v>
      </c>
      <c r="B129" s="25" t="s">
        <v>1605</v>
      </c>
      <c r="C129" s="25">
        <v>97531</v>
      </c>
      <c r="D129" s="27">
        <f>Table3[[#This Row],[Scholarly Output]]/$C$151</f>
        <v>9.1275608708388037E-2</v>
      </c>
    </row>
    <row r="130" spans="1:4" x14ac:dyDescent="0.3">
      <c r="A130" s="25" t="s">
        <v>238</v>
      </c>
      <c r="B130" s="25" t="s">
        <v>1605</v>
      </c>
      <c r="C130" s="25">
        <v>88181</v>
      </c>
      <c r="D130" s="27">
        <f>Table3[[#This Row],[Scholarly Output]]/$C$151</f>
        <v>8.2525294024611312E-2</v>
      </c>
    </row>
    <row r="131" spans="1:4" x14ac:dyDescent="0.3">
      <c r="A131" s="25" t="s">
        <v>5</v>
      </c>
      <c r="B131" s="25" t="s">
        <v>1605</v>
      </c>
      <c r="C131" s="25">
        <v>87774</v>
      </c>
      <c r="D131" s="27">
        <f>Table3[[#This Row],[Scholarly Output]]/$C$151</f>
        <v>8.2144397973670444E-2</v>
      </c>
    </row>
    <row r="132" spans="1:4" x14ac:dyDescent="0.3">
      <c r="A132" s="25" t="s">
        <v>334</v>
      </c>
      <c r="B132" s="25" t="s">
        <v>1605</v>
      </c>
      <c r="C132" s="25">
        <v>41530</v>
      </c>
      <c r="D132" s="27">
        <f>Table3[[#This Row],[Scholarly Output]]/$C$151</f>
        <v>3.886637099649707E-2</v>
      </c>
    </row>
    <row r="133" spans="1:4" x14ac:dyDescent="0.3">
      <c r="A133" s="25" t="s">
        <v>252</v>
      </c>
      <c r="B133" s="25" t="s">
        <v>1605</v>
      </c>
      <c r="C133" s="25">
        <v>33047</v>
      </c>
      <c r="D133" s="27">
        <f>Table3[[#This Row],[Scholarly Output]]/$C$151</f>
        <v>3.0927449128852362E-2</v>
      </c>
    </row>
    <row r="134" spans="1:4" x14ac:dyDescent="0.3">
      <c r="A134" s="25" t="s">
        <v>245</v>
      </c>
      <c r="B134" s="25" t="s">
        <v>1605</v>
      </c>
      <c r="C134" s="25">
        <v>13596</v>
      </c>
      <c r="D134" s="27">
        <f>Table3[[#This Row],[Scholarly Output]]/$C$151</f>
        <v>1.2723986998997691E-2</v>
      </c>
    </row>
    <row r="135" spans="1:4" x14ac:dyDescent="0.3">
      <c r="A135" s="25" t="s">
        <v>381</v>
      </c>
      <c r="B135" s="25" t="s">
        <v>1605</v>
      </c>
      <c r="C135" s="25">
        <v>11802</v>
      </c>
      <c r="D135" s="27">
        <f>Table3[[#This Row],[Scholarly Output]]/$C$151</f>
        <v>1.1045049614752188E-2</v>
      </c>
    </row>
    <row r="136" spans="1:4" x14ac:dyDescent="0.3">
      <c r="A136" s="25" t="s">
        <v>242</v>
      </c>
      <c r="B136" s="25" t="s">
        <v>1605</v>
      </c>
      <c r="C136" s="25">
        <v>8568</v>
      </c>
      <c r="D136" s="27">
        <f>Table3[[#This Row],[Scholarly Output]]/$C$151</f>
        <v>8.0184701829517663E-3</v>
      </c>
    </row>
    <row r="137" spans="1:4" x14ac:dyDescent="0.3">
      <c r="A137" s="25" t="s">
        <v>384</v>
      </c>
      <c r="B137" s="25" t="s">
        <v>1605</v>
      </c>
      <c r="C137" s="25">
        <v>8213</v>
      </c>
      <c r="D137" s="27">
        <f>Table3[[#This Row],[Scholarly Output]]/$C$151</f>
        <v>7.6862389837281577E-3</v>
      </c>
    </row>
    <row r="138" spans="1:4" x14ac:dyDescent="0.3">
      <c r="A138" s="25" t="s">
        <v>477</v>
      </c>
      <c r="B138" s="25" t="s">
        <v>1605</v>
      </c>
      <c r="C138" s="25">
        <v>5767</v>
      </c>
      <c r="D138" s="27">
        <f>Table3[[#This Row],[Scholarly Output]]/$C$151</f>
        <v>5.3971192279508445E-3</v>
      </c>
    </row>
    <row r="139" spans="1:4" x14ac:dyDescent="0.3">
      <c r="A139" s="25" t="s">
        <v>331</v>
      </c>
      <c r="B139" s="25" t="s">
        <v>1605</v>
      </c>
      <c r="C139" s="25">
        <v>4863</v>
      </c>
      <c r="D139" s="27">
        <f>Table3[[#This Row],[Scholarly Output]]/$C$151</f>
        <v>4.5510994980969234E-3</v>
      </c>
    </row>
    <row r="140" spans="1:4" x14ac:dyDescent="0.3">
      <c r="A140" s="25" t="s">
        <v>224</v>
      </c>
      <c r="B140" s="25" t="s">
        <v>1605</v>
      </c>
      <c r="C140" s="25">
        <v>2945</v>
      </c>
      <c r="D140" s="27">
        <f>Table3[[#This Row],[Scholarly Output]]/$C$151</f>
        <v>2.7561151597564138E-3</v>
      </c>
    </row>
    <row r="141" spans="1:4" x14ac:dyDescent="0.3">
      <c r="A141" s="25" t="s">
        <v>333</v>
      </c>
      <c r="B141" s="25" t="s">
        <v>1605</v>
      </c>
      <c r="C141" s="25">
        <v>2738</v>
      </c>
      <c r="D141" s="27">
        <f>Table3[[#This Row],[Scholarly Output]]/$C$151</f>
        <v>2.5623916154203941E-3</v>
      </c>
    </row>
    <row r="142" spans="1:4" x14ac:dyDescent="0.3">
      <c r="A142" s="25" t="s">
        <v>269</v>
      </c>
      <c r="B142" s="25" t="s">
        <v>1605</v>
      </c>
      <c r="C142" s="25">
        <v>2302</v>
      </c>
      <c r="D142" s="27">
        <f>Table3[[#This Row],[Scholarly Output]]/$C$151</f>
        <v>2.1543555510218216E-3</v>
      </c>
    </row>
    <row r="143" spans="1:4" x14ac:dyDescent="0.3">
      <c r="A143" s="25" t="s">
        <v>274</v>
      </c>
      <c r="B143" s="25" t="s">
        <v>1605</v>
      </c>
      <c r="C143" s="25">
        <v>1967</v>
      </c>
      <c r="D143" s="27">
        <f>Table3[[#This Row],[Scholarly Output]]/$C$151</f>
        <v>1.8408416024586981E-3</v>
      </c>
    </row>
    <row r="144" spans="1:4" x14ac:dyDescent="0.3">
      <c r="A144" s="25" t="s">
        <v>251</v>
      </c>
      <c r="B144" s="25" t="s">
        <v>1605</v>
      </c>
      <c r="C144" s="25">
        <v>1910</v>
      </c>
      <c r="D144" s="27">
        <f>Table3[[#This Row],[Scholarly Output]]/$C$151</f>
        <v>1.7874974380763158E-3</v>
      </c>
    </row>
    <row r="145" spans="1:4" x14ac:dyDescent="0.3">
      <c r="A145" s="25" t="s">
        <v>254</v>
      </c>
      <c r="B145" s="25" t="s">
        <v>1605</v>
      </c>
      <c r="C145" s="25">
        <v>931</v>
      </c>
      <c r="D145" s="27">
        <f>Table3[[#This Row],[Scholarly Output]]/$C$151</f>
        <v>8.7128801824557596E-4</v>
      </c>
    </row>
    <row r="146" spans="1:4" x14ac:dyDescent="0.3">
      <c r="A146" s="25" t="s">
        <v>322</v>
      </c>
      <c r="B146" s="25" t="s">
        <v>1605</v>
      </c>
      <c r="C146" s="25">
        <v>816</v>
      </c>
      <c r="D146" s="27">
        <f>Table3[[#This Row],[Scholarly Output]]/$C$151</f>
        <v>7.636638269477873E-4</v>
      </c>
    </row>
    <row r="147" spans="1:4" x14ac:dyDescent="0.3">
      <c r="A147" s="25" t="s">
        <v>1602</v>
      </c>
      <c r="B147" s="25" t="s">
        <v>1605</v>
      </c>
      <c r="C147" s="25">
        <v>791</v>
      </c>
      <c r="D147" s="27">
        <f>Table3[[#This Row],[Scholarly Output]]/$C$151</f>
        <v>7.4026726362218102E-4</v>
      </c>
    </row>
    <row r="148" spans="1:4" x14ac:dyDescent="0.3">
      <c r="A148" s="25" t="s">
        <v>1594</v>
      </c>
      <c r="B148" s="25" t="s">
        <v>1605</v>
      </c>
      <c r="C148" s="25">
        <v>664</v>
      </c>
      <c r="D148" s="27">
        <f>Table3[[#This Row],[Scholarly Output]]/$C$151</f>
        <v>6.214127219281014E-4</v>
      </c>
    </row>
    <row r="149" spans="1:4" x14ac:dyDescent="0.3">
      <c r="A149" s="25" t="s">
        <v>1603</v>
      </c>
      <c r="B149" s="25" t="s">
        <v>1605</v>
      </c>
      <c r="C149" s="25">
        <v>449</v>
      </c>
      <c r="D149" s="27">
        <f>Table3[[#This Row],[Scholarly Output]]/$C$151</f>
        <v>4.2020227732788787E-4</v>
      </c>
    </row>
    <row r="150" spans="1:4" x14ac:dyDescent="0.3">
      <c r="A150" s="25" t="s">
        <v>1604</v>
      </c>
      <c r="B150" s="25" t="s">
        <v>1605</v>
      </c>
      <c r="C150" s="25">
        <v>301</v>
      </c>
      <c r="D150" s="27">
        <f>Table3[[#This Row],[Scholarly Output]]/$C$151</f>
        <v>2.8169462244029899E-4</v>
      </c>
    </row>
    <row r="151" spans="1:4" x14ac:dyDescent="0.3">
      <c r="A151" s="28" t="s">
        <v>1613</v>
      </c>
      <c r="B151" s="28"/>
      <c r="C151" s="28">
        <f>SUM(C127:C150)</f>
        <v>1068533</v>
      </c>
      <c r="D151" s="31">
        <f>Table3[[#This Row],[Scholarly Output]]/$C$151</f>
        <v>1</v>
      </c>
    </row>
  </sheetData>
  <pageMargins left="0.70866141732283472" right="0.70866141732283472" top="0.94488188976377963" bottom="0.74803149606299213" header="0.31496062992125984" footer="0.31496062992125984"/>
  <pageSetup paperSize="9" orientation="portrait" r:id="rId1"/>
  <headerFooter>
    <oddHeader>&amp;L&amp;G</oddHeader>
    <oddFooter>&amp;C&amp;"Roboto Condensed,Normal"&amp;9Página &amp;P</oddFooter>
  </headerFooter>
  <legacyDrawingHF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86CC8-564F-AF4A-BF80-E89CD3B62995}">
  <sheetPr codeName="Hoja10">
    <tabColor theme="4"/>
  </sheetPr>
  <dimension ref="A1:D201"/>
  <sheetViews>
    <sheetView view="pageLayout" zoomScaleNormal="94" workbookViewId="0">
      <selection activeCell="B1" sqref="B1"/>
    </sheetView>
  </sheetViews>
  <sheetFormatPr baseColWidth="10" defaultColWidth="10.875" defaultRowHeight="16.5" x14ac:dyDescent="0.3"/>
  <cols>
    <col min="1" max="1" width="20" style="5" customWidth="1"/>
    <col min="2" max="2" width="19.625" style="5" customWidth="1"/>
    <col min="3" max="16384" width="10.875" style="5"/>
  </cols>
  <sheetData>
    <row r="1" spans="1:4" ht="20.25" x14ac:dyDescent="0.35">
      <c r="A1" s="3" t="s">
        <v>1182</v>
      </c>
    </row>
    <row r="2" spans="1:4" ht="17.25" x14ac:dyDescent="0.3">
      <c r="A2" s="18" t="s">
        <v>1181</v>
      </c>
    </row>
    <row r="3" spans="1:4" x14ac:dyDescent="0.3">
      <c r="A3" s="5" t="s">
        <v>1180</v>
      </c>
    </row>
    <row r="4" spans="1:4" x14ac:dyDescent="0.3">
      <c r="A4" s="5" t="s">
        <v>1179</v>
      </c>
    </row>
    <row r="7" spans="1:4" x14ac:dyDescent="0.3">
      <c r="A7" s="13" t="s">
        <v>1623</v>
      </c>
      <c r="B7" s="13" t="s">
        <v>1624</v>
      </c>
      <c r="C7" s="13" t="s">
        <v>173</v>
      </c>
      <c r="D7" s="13" t="s">
        <v>195</v>
      </c>
    </row>
    <row r="8" spans="1:4" x14ac:dyDescent="0.3">
      <c r="A8" s="13" t="s">
        <v>198</v>
      </c>
      <c r="B8" s="13" t="s">
        <v>627</v>
      </c>
      <c r="C8" s="13" t="s">
        <v>199</v>
      </c>
      <c r="D8" s="13" t="s">
        <v>200</v>
      </c>
    </row>
    <row r="9" spans="1:4" x14ac:dyDescent="0.3">
      <c r="A9" s="13" t="s">
        <v>201</v>
      </c>
      <c r="B9" s="13" t="s">
        <v>627</v>
      </c>
      <c r="C9" s="13" t="s">
        <v>202</v>
      </c>
      <c r="D9" s="13" t="s">
        <v>197</v>
      </c>
    </row>
    <row r="10" spans="1:4" x14ac:dyDescent="0.3">
      <c r="A10" s="13" t="s">
        <v>203</v>
      </c>
      <c r="B10" s="13" t="s">
        <v>627</v>
      </c>
      <c r="C10" s="13" t="s">
        <v>204</v>
      </c>
      <c r="D10" s="13" t="s">
        <v>200</v>
      </c>
    </row>
    <row r="11" spans="1:4" x14ac:dyDescent="0.3">
      <c r="A11" s="13" t="s">
        <v>205</v>
      </c>
      <c r="B11" s="13" t="s">
        <v>769</v>
      </c>
      <c r="C11" s="13" t="s">
        <v>202</v>
      </c>
      <c r="D11" s="13" t="s">
        <v>206</v>
      </c>
    </row>
    <row r="12" spans="1:4" x14ac:dyDescent="0.3">
      <c r="A12" s="13" t="s">
        <v>207</v>
      </c>
      <c r="B12" s="13" t="s">
        <v>627</v>
      </c>
      <c r="C12" s="13" t="s">
        <v>204</v>
      </c>
      <c r="D12" s="13" t="s">
        <v>200</v>
      </c>
    </row>
    <row r="13" spans="1:4" x14ac:dyDescent="0.3">
      <c r="A13" s="13" t="s">
        <v>208</v>
      </c>
      <c r="B13" s="13" t="s">
        <v>627</v>
      </c>
      <c r="C13" s="13" t="s">
        <v>209</v>
      </c>
      <c r="D13" s="13" t="s">
        <v>206</v>
      </c>
    </row>
    <row r="14" spans="1:4" x14ac:dyDescent="0.3">
      <c r="A14" s="13" t="s">
        <v>5</v>
      </c>
      <c r="B14" s="13" t="s">
        <v>627</v>
      </c>
      <c r="C14" s="13" t="s">
        <v>209</v>
      </c>
      <c r="D14" s="13" t="s">
        <v>206</v>
      </c>
    </row>
    <row r="15" spans="1:4" x14ac:dyDescent="0.3">
      <c r="A15" s="13" t="s">
        <v>210</v>
      </c>
      <c r="B15" s="13" t="s">
        <v>627</v>
      </c>
      <c r="C15" s="13" t="s">
        <v>196</v>
      </c>
      <c r="D15" s="13" t="s">
        <v>197</v>
      </c>
    </row>
    <row r="16" spans="1:4" x14ac:dyDescent="0.3">
      <c r="A16" s="13" t="s">
        <v>211</v>
      </c>
      <c r="B16" s="13" t="s">
        <v>769</v>
      </c>
      <c r="C16" s="13" t="s">
        <v>199</v>
      </c>
      <c r="D16" s="13" t="s">
        <v>206</v>
      </c>
    </row>
    <row r="17" spans="1:4" x14ac:dyDescent="0.3">
      <c r="A17" s="13" t="s">
        <v>212</v>
      </c>
      <c r="B17" s="13" t="s">
        <v>769</v>
      </c>
      <c r="C17" s="13" t="s">
        <v>202</v>
      </c>
      <c r="D17" s="13" t="s">
        <v>206</v>
      </c>
    </row>
    <row r="18" spans="1:4" x14ac:dyDescent="0.3">
      <c r="A18" s="13" t="s">
        <v>213</v>
      </c>
      <c r="B18" s="13" t="s">
        <v>627</v>
      </c>
      <c r="C18" s="13" t="s">
        <v>196</v>
      </c>
      <c r="D18" s="13" t="s">
        <v>200</v>
      </c>
    </row>
    <row r="19" spans="1:4" x14ac:dyDescent="0.3">
      <c r="A19" s="13" t="s">
        <v>214</v>
      </c>
      <c r="B19" s="13" t="s">
        <v>627</v>
      </c>
      <c r="C19" s="13" t="s">
        <v>209</v>
      </c>
      <c r="D19" s="13" t="s">
        <v>206</v>
      </c>
    </row>
    <row r="20" spans="1:4" x14ac:dyDescent="0.3">
      <c r="A20" s="13" t="s">
        <v>215</v>
      </c>
      <c r="B20" s="13" t="s">
        <v>627</v>
      </c>
      <c r="C20" s="13" t="s">
        <v>216</v>
      </c>
      <c r="D20" s="13" t="s">
        <v>200</v>
      </c>
    </row>
    <row r="21" spans="1:4" x14ac:dyDescent="0.3">
      <c r="A21" s="13" t="s">
        <v>217</v>
      </c>
      <c r="B21" s="13" t="s">
        <v>627</v>
      </c>
      <c r="C21" s="13" t="s">
        <v>199</v>
      </c>
      <c r="D21" s="13" t="s">
        <v>197</v>
      </c>
    </row>
    <row r="22" spans="1:4" x14ac:dyDescent="0.3">
      <c r="A22" s="13" t="s">
        <v>218</v>
      </c>
      <c r="B22" s="13" t="s">
        <v>627</v>
      </c>
      <c r="C22" s="13" t="s">
        <v>209</v>
      </c>
      <c r="D22" s="13" t="s">
        <v>206</v>
      </c>
    </row>
    <row r="23" spans="1:4" x14ac:dyDescent="0.3">
      <c r="A23" s="13" t="s">
        <v>219</v>
      </c>
      <c r="B23" s="13" t="s">
        <v>627</v>
      </c>
      <c r="C23" s="13" t="s">
        <v>196</v>
      </c>
      <c r="D23" s="13" t="s">
        <v>200</v>
      </c>
    </row>
    <row r="24" spans="1:4" x14ac:dyDescent="0.3">
      <c r="A24" s="13" t="s">
        <v>220</v>
      </c>
      <c r="B24" s="13" t="s">
        <v>769</v>
      </c>
      <c r="C24" s="13" t="s">
        <v>202</v>
      </c>
      <c r="D24" s="13" t="s">
        <v>206</v>
      </c>
    </row>
    <row r="25" spans="1:4" x14ac:dyDescent="0.3">
      <c r="A25" s="13" t="s">
        <v>221</v>
      </c>
      <c r="B25" s="13" t="s">
        <v>627</v>
      </c>
      <c r="C25" s="13" t="s">
        <v>209</v>
      </c>
      <c r="D25" s="13" t="s">
        <v>206</v>
      </c>
    </row>
    <row r="26" spans="1:4" x14ac:dyDescent="0.3">
      <c r="A26" s="13" t="s">
        <v>222</v>
      </c>
      <c r="B26" s="13" t="s">
        <v>627</v>
      </c>
      <c r="C26" s="13" t="s">
        <v>204</v>
      </c>
      <c r="D26" s="13" t="s">
        <v>197</v>
      </c>
    </row>
    <row r="27" spans="1:4" x14ac:dyDescent="0.3">
      <c r="A27" s="13" t="s">
        <v>223</v>
      </c>
      <c r="B27" s="13" t="s">
        <v>627</v>
      </c>
      <c r="C27" s="13" t="s">
        <v>199</v>
      </c>
      <c r="D27" s="13" t="s">
        <v>197</v>
      </c>
    </row>
    <row r="28" spans="1:4" x14ac:dyDescent="0.3">
      <c r="A28" s="13" t="s">
        <v>224</v>
      </c>
      <c r="B28" s="13" t="s">
        <v>627</v>
      </c>
      <c r="C28" s="13" t="s">
        <v>209</v>
      </c>
      <c r="D28" s="13" t="s">
        <v>197</v>
      </c>
    </row>
    <row r="29" spans="1:4" x14ac:dyDescent="0.3">
      <c r="A29" s="13" t="s">
        <v>225</v>
      </c>
      <c r="B29" s="13" t="s">
        <v>627</v>
      </c>
      <c r="C29" s="13" t="s">
        <v>202</v>
      </c>
      <c r="D29" s="13" t="s">
        <v>197</v>
      </c>
    </row>
    <row r="30" spans="1:4" x14ac:dyDescent="0.3">
      <c r="A30" s="13" t="s">
        <v>226</v>
      </c>
      <c r="B30" s="13" t="s">
        <v>627</v>
      </c>
      <c r="C30" s="13" t="s">
        <v>204</v>
      </c>
      <c r="D30" s="13" t="s">
        <v>206</v>
      </c>
    </row>
    <row r="31" spans="1:4" x14ac:dyDescent="0.3">
      <c r="A31" s="13" t="s">
        <v>30</v>
      </c>
      <c r="B31" s="13" t="s">
        <v>627</v>
      </c>
      <c r="C31" s="13" t="s">
        <v>209</v>
      </c>
      <c r="D31" s="13" t="s">
        <v>206</v>
      </c>
    </row>
    <row r="32" spans="1:4" x14ac:dyDescent="0.3">
      <c r="A32" s="13" t="s">
        <v>227</v>
      </c>
      <c r="B32" s="13" t="s">
        <v>627</v>
      </c>
      <c r="C32" s="13" t="s">
        <v>199</v>
      </c>
      <c r="D32" s="13" t="s">
        <v>200</v>
      </c>
    </row>
    <row r="33" spans="1:4" x14ac:dyDescent="0.3">
      <c r="A33" s="13" t="s">
        <v>228</v>
      </c>
      <c r="B33" s="13" t="s">
        <v>769</v>
      </c>
      <c r="C33" s="13" t="s">
        <v>202</v>
      </c>
      <c r="D33" s="13" t="s">
        <v>206</v>
      </c>
    </row>
    <row r="34" spans="1:4" x14ac:dyDescent="0.3">
      <c r="A34" s="13" t="s">
        <v>229</v>
      </c>
      <c r="B34" s="13" t="s">
        <v>627</v>
      </c>
      <c r="C34" s="13" t="s">
        <v>204</v>
      </c>
      <c r="D34" s="13" t="s">
        <v>200</v>
      </c>
    </row>
    <row r="35" spans="1:4" x14ac:dyDescent="0.3">
      <c r="A35" s="13" t="s">
        <v>230</v>
      </c>
      <c r="B35" s="13" t="s">
        <v>627</v>
      </c>
      <c r="C35" s="13" t="s">
        <v>204</v>
      </c>
      <c r="D35" s="13" t="s">
        <v>200</v>
      </c>
    </row>
    <row r="36" spans="1:4" x14ac:dyDescent="0.3">
      <c r="A36" s="13" t="s">
        <v>231</v>
      </c>
      <c r="B36" s="13" t="s">
        <v>627</v>
      </c>
      <c r="C36" s="13" t="s">
        <v>204</v>
      </c>
      <c r="D36" s="13" t="s">
        <v>206</v>
      </c>
    </row>
    <row r="37" spans="1:4" x14ac:dyDescent="0.3">
      <c r="A37" s="13" t="s">
        <v>232</v>
      </c>
      <c r="B37" s="13" t="s">
        <v>627</v>
      </c>
      <c r="C37" s="13" t="s">
        <v>199</v>
      </c>
      <c r="D37" s="13" t="s">
        <v>200</v>
      </c>
    </row>
    <row r="38" spans="1:4" x14ac:dyDescent="0.3">
      <c r="A38" s="13" t="s">
        <v>233</v>
      </c>
      <c r="B38" s="13" t="s">
        <v>627</v>
      </c>
      <c r="C38" s="13" t="s">
        <v>204</v>
      </c>
      <c r="D38" s="13" t="s">
        <v>200</v>
      </c>
    </row>
    <row r="39" spans="1:4" x14ac:dyDescent="0.3">
      <c r="A39" s="13" t="s">
        <v>234</v>
      </c>
      <c r="B39" s="13" t="s">
        <v>769</v>
      </c>
      <c r="C39" s="13" t="s">
        <v>209</v>
      </c>
      <c r="D39" s="13" t="s">
        <v>206</v>
      </c>
    </row>
    <row r="40" spans="1:4" x14ac:dyDescent="0.3">
      <c r="A40" s="13" t="s">
        <v>235</v>
      </c>
      <c r="B40" s="13" t="s">
        <v>627</v>
      </c>
      <c r="C40" s="13" t="s">
        <v>204</v>
      </c>
      <c r="D40" s="13" t="s">
        <v>200</v>
      </c>
    </row>
    <row r="41" spans="1:4" x14ac:dyDescent="0.3">
      <c r="A41" s="13" t="s">
        <v>236</v>
      </c>
      <c r="B41" s="13" t="s">
        <v>627</v>
      </c>
      <c r="C41" s="13" t="s">
        <v>204</v>
      </c>
      <c r="D41" s="13" t="s">
        <v>200</v>
      </c>
    </row>
    <row r="42" spans="1:4" x14ac:dyDescent="0.3">
      <c r="A42" s="13" t="s">
        <v>237</v>
      </c>
      <c r="B42" s="13" t="s">
        <v>627</v>
      </c>
      <c r="C42" s="13" t="s">
        <v>209</v>
      </c>
      <c r="D42" s="13" t="s">
        <v>206</v>
      </c>
    </row>
    <row r="43" spans="1:4" x14ac:dyDescent="0.3">
      <c r="A43" s="13" t="s">
        <v>18</v>
      </c>
      <c r="B43" s="13" t="s">
        <v>627</v>
      </c>
      <c r="C43" s="13" t="s">
        <v>199</v>
      </c>
      <c r="D43" s="13" t="s">
        <v>200</v>
      </c>
    </row>
    <row r="44" spans="1:4" x14ac:dyDescent="0.3">
      <c r="A44" s="13" t="s">
        <v>238</v>
      </c>
      <c r="B44" s="13" t="s">
        <v>627</v>
      </c>
      <c r="C44" s="13" t="s">
        <v>209</v>
      </c>
      <c r="D44" s="13" t="s">
        <v>206</v>
      </c>
    </row>
    <row r="45" spans="1:4" x14ac:dyDescent="0.3">
      <c r="A45" s="13" t="s">
        <v>239</v>
      </c>
      <c r="B45" s="13" t="s">
        <v>627</v>
      </c>
      <c r="C45" s="13" t="s">
        <v>204</v>
      </c>
      <c r="D45" s="13" t="s">
        <v>197</v>
      </c>
    </row>
    <row r="46" spans="1:4" x14ac:dyDescent="0.3">
      <c r="A46" s="13" t="s">
        <v>240</v>
      </c>
      <c r="B46" s="13" t="s">
        <v>627</v>
      </c>
      <c r="C46" s="13" t="s">
        <v>204</v>
      </c>
      <c r="D46" s="13" t="s">
        <v>200</v>
      </c>
    </row>
    <row r="47" spans="1:4" x14ac:dyDescent="0.3">
      <c r="A47" s="13" t="s">
        <v>241</v>
      </c>
      <c r="B47" s="13" t="s">
        <v>627</v>
      </c>
      <c r="C47" s="13" t="s">
        <v>204</v>
      </c>
      <c r="D47" s="13" t="s">
        <v>200</v>
      </c>
    </row>
    <row r="48" spans="1:4" x14ac:dyDescent="0.3">
      <c r="A48" s="13" t="s">
        <v>242</v>
      </c>
      <c r="B48" s="13" t="s">
        <v>627</v>
      </c>
      <c r="C48" s="13" t="s">
        <v>209</v>
      </c>
      <c r="D48" s="13" t="s">
        <v>206</v>
      </c>
    </row>
    <row r="49" spans="1:4" x14ac:dyDescent="0.3">
      <c r="A49" s="13" t="s">
        <v>243</v>
      </c>
      <c r="B49" s="13" t="s">
        <v>627</v>
      </c>
      <c r="C49" s="13" t="s">
        <v>204</v>
      </c>
      <c r="D49" s="13" t="s">
        <v>197</v>
      </c>
    </row>
    <row r="50" spans="1:4" x14ac:dyDescent="0.3">
      <c r="A50" s="13" t="s">
        <v>244</v>
      </c>
      <c r="B50" s="13" t="s">
        <v>769</v>
      </c>
      <c r="C50" s="13" t="s">
        <v>202</v>
      </c>
      <c r="D50" s="13" t="s">
        <v>206</v>
      </c>
    </row>
    <row r="51" spans="1:4" x14ac:dyDescent="0.3">
      <c r="A51" s="13" t="s">
        <v>245</v>
      </c>
      <c r="B51" s="13" t="s">
        <v>627</v>
      </c>
      <c r="C51" s="13" t="s">
        <v>209</v>
      </c>
      <c r="D51" s="13" t="s">
        <v>200</v>
      </c>
    </row>
    <row r="52" spans="1:4" x14ac:dyDescent="0.3">
      <c r="A52" s="13" t="s">
        <v>246</v>
      </c>
      <c r="B52" s="13" t="s">
        <v>769</v>
      </c>
      <c r="C52" s="13" t="s">
        <v>202</v>
      </c>
      <c r="D52" s="13" t="s">
        <v>206</v>
      </c>
    </row>
    <row r="53" spans="1:4" x14ac:dyDescent="0.3">
      <c r="A53" s="13" t="s">
        <v>247</v>
      </c>
      <c r="B53" s="13" t="s">
        <v>769</v>
      </c>
      <c r="C53" s="13" t="s">
        <v>202</v>
      </c>
      <c r="D53" s="13" t="s">
        <v>206</v>
      </c>
    </row>
    <row r="54" spans="1:4" x14ac:dyDescent="0.3">
      <c r="A54" s="13" t="s">
        <v>248</v>
      </c>
      <c r="B54" s="13" t="s">
        <v>769</v>
      </c>
      <c r="C54" s="13" t="s">
        <v>202</v>
      </c>
      <c r="D54" s="13" t="s">
        <v>206</v>
      </c>
    </row>
    <row r="55" spans="1:4" x14ac:dyDescent="0.3">
      <c r="A55" s="13" t="s">
        <v>249</v>
      </c>
      <c r="B55" s="13" t="s">
        <v>627</v>
      </c>
      <c r="C55" s="13" t="s">
        <v>204</v>
      </c>
      <c r="D55" s="13" t="s">
        <v>200</v>
      </c>
    </row>
    <row r="56" spans="1:4" x14ac:dyDescent="0.3">
      <c r="A56" s="13" t="s">
        <v>250</v>
      </c>
      <c r="B56" s="13" t="s">
        <v>627</v>
      </c>
      <c r="C56" s="13" t="s">
        <v>209</v>
      </c>
      <c r="D56" s="13" t="s">
        <v>206</v>
      </c>
    </row>
    <row r="57" spans="1:4" x14ac:dyDescent="0.3">
      <c r="A57" s="13" t="s">
        <v>251</v>
      </c>
      <c r="B57" s="13" t="s">
        <v>627</v>
      </c>
      <c r="C57" s="13" t="s">
        <v>209</v>
      </c>
      <c r="D57" s="13" t="s">
        <v>197</v>
      </c>
    </row>
    <row r="58" spans="1:4" x14ac:dyDescent="0.3">
      <c r="A58" s="13" t="s">
        <v>252</v>
      </c>
      <c r="B58" s="13" t="s">
        <v>627</v>
      </c>
      <c r="C58" s="13" t="s">
        <v>209</v>
      </c>
      <c r="D58" s="13" t="s">
        <v>197</v>
      </c>
    </row>
    <row r="59" spans="1:4" x14ac:dyDescent="0.3">
      <c r="A59" s="13" t="s">
        <v>253</v>
      </c>
      <c r="B59" s="13" t="s">
        <v>627</v>
      </c>
      <c r="C59" s="13" t="s">
        <v>204</v>
      </c>
      <c r="D59" s="13" t="s">
        <v>200</v>
      </c>
    </row>
    <row r="60" spans="1:4" x14ac:dyDescent="0.3">
      <c r="A60" s="13" t="s">
        <v>254</v>
      </c>
      <c r="B60" s="13" t="s">
        <v>627</v>
      </c>
      <c r="C60" s="13" t="s">
        <v>209</v>
      </c>
      <c r="D60" s="13" t="s">
        <v>197</v>
      </c>
    </row>
    <row r="61" spans="1:4" x14ac:dyDescent="0.3">
      <c r="A61" s="13" t="s">
        <v>255</v>
      </c>
      <c r="B61" s="13" t="s">
        <v>627</v>
      </c>
      <c r="C61" s="13" t="s">
        <v>204</v>
      </c>
      <c r="D61" s="13" t="s">
        <v>200</v>
      </c>
    </row>
    <row r="62" spans="1:4" x14ac:dyDescent="0.3">
      <c r="A62" s="13" t="s">
        <v>256</v>
      </c>
      <c r="B62" s="13" t="s">
        <v>627</v>
      </c>
      <c r="C62" s="13" t="s">
        <v>204</v>
      </c>
      <c r="D62" s="13" t="s">
        <v>200</v>
      </c>
    </row>
    <row r="63" spans="1:4" x14ac:dyDescent="0.3">
      <c r="A63" s="13" t="s">
        <v>257</v>
      </c>
      <c r="B63" s="13" t="s">
        <v>769</v>
      </c>
      <c r="C63" s="13" t="s">
        <v>202</v>
      </c>
      <c r="D63" s="13" t="s">
        <v>206</v>
      </c>
    </row>
    <row r="64" spans="1:4" x14ac:dyDescent="0.3">
      <c r="A64" s="13" t="s">
        <v>258</v>
      </c>
      <c r="B64" s="13" t="s">
        <v>627</v>
      </c>
      <c r="C64" s="13" t="s">
        <v>204</v>
      </c>
      <c r="D64" s="13" t="s">
        <v>200</v>
      </c>
    </row>
    <row r="65" spans="1:4" x14ac:dyDescent="0.3">
      <c r="A65" s="13" t="s">
        <v>259</v>
      </c>
      <c r="B65" s="13" t="s">
        <v>627</v>
      </c>
      <c r="C65" s="13" t="s">
        <v>204</v>
      </c>
      <c r="D65" s="13" t="s">
        <v>200</v>
      </c>
    </row>
    <row r="66" spans="1:4" x14ac:dyDescent="0.3">
      <c r="A66" s="13" t="s">
        <v>260</v>
      </c>
      <c r="B66" s="13" t="s">
        <v>627</v>
      </c>
      <c r="C66" s="13" t="s">
        <v>199</v>
      </c>
      <c r="D66" s="13" t="s">
        <v>197</v>
      </c>
    </row>
    <row r="67" spans="1:4" x14ac:dyDescent="0.3">
      <c r="A67" s="13" t="s">
        <v>261</v>
      </c>
      <c r="B67" s="13" t="s">
        <v>769</v>
      </c>
      <c r="C67" s="13" t="s">
        <v>202</v>
      </c>
      <c r="D67" s="13" t="s">
        <v>206</v>
      </c>
    </row>
    <row r="68" spans="1:4" x14ac:dyDescent="0.3">
      <c r="A68" s="13" t="s">
        <v>262</v>
      </c>
      <c r="B68" s="13" t="s">
        <v>769</v>
      </c>
      <c r="C68" s="13" t="s">
        <v>202</v>
      </c>
      <c r="D68" s="13" t="s">
        <v>206</v>
      </c>
    </row>
    <row r="69" spans="1:4" x14ac:dyDescent="0.3">
      <c r="A69" s="13" t="s">
        <v>263</v>
      </c>
      <c r="B69" s="13" t="s">
        <v>627</v>
      </c>
      <c r="C69" s="13" t="s">
        <v>204</v>
      </c>
      <c r="D69" s="13" t="s">
        <v>200</v>
      </c>
    </row>
    <row r="70" spans="1:4" x14ac:dyDescent="0.3">
      <c r="A70" s="13" t="s">
        <v>264</v>
      </c>
      <c r="B70" s="13" t="s">
        <v>627</v>
      </c>
      <c r="C70" s="13" t="s">
        <v>196</v>
      </c>
      <c r="D70" s="13" t="s">
        <v>197</v>
      </c>
    </row>
    <row r="71" spans="1:4" x14ac:dyDescent="0.3">
      <c r="A71" s="13" t="s">
        <v>265</v>
      </c>
      <c r="B71" s="13" t="s">
        <v>769</v>
      </c>
      <c r="C71" s="13" t="s">
        <v>202</v>
      </c>
      <c r="D71" s="13" t="s">
        <v>206</v>
      </c>
    </row>
    <row r="72" spans="1:4" x14ac:dyDescent="0.3">
      <c r="A72" s="13" t="s">
        <v>266</v>
      </c>
      <c r="B72" s="13" t="s">
        <v>627</v>
      </c>
      <c r="C72" s="13" t="s">
        <v>204</v>
      </c>
      <c r="D72" s="13" t="s">
        <v>206</v>
      </c>
    </row>
    <row r="73" spans="1:4" x14ac:dyDescent="0.3">
      <c r="A73" s="13" t="s">
        <v>267</v>
      </c>
      <c r="B73" s="13" t="s">
        <v>769</v>
      </c>
      <c r="C73" s="13" t="s">
        <v>202</v>
      </c>
      <c r="D73" s="13" t="s">
        <v>206</v>
      </c>
    </row>
    <row r="74" spans="1:4" x14ac:dyDescent="0.3">
      <c r="A74" s="13" t="s">
        <v>268</v>
      </c>
      <c r="B74" s="13" t="s">
        <v>627</v>
      </c>
      <c r="C74" s="13" t="s">
        <v>209</v>
      </c>
      <c r="D74" s="13" t="s">
        <v>206</v>
      </c>
    </row>
    <row r="75" spans="1:4" x14ac:dyDescent="0.3">
      <c r="A75" s="13" t="s">
        <v>269</v>
      </c>
      <c r="B75" s="13" t="s">
        <v>627</v>
      </c>
      <c r="C75" s="13" t="s">
        <v>209</v>
      </c>
      <c r="D75" s="13" t="s">
        <v>197</v>
      </c>
    </row>
    <row r="76" spans="1:4" x14ac:dyDescent="0.3">
      <c r="A76" s="13" t="s">
        <v>270</v>
      </c>
      <c r="B76" s="13" t="s">
        <v>627</v>
      </c>
      <c r="C76" s="13" t="s">
        <v>204</v>
      </c>
      <c r="D76" s="13" t="s">
        <v>200</v>
      </c>
    </row>
    <row r="77" spans="1:4" x14ac:dyDescent="0.3">
      <c r="A77" s="13" t="s">
        <v>271</v>
      </c>
      <c r="B77" s="13" t="s">
        <v>627</v>
      </c>
      <c r="C77" s="13" t="s">
        <v>204</v>
      </c>
      <c r="D77" s="13" t="s">
        <v>197</v>
      </c>
    </row>
    <row r="78" spans="1:4" x14ac:dyDescent="0.3">
      <c r="A78" s="13" t="s">
        <v>272</v>
      </c>
      <c r="B78" s="13" t="s">
        <v>627</v>
      </c>
      <c r="C78" s="13" t="s">
        <v>209</v>
      </c>
      <c r="D78" s="13" t="s">
        <v>206</v>
      </c>
    </row>
    <row r="79" spans="1:4" x14ac:dyDescent="0.3">
      <c r="A79" s="13" t="s">
        <v>273</v>
      </c>
      <c r="B79" s="13" t="s">
        <v>627</v>
      </c>
      <c r="C79" s="13" t="s">
        <v>209</v>
      </c>
      <c r="D79" s="13" t="s">
        <v>200</v>
      </c>
    </row>
    <row r="80" spans="1:4" x14ac:dyDescent="0.3">
      <c r="A80" s="13" t="s">
        <v>274</v>
      </c>
      <c r="B80" s="13" t="s">
        <v>627</v>
      </c>
      <c r="C80" s="13" t="s">
        <v>209</v>
      </c>
      <c r="D80" s="13" t="s">
        <v>197</v>
      </c>
    </row>
    <row r="81" spans="1:4" x14ac:dyDescent="0.3">
      <c r="A81" s="13" t="s">
        <v>276</v>
      </c>
      <c r="B81" s="13" t="s">
        <v>769</v>
      </c>
      <c r="C81" s="13" t="s">
        <v>202</v>
      </c>
      <c r="D81" s="13" t="s">
        <v>197</v>
      </c>
    </row>
    <row r="82" spans="1:4" x14ac:dyDescent="0.3">
      <c r="A82" s="13" t="s">
        <v>277</v>
      </c>
      <c r="B82" s="13" t="s">
        <v>769</v>
      </c>
      <c r="C82" s="13" t="s">
        <v>202</v>
      </c>
      <c r="D82" s="13" t="s">
        <v>206</v>
      </c>
    </row>
    <row r="83" spans="1:4" x14ac:dyDescent="0.3">
      <c r="A83" s="13" t="s">
        <v>28</v>
      </c>
      <c r="B83" s="13" t="s">
        <v>627</v>
      </c>
      <c r="C83" s="13" t="s">
        <v>199</v>
      </c>
      <c r="D83" s="13" t="s">
        <v>197</v>
      </c>
    </row>
    <row r="84" spans="1:4" x14ac:dyDescent="0.3">
      <c r="A84" s="13" t="s">
        <v>36</v>
      </c>
      <c r="B84" s="13" t="s">
        <v>627</v>
      </c>
      <c r="C84" s="13" t="s">
        <v>199</v>
      </c>
      <c r="D84" s="13" t="s">
        <v>197</v>
      </c>
    </row>
    <row r="85" spans="1:4" x14ac:dyDescent="0.3">
      <c r="A85" s="13" t="s">
        <v>278</v>
      </c>
      <c r="B85" s="13" t="s">
        <v>627</v>
      </c>
      <c r="C85" s="13" t="s">
        <v>216</v>
      </c>
      <c r="D85" s="13" t="s">
        <v>200</v>
      </c>
    </row>
    <row r="86" spans="1:4" x14ac:dyDescent="0.3">
      <c r="A86" s="13" t="s">
        <v>279</v>
      </c>
      <c r="B86" s="13" t="s">
        <v>627</v>
      </c>
      <c r="C86" s="13" t="s">
        <v>216</v>
      </c>
      <c r="D86" s="13" t="s">
        <v>200</v>
      </c>
    </row>
    <row r="87" spans="1:4" x14ac:dyDescent="0.3">
      <c r="A87" s="13" t="s">
        <v>280</v>
      </c>
      <c r="B87" s="13" t="s">
        <v>769</v>
      </c>
      <c r="C87" s="13" t="s">
        <v>202</v>
      </c>
      <c r="D87" s="13" t="s">
        <v>206</v>
      </c>
    </row>
    <row r="88" spans="1:4" x14ac:dyDescent="0.3">
      <c r="A88" s="13" t="s">
        <v>281</v>
      </c>
      <c r="B88" s="13" t="s">
        <v>627</v>
      </c>
      <c r="C88" s="13" t="s">
        <v>216</v>
      </c>
      <c r="D88" s="13" t="s">
        <v>206</v>
      </c>
    </row>
    <row r="89" spans="1:4" x14ac:dyDescent="0.3">
      <c r="A89" s="13" t="s">
        <v>25</v>
      </c>
      <c r="B89" s="13" t="s">
        <v>769</v>
      </c>
      <c r="C89" s="13" t="s">
        <v>202</v>
      </c>
      <c r="D89" s="13" t="s">
        <v>206</v>
      </c>
    </row>
    <row r="90" spans="1:4" x14ac:dyDescent="0.3">
      <c r="A90" s="13" t="s">
        <v>282</v>
      </c>
      <c r="B90" s="13" t="s">
        <v>627</v>
      </c>
      <c r="C90" s="13" t="s">
        <v>209</v>
      </c>
      <c r="D90" s="13" t="s">
        <v>206</v>
      </c>
    </row>
    <row r="91" spans="1:4" x14ac:dyDescent="0.3">
      <c r="A91" s="13" t="s">
        <v>283</v>
      </c>
      <c r="B91" s="13" t="s">
        <v>769</v>
      </c>
      <c r="C91" s="13" t="s">
        <v>199</v>
      </c>
      <c r="D91" s="13" t="s">
        <v>206</v>
      </c>
    </row>
    <row r="92" spans="1:4" x14ac:dyDescent="0.3">
      <c r="A92" s="13" t="s">
        <v>284</v>
      </c>
      <c r="B92" s="13" t="s">
        <v>627</v>
      </c>
      <c r="C92" s="13" t="s">
        <v>216</v>
      </c>
      <c r="D92" s="13" t="s">
        <v>200</v>
      </c>
    </row>
    <row r="93" spans="1:4" x14ac:dyDescent="0.3">
      <c r="A93" s="13" t="s">
        <v>285</v>
      </c>
      <c r="B93" s="13" t="s">
        <v>627</v>
      </c>
      <c r="C93" s="13" t="s">
        <v>196</v>
      </c>
      <c r="D93" s="13" t="s">
        <v>200</v>
      </c>
    </row>
    <row r="94" spans="1:4" x14ac:dyDescent="0.3">
      <c r="A94" s="13" t="s">
        <v>286</v>
      </c>
      <c r="B94" s="13" t="s">
        <v>627</v>
      </c>
      <c r="C94" s="13" t="s">
        <v>204</v>
      </c>
      <c r="D94" s="13" t="s">
        <v>197</v>
      </c>
    </row>
    <row r="95" spans="1:4" x14ac:dyDescent="0.3">
      <c r="A95" s="13" t="s">
        <v>287</v>
      </c>
      <c r="B95" s="13" t="s">
        <v>627</v>
      </c>
      <c r="C95" s="13" t="s">
        <v>199</v>
      </c>
      <c r="D95" s="13" t="s">
        <v>206</v>
      </c>
    </row>
    <row r="96" spans="1:4" x14ac:dyDescent="0.3">
      <c r="A96" s="13" t="s">
        <v>288</v>
      </c>
      <c r="B96" s="13" t="s">
        <v>627</v>
      </c>
      <c r="C96" s="13" t="s">
        <v>202</v>
      </c>
      <c r="D96" s="13" t="s">
        <v>197</v>
      </c>
    </row>
    <row r="97" spans="1:4" x14ac:dyDescent="0.3">
      <c r="A97" s="13" t="s">
        <v>289</v>
      </c>
      <c r="B97" s="13" t="s">
        <v>627</v>
      </c>
      <c r="C97" s="13" t="s">
        <v>216</v>
      </c>
      <c r="D97" s="13" t="s">
        <v>197</v>
      </c>
    </row>
    <row r="98" spans="1:4" x14ac:dyDescent="0.3">
      <c r="A98" s="13" t="s">
        <v>290</v>
      </c>
      <c r="B98" s="13" t="s">
        <v>627</v>
      </c>
      <c r="C98" s="13" t="s">
        <v>196</v>
      </c>
      <c r="D98" s="13" t="s">
        <v>200</v>
      </c>
    </row>
    <row r="99" spans="1:4" x14ac:dyDescent="0.3">
      <c r="A99" s="13" t="s">
        <v>291</v>
      </c>
      <c r="B99" s="13" t="s">
        <v>627</v>
      </c>
      <c r="C99" s="13" t="s">
        <v>199</v>
      </c>
      <c r="D99" s="13" t="s">
        <v>200</v>
      </c>
    </row>
    <row r="100" spans="1:4" x14ac:dyDescent="0.3">
      <c r="A100" s="13" t="s">
        <v>292</v>
      </c>
      <c r="B100" s="13" t="s">
        <v>769</v>
      </c>
      <c r="C100" s="13" t="s">
        <v>202</v>
      </c>
      <c r="D100" s="13" t="s">
        <v>206</v>
      </c>
    </row>
    <row r="101" spans="1:4" x14ac:dyDescent="0.3">
      <c r="A101" s="13" t="s">
        <v>293</v>
      </c>
      <c r="B101" s="13" t="s">
        <v>627</v>
      </c>
      <c r="C101" s="13" t="s">
        <v>216</v>
      </c>
      <c r="D101" s="13" t="s">
        <v>197</v>
      </c>
    </row>
    <row r="102" spans="1:4" x14ac:dyDescent="0.3">
      <c r="A102" s="13" t="s">
        <v>294</v>
      </c>
      <c r="B102" s="13" t="s">
        <v>627</v>
      </c>
      <c r="C102" s="13" t="s">
        <v>204</v>
      </c>
      <c r="D102" s="13" t="s">
        <v>206</v>
      </c>
    </row>
    <row r="103" spans="1:4" x14ac:dyDescent="0.3">
      <c r="A103" s="13" t="s">
        <v>295</v>
      </c>
      <c r="B103" s="13" t="s">
        <v>627</v>
      </c>
      <c r="C103" s="13" t="s">
        <v>204</v>
      </c>
      <c r="D103" s="13" t="s">
        <v>197</v>
      </c>
    </row>
    <row r="104" spans="1:4" x14ac:dyDescent="0.3">
      <c r="A104" s="13" t="s">
        <v>296</v>
      </c>
      <c r="B104" s="13" t="s">
        <v>627</v>
      </c>
      <c r="C104" s="13" t="s">
        <v>204</v>
      </c>
      <c r="D104" s="13" t="s">
        <v>200</v>
      </c>
    </row>
    <row r="105" spans="1:4" x14ac:dyDescent="0.3">
      <c r="A105" s="13" t="s">
        <v>297</v>
      </c>
      <c r="B105" s="13" t="s">
        <v>769</v>
      </c>
      <c r="C105" s="13" t="s">
        <v>202</v>
      </c>
      <c r="D105" s="13" t="s">
        <v>206</v>
      </c>
    </row>
    <row r="106" spans="1:4" x14ac:dyDescent="0.3">
      <c r="A106" s="13" t="s">
        <v>298</v>
      </c>
      <c r="B106" s="13" t="s">
        <v>769</v>
      </c>
      <c r="C106" s="13" t="s">
        <v>202</v>
      </c>
      <c r="D106" s="13" t="s">
        <v>206</v>
      </c>
    </row>
    <row r="107" spans="1:4" x14ac:dyDescent="0.3">
      <c r="A107" s="13" t="s">
        <v>299</v>
      </c>
      <c r="B107" s="13" t="s">
        <v>769</v>
      </c>
      <c r="C107" s="13" t="s">
        <v>202</v>
      </c>
      <c r="D107" s="13" t="s">
        <v>206</v>
      </c>
    </row>
    <row r="108" spans="1:4" x14ac:dyDescent="0.3">
      <c r="A108" s="13" t="s">
        <v>300</v>
      </c>
      <c r="B108" s="13" t="s">
        <v>627</v>
      </c>
      <c r="C108" s="13" t="s">
        <v>204</v>
      </c>
      <c r="D108" s="13" t="s">
        <v>197</v>
      </c>
    </row>
    <row r="109" spans="1:4" x14ac:dyDescent="0.3">
      <c r="A109" s="13" t="s">
        <v>301</v>
      </c>
      <c r="B109" s="13" t="s">
        <v>627</v>
      </c>
      <c r="C109" s="13" t="s">
        <v>204</v>
      </c>
      <c r="D109" s="13" t="s">
        <v>197</v>
      </c>
    </row>
    <row r="110" spans="1:4" x14ac:dyDescent="0.3">
      <c r="A110" s="13" t="s">
        <v>302</v>
      </c>
      <c r="B110" s="13" t="s">
        <v>627</v>
      </c>
      <c r="C110" s="13" t="s">
        <v>199</v>
      </c>
      <c r="D110" s="13" t="s">
        <v>197</v>
      </c>
    </row>
    <row r="111" spans="1:4" x14ac:dyDescent="0.3">
      <c r="A111" s="13" t="s">
        <v>303</v>
      </c>
      <c r="B111" s="13" t="s">
        <v>627</v>
      </c>
      <c r="C111" s="13" t="s">
        <v>199</v>
      </c>
      <c r="D111" s="13" t="s">
        <v>197</v>
      </c>
    </row>
    <row r="112" spans="1:4" x14ac:dyDescent="0.3">
      <c r="A112" s="13" t="s">
        <v>304</v>
      </c>
      <c r="B112" s="13" t="s">
        <v>627</v>
      </c>
      <c r="C112" s="13" t="s">
        <v>204</v>
      </c>
      <c r="D112" s="13" t="s">
        <v>200</v>
      </c>
    </row>
    <row r="113" spans="1:4" x14ac:dyDescent="0.3">
      <c r="A113" s="13" t="s">
        <v>305</v>
      </c>
      <c r="B113" s="13" t="s">
        <v>769</v>
      </c>
      <c r="C113" s="13" t="s">
        <v>202</v>
      </c>
      <c r="D113" s="13" t="s">
        <v>206</v>
      </c>
    </row>
    <row r="114" spans="1:4" x14ac:dyDescent="0.3">
      <c r="A114" s="13" t="s">
        <v>306</v>
      </c>
      <c r="B114" s="13" t="s">
        <v>627</v>
      </c>
      <c r="C114" s="13" t="s">
        <v>199</v>
      </c>
      <c r="D114" s="13" t="s">
        <v>206</v>
      </c>
    </row>
    <row r="115" spans="1:4" x14ac:dyDescent="0.3">
      <c r="A115" s="13" t="s">
        <v>307</v>
      </c>
      <c r="B115" s="13" t="s">
        <v>627</v>
      </c>
      <c r="C115" s="13" t="s">
        <v>204</v>
      </c>
      <c r="D115" s="13" t="s">
        <v>197</v>
      </c>
    </row>
    <row r="116" spans="1:4" x14ac:dyDescent="0.3">
      <c r="A116" s="13" t="s">
        <v>308</v>
      </c>
      <c r="B116" s="13" t="s">
        <v>627</v>
      </c>
      <c r="C116" s="13" t="s">
        <v>204</v>
      </c>
      <c r="D116" s="13" t="s">
        <v>206</v>
      </c>
    </row>
    <row r="117" spans="1:4" x14ac:dyDescent="0.3">
      <c r="A117" s="13" t="s">
        <v>32</v>
      </c>
      <c r="B117" s="13" t="s">
        <v>627</v>
      </c>
      <c r="C117" s="13" t="s">
        <v>209</v>
      </c>
      <c r="D117" s="13" t="s">
        <v>197</v>
      </c>
    </row>
    <row r="118" spans="1:4" x14ac:dyDescent="0.3">
      <c r="A118" s="13" t="s">
        <v>309</v>
      </c>
      <c r="B118" s="13" t="s">
        <v>627</v>
      </c>
      <c r="C118" s="13" t="s">
        <v>199</v>
      </c>
      <c r="D118" s="13" t="s">
        <v>206</v>
      </c>
    </row>
    <row r="119" spans="1:4" x14ac:dyDescent="0.3">
      <c r="A119" s="13" t="s">
        <v>310</v>
      </c>
      <c r="B119" s="13" t="s">
        <v>627</v>
      </c>
      <c r="C119" s="13" t="s">
        <v>196</v>
      </c>
      <c r="D119" s="13" t="s">
        <v>197</v>
      </c>
    </row>
    <row r="120" spans="1:4" x14ac:dyDescent="0.3">
      <c r="A120" s="13" t="s">
        <v>311</v>
      </c>
      <c r="B120" s="13" t="s">
        <v>769</v>
      </c>
      <c r="C120" s="13" t="s">
        <v>202</v>
      </c>
      <c r="D120" s="13" t="s">
        <v>206</v>
      </c>
    </row>
    <row r="121" spans="1:4" x14ac:dyDescent="0.3">
      <c r="A121" s="13" t="s">
        <v>312</v>
      </c>
      <c r="B121" s="13" t="s">
        <v>627</v>
      </c>
      <c r="C121" s="13" t="s">
        <v>199</v>
      </c>
      <c r="D121" s="13" t="s">
        <v>206</v>
      </c>
    </row>
    <row r="122" spans="1:4" x14ac:dyDescent="0.3">
      <c r="A122" s="13" t="s">
        <v>313</v>
      </c>
      <c r="B122" s="13" t="s">
        <v>627</v>
      </c>
      <c r="C122" s="13" t="s">
        <v>202</v>
      </c>
      <c r="D122" s="13" t="s">
        <v>197</v>
      </c>
    </row>
    <row r="123" spans="1:4" x14ac:dyDescent="0.3">
      <c r="A123" s="13" t="s">
        <v>314</v>
      </c>
      <c r="B123" s="13" t="s">
        <v>627</v>
      </c>
      <c r="C123" s="13" t="s">
        <v>204</v>
      </c>
      <c r="D123" s="13" t="s">
        <v>197</v>
      </c>
    </row>
    <row r="124" spans="1:4" x14ac:dyDescent="0.3">
      <c r="A124" s="13" t="s">
        <v>315</v>
      </c>
      <c r="B124" s="13" t="s">
        <v>627</v>
      </c>
      <c r="C124" s="13" t="s">
        <v>204</v>
      </c>
      <c r="D124" s="13" t="s">
        <v>197</v>
      </c>
    </row>
    <row r="125" spans="1:4" x14ac:dyDescent="0.3">
      <c r="A125" s="13" t="s">
        <v>316</v>
      </c>
      <c r="B125" s="13" t="s">
        <v>627</v>
      </c>
      <c r="C125" s="13" t="s">
        <v>199</v>
      </c>
      <c r="D125" s="13" t="s">
        <v>200</v>
      </c>
    </row>
    <row r="126" spans="1:4" x14ac:dyDescent="0.3">
      <c r="A126" s="13" t="s">
        <v>317</v>
      </c>
      <c r="B126" s="13" t="s">
        <v>627</v>
      </c>
      <c r="C126" s="13" t="s">
        <v>204</v>
      </c>
      <c r="D126" s="13" t="s">
        <v>206</v>
      </c>
    </row>
    <row r="127" spans="1:4" x14ac:dyDescent="0.3">
      <c r="A127" s="13" t="s">
        <v>318</v>
      </c>
      <c r="B127" s="13" t="s">
        <v>627</v>
      </c>
      <c r="C127" s="13" t="s">
        <v>199</v>
      </c>
      <c r="D127" s="13" t="s">
        <v>206</v>
      </c>
    </row>
    <row r="128" spans="1:4" x14ac:dyDescent="0.3">
      <c r="A128" s="13" t="s">
        <v>319</v>
      </c>
      <c r="B128" s="13" t="s">
        <v>627</v>
      </c>
      <c r="C128" s="13" t="s">
        <v>199</v>
      </c>
      <c r="D128" s="13" t="s">
        <v>197</v>
      </c>
    </row>
    <row r="129" spans="1:4" x14ac:dyDescent="0.3">
      <c r="A129" s="13" t="s">
        <v>320</v>
      </c>
      <c r="B129" s="13" t="s">
        <v>769</v>
      </c>
      <c r="C129" s="13" t="s">
        <v>202</v>
      </c>
      <c r="D129" s="13" t="s">
        <v>206</v>
      </c>
    </row>
    <row r="130" spans="1:4" x14ac:dyDescent="0.3">
      <c r="A130" s="13" t="s">
        <v>321</v>
      </c>
      <c r="B130" s="13" t="s">
        <v>769</v>
      </c>
      <c r="C130" s="13" t="s">
        <v>199</v>
      </c>
      <c r="D130" s="13" t="s">
        <v>206</v>
      </c>
    </row>
    <row r="131" spans="1:4" x14ac:dyDescent="0.3">
      <c r="A131" s="13" t="s">
        <v>322</v>
      </c>
      <c r="B131" s="13" t="s">
        <v>627</v>
      </c>
      <c r="C131" s="13" t="s">
        <v>209</v>
      </c>
      <c r="D131" s="13" t="s">
        <v>200</v>
      </c>
    </row>
    <row r="132" spans="1:4" x14ac:dyDescent="0.3">
      <c r="A132" s="13" t="s">
        <v>323</v>
      </c>
      <c r="B132" s="13" t="s">
        <v>627</v>
      </c>
      <c r="C132" s="13" t="s">
        <v>204</v>
      </c>
      <c r="D132" s="13" t="s">
        <v>197</v>
      </c>
    </row>
    <row r="133" spans="1:4" x14ac:dyDescent="0.3">
      <c r="A133" s="13" t="s">
        <v>324</v>
      </c>
      <c r="B133" s="13" t="s">
        <v>627</v>
      </c>
      <c r="C133" s="13" t="s">
        <v>204</v>
      </c>
      <c r="D133" s="13" t="s">
        <v>197</v>
      </c>
    </row>
    <row r="134" spans="1:4" x14ac:dyDescent="0.3">
      <c r="A134" s="13" t="s">
        <v>325</v>
      </c>
      <c r="B134" s="13" t="s">
        <v>627</v>
      </c>
      <c r="C134" s="13" t="s">
        <v>199</v>
      </c>
      <c r="D134" s="13" t="s">
        <v>200</v>
      </c>
    </row>
    <row r="135" spans="1:4" x14ac:dyDescent="0.3">
      <c r="A135" s="13" t="s">
        <v>326</v>
      </c>
      <c r="B135" s="13" t="s">
        <v>627</v>
      </c>
      <c r="C135" s="13" t="s">
        <v>202</v>
      </c>
      <c r="D135" s="13" t="s">
        <v>197</v>
      </c>
    </row>
    <row r="136" spans="1:4" x14ac:dyDescent="0.3">
      <c r="A136" s="13" t="s">
        <v>327</v>
      </c>
      <c r="B136" s="13" t="s">
        <v>769</v>
      </c>
      <c r="C136" s="13" t="s">
        <v>202</v>
      </c>
      <c r="D136" s="13" t="s">
        <v>206</v>
      </c>
    </row>
    <row r="137" spans="1:4" x14ac:dyDescent="0.3">
      <c r="A137" s="13" t="s">
        <v>328</v>
      </c>
      <c r="B137" s="13" t="s">
        <v>627</v>
      </c>
      <c r="C137" s="13" t="s">
        <v>216</v>
      </c>
      <c r="D137" s="13" t="s">
        <v>200</v>
      </c>
    </row>
    <row r="138" spans="1:4" x14ac:dyDescent="0.3">
      <c r="A138" s="13" t="s">
        <v>329</v>
      </c>
      <c r="B138" s="13" t="s">
        <v>627</v>
      </c>
      <c r="C138" s="13" t="s">
        <v>199</v>
      </c>
      <c r="D138" s="13" t="s">
        <v>197</v>
      </c>
    </row>
    <row r="139" spans="1:4" x14ac:dyDescent="0.3">
      <c r="A139" s="13" t="s">
        <v>330</v>
      </c>
      <c r="B139" s="13" t="s">
        <v>627</v>
      </c>
      <c r="C139" s="13" t="s">
        <v>199</v>
      </c>
      <c r="D139" s="13" t="s">
        <v>206</v>
      </c>
    </row>
    <row r="140" spans="1:4" x14ac:dyDescent="0.3">
      <c r="A140" s="13" t="s">
        <v>331</v>
      </c>
      <c r="B140" s="13" t="s">
        <v>627</v>
      </c>
      <c r="C140" s="13" t="s">
        <v>209</v>
      </c>
      <c r="D140" s="13" t="s">
        <v>206</v>
      </c>
    </row>
    <row r="141" spans="1:4" x14ac:dyDescent="0.3">
      <c r="A141" s="13" t="s">
        <v>332</v>
      </c>
      <c r="B141" s="13" t="s">
        <v>627</v>
      </c>
      <c r="C141" s="13" t="s">
        <v>199</v>
      </c>
      <c r="D141" s="13" t="s">
        <v>197</v>
      </c>
    </row>
    <row r="142" spans="1:4" x14ac:dyDescent="0.3">
      <c r="A142" s="13" t="s">
        <v>333</v>
      </c>
      <c r="B142" s="13" t="s">
        <v>627</v>
      </c>
      <c r="C142" s="13" t="s">
        <v>209</v>
      </c>
      <c r="D142" s="13" t="s">
        <v>197</v>
      </c>
    </row>
    <row r="143" spans="1:4" x14ac:dyDescent="0.3">
      <c r="A143" s="13" t="s">
        <v>334</v>
      </c>
      <c r="B143" s="13" t="s">
        <v>627</v>
      </c>
      <c r="C143" s="13" t="s">
        <v>209</v>
      </c>
      <c r="D143" s="13" t="s">
        <v>197</v>
      </c>
    </row>
    <row r="144" spans="1:4" x14ac:dyDescent="0.3">
      <c r="A144" s="13" t="s">
        <v>335</v>
      </c>
      <c r="B144" s="13" t="s">
        <v>627</v>
      </c>
      <c r="C144" s="13" t="s">
        <v>199</v>
      </c>
      <c r="D144" s="13" t="s">
        <v>197</v>
      </c>
    </row>
    <row r="145" spans="1:4" x14ac:dyDescent="0.3">
      <c r="A145" s="13" t="s">
        <v>26</v>
      </c>
      <c r="B145" s="13" t="s">
        <v>769</v>
      </c>
      <c r="C145" s="13" t="s">
        <v>202</v>
      </c>
      <c r="D145" s="13" t="s">
        <v>206</v>
      </c>
    </row>
    <row r="146" spans="1:4" x14ac:dyDescent="0.3">
      <c r="A146" s="13" t="s">
        <v>336</v>
      </c>
      <c r="B146" s="13" t="s">
        <v>769</v>
      </c>
      <c r="C146" s="13" t="s">
        <v>202</v>
      </c>
      <c r="D146" s="13" t="s">
        <v>206</v>
      </c>
    </row>
    <row r="147" spans="1:4" x14ac:dyDescent="0.3">
      <c r="A147" s="13" t="s">
        <v>337</v>
      </c>
      <c r="B147" s="13" t="s">
        <v>627</v>
      </c>
      <c r="C147" s="13" t="s">
        <v>216</v>
      </c>
      <c r="D147" s="13" t="s">
        <v>200</v>
      </c>
    </row>
    <row r="148" spans="1:4" x14ac:dyDescent="0.3">
      <c r="A148" s="13" t="s">
        <v>338</v>
      </c>
      <c r="B148" s="13" t="s">
        <v>769</v>
      </c>
      <c r="C148" s="13" t="s">
        <v>202</v>
      </c>
      <c r="D148" s="13" t="s">
        <v>206</v>
      </c>
    </row>
    <row r="149" spans="1:4" x14ac:dyDescent="0.3">
      <c r="A149" s="13" t="s">
        <v>339</v>
      </c>
      <c r="B149" s="13" t="s">
        <v>627</v>
      </c>
      <c r="C149" s="13" t="s">
        <v>196</v>
      </c>
      <c r="D149" s="13" t="s">
        <v>200</v>
      </c>
    </row>
    <row r="150" spans="1:4" x14ac:dyDescent="0.3">
      <c r="A150" s="13" t="s">
        <v>340</v>
      </c>
      <c r="B150" s="13" t="s">
        <v>627</v>
      </c>
      <c r="C150" s="13" t="s">
        <v>204</v>
      </c>
      <c r="D150" s="13" t="s">
        <v>200</v>
      </c>
    </row>
    <row r="151" spans="1:4" x14ac:dyDescent="0.3">
      <c r="A151" s="13" t="s">
        <v>341</v>
      </c>
      <c r="B151" s="13" t="s">
        <v>627</v>
      </c>
      <c r="C151" s="13" t="s">
        <v>199</v>
      </c>
      <c r="D151" s="13" t="s">
        <v>206</v>
      </c>
    </row>
    <row r="152" spans="1:4" x14ac:dyDescent="0.3">
      <c r="A152" s="13" t="s">
        <v>342</v>
      </c>
      <c r="B152" s="13" t="s">
        <v>769</v>
      </c>
      <c r="C152" s="13" t="s">
        <v>202</v>
      </c>
      <c r="D152" s="13" t="s">
        <v>206</v>
      </c>
    </row>
    <row r="153" spans="1:4" x14ac:dyDescent="0.3">
      <c r="A153" s="13" t="s">
        <v>343</v>
      </c>
      <c r="B153" s="13" t="s">
        <v>627</v>
      </c>
      <c r="C153" s="13" t="s">
        <v>204</v>
      </c>
      <c r="D153" s="13" t="s">
        <v>206</v>
      </c>
    </row>
    <row r="154" spans="1:4" x14ac:dyDescent="0.3">
      <c r="A154" s="13" t="s">
        <v>44</v>
      </c>
      <c r="B154" s="13" t="s">
        <v>627</v>
      </c>
      <c r="C154" s="13" t="s">
        <v>216</v>
      </c>
      <c r="D154" s="13" t="s">
        <v>200</v>
      </c>
    </row>
    <row r="155" spans="1:4" x14ac:dyDescent="0.3">
      <c r="A155" s="13" t="s">
        <v>344</v>
      </c>
      <c r="B155" s="13" t="s">
        <v>627</v>
      </c>
      <c r="C155" s="13" t="s">
        <v>204</v>
      </c>
      <c r="D155" s="13" t="s">
        <v>197</v>
      </c>
    </row>
    <row r="156" spans="1:4" x14ac:dyDescent="0.3">
      <c r="A156" s="13" t="s">
        <v>345</v>
      </c>
      <c r="B156" s="13" t="s">
        <v>627</v>
      </c>
      <c r="C156" s="13" t="s">
        <v>202</v>
      </c>
      <c r="D156" s="13" t="s">
        <v>197</v>
      </c>
    </row>
    <row r="157" spans="1:4" x14ac:dyDescent="0.3">
      <c r="A157" s="13" t="s">
        <v>346</v>
      </c>
      <c r="B157" s="13" t="s">
        <v>627</v>
      </c>
      <c r="C157" s="13" t="s">
        <v>204</v>
      </c>
      <c r="D157" s="13" t="s">
        <v>206</v>
      </c>
    </row>
    <row r="158" spans="1:4" x14ac:dyDescent="0.3">
      <c r="A158" s="13" t="s">
        <v>347</v>
      </c>
      <c r="B158" s="13" t="s">
        <v>627</v>
      </c>
      <c r="C158" s="13" t="s">
        <v>204</v>
      </c>
      <c r="D158" s="13" t="s">
        <v>197</v>
      </c>
    </row>
    <row r="159" spans="1:4" x14ac:dyDescent="0.3">
      <c r="A159" s="13" t="s">
        <v>348</v>
      </c>
      <c r="B159" s="13" t="s">
        <v>627</v>
      </c>
      <c r="C159" s="13" t="s">
        <v>199</v>
      </c>
      <c r="D159" s="13" t="s">
        <v>197</v>
      </c>
    </row>
    <row r="160" spans="1:4" x14ac:dyDescent="0.3">
      <c r="A160" s="13" t="s">
        <v>349</v>
      </c>
      <c r="B160" s="13" t="s">
        <v>769</v>
      </c>
      <c r="C160" s="13" t="s">
        <v>202</v>
      </c>
      <c r="D160" s="13" t="s">
        <v>206</v>
      </c>
    </row>
    <row r="161" spans="1:4" x14ac:dyDescent="0.3">
      <c r="A161" s="13" t="s">
        <v>350</v>
      </c>
      <c r="B161" s="13" t="s">
        <v>769</v>
      </c>
      <c r="C161" s="13" t="s">
        <v>202</v>
      </c>
      <c r="D161" s="13" t="s">
        <v>206</v>
      </c>
    </row>
    <row r="162" spans="1:4" x14ac:dyDescent="0.3">
      <c r="A162" s="13" t="s">
        <v>351</v>
      </c>
      <c r="B162" s="13" t="s">
        <v>627</v>
      </c>
      <c r="C162" s="13" t="s">
        <v>199</v>
      </c>
      <c r="D162" s="13" t="s">
        <v>206</v>
      </c>
    </row>
    <row r="163" spans="1:4" x14ac:dyDescent="0.3">
      <c r="A163" s="13" t="s">
        <v>352</v>
      </c>
      <c r="B163" s="13" t="s">
        <v>627</v>
      </c>
      <c r="C163" s="13" t="s">
        <v>204</v>
      </c>
      <c r="D163" s="13" t="s">
        <v>200</v>
      </c>
    </row>
    <row r="164" spans="1:4" x14ac:dyDescent="0.3">
      <c r="A164" s="13" t="s">
        <v>45</v>
      </c>
      <c r="B164" s="13" t="s">
        <v>627</v>
      </c>
      <c r="C164" s="13" t="s">
        <v>204</v>
      </c>
      <c r="D164" s="13" t="s">
        <v>206</v>
      </c>
    </row>
    <row r="165" spans="1:4" x14ac:dyDescent="0.3">
      <c r="A165" s="13" t="s">
        <v>353</v>
      </c>
      <c r="B165" s="13" t="s">
        <v>627</v>
      </c>
      <c r="C165" s="13" t="s">
        <v>199</v>
      </c>
      <c r="D165" s="13" t="s">
        <v>206</v>
      </c>
    </row>
    <row r="166" spans="1:4" x14ac:dyDescent="0.3">
      <c r="A166" s="13" t="s">
        <v>354</v>
      </c>
      <c r="B166" s="13" t="s">
        <v>627</v>
      </c>
      <c r="C166" s="13" t="s">
        <v>204</v>
      </c>
      <c r="D166" s="13" t="s">
        <v>200</v>
      </c>
    </row>
    <row r="167" spans="1:4" x14ac:dyDescent="0.3">
      <c r="A167" s="13" t="s">
        <v>4</v>
      </c>
      <c r="B167" s="13" t="s">
        <v>769</v>
      </c>
      <c r="C167" s="13" t="s">
        <v>202</v>
      </c>
      <c r="D167" s="13" t="s">
        <v>206</v>
      </c>
    </row>
    <row r="168" spans="1:4" x14ac:dyDescent="0.3">
      <c r="A168" s="13" t="s">
        <v>355</v>
      </c>
      <c r="B168" s="13" t="s">
        <v>627</v>
      </c>
      <c r="C168" s="13" t="s">
        <v>199</v>
      </c>
      <c r="D168" s="13" t="s">
        <v>197</v>
      </c>
    </row>
    <row r="169" spans="1:4" x14ac:dyDescent="0.3">
      <c r="A169" s="13" t="s">
        <v>356</v>
      </c>
      <c r="B169" s="13" t="s">
        <v>627</v>
      </c>
      <c r="C169" s="13" t="s">
        <v>209</v>
      </c>
      <c r="D169" s="13" t="s">
        <v>206</v>
      </c>
    </row>
    <row r="170" spans="1:4" x14ac:dyDescent="0.3">
      <c r="A170" s="13" t="s">
        <v>357</v>
      </c>
      <c r="B170" s="13" t="s">
        <v>627</v>
      </c>
      <c r="C170" s="13" t="s">
        <v>209</v>
      </c>
      <c r="D170" s="13" t="s">
        <v>206</v>
      </c>
    </row>
    <row r="171" spans="1:4" x14ac:dyDescent="0.3">
      <c r="A171" s="13" t="s">
        <v>358</v>
      </c>
      <c r="B171" s="13" t="s">
        <v>627</v>
      </c>
      <c r="C171" s="13" t="s">
        <v>209</v>
      </c>
      <c r="D171" s="13" t="s">
        <v>206</v>
      </c>
    </row>
    <row r="172" spans="1:4" x14ac:dyDescent="0.3">
      <c r="A172" s="13" t="s">
        <v>359</v>
      </c>
      <c r="B172" s="13" t="s">
        <v>627</v>
      </c>
      <c r="C172" s="13" t="s">
        <v>204</v>
      </c>
      <c r="D172" s="13" t="s">
        <v>200</v>
      </c>
    </row>
    <row r="173" spans="1:4" x14ac:dyDescent="0.3">
      <c r="A173" s="13" t="s">
        <v>360</v>
      </c>
      <c r="B173" s="13" t="s">
        <v>627</v>
      </c>
      <c r="C173" s="13" t="s">
        <v>209</v>
      </c>
      <c r="D173" s="13" t="s">
        <v>206</v>
      </c>
    </row>
    <row r="174" spans="1:4" x14ac:dyDescent="0.3">
      <c r="A174" s="13" t="s">
        <v>361</v>
      </c>
      <c r="B174" s="13" t="s">
        <v>769</v>
      </c>
      <c r="C174" s="13" t="s">
        <v>202</v>
      </c>
      <c r="D174" s="13" t="s">
        <v>206</v>
      </c>
    </row>
    <row r="175" spans="1:4" x14ac:dyDescent="0.3">
      <c r="A175" s="13" t="s">
        <v>362</v>
      </c>
      <c r="B175" s="13" t="s">
        <v>769</v>
      </c>
      <c r="C175" s="13" t="s">
        <v>202</v>
      </c>
      <c r="D175" s="13" t="s">
        <v>206</v>
      </c>
    </row>
    <row r="176" spans="1:4" x14ac:dyDescent="0.3">
      <c r="A176" s="13" t="s">
        <v>363</v>
      </c>
      <c r="B176" s="13" t="s">
        <v>627</v>
      </c>
      <c r="C176" s="13" t="s">
        <v>216</v>
      </c>
      <c r="D176" s="13" t="s">
        <v>200</v>
      </c>
    </row>
    <row r="177" spans="1:4" x14ac:dyDescent="0.3">
      <c r="A177" s="13" t="s">
        <v>364</v>
      </c>
      <c r="B177" s="13" t="s">
        <v>627</v>
      </c>
      <c r="C177" s="13" t="s">
        <v>196</v>
      </c>
      <c r="D177" s="13" t="s">
        <v>200</v>
      </c>
    </row>
    <row r="178" spans="1:4" x14ac:dyDescent="0.3">
      <c r="A178" s="13" t="s">
        <v>365</v>
      </c>
      <c r="B178" s="13" t="s">
        <v>627</v>
      </c>
      <c r="C178" s="13" t="s">
        <v>204</v>
      </c>
      <c r="D178" s="13" t="s">
        <v>197</v>
      </c>
    </row>
    <row r="179" spans="1:4" x14ac:dyDescent="0.3">
      <c r="A179" s="13" t="s">
        <v>366</v>
      </c>
      <c r="B179" s="13" t="s">
        <v>627</v>
      </c>
      <c r="C179" s="13" t="s">
        <v>199</v>
      </c>
      <c r="D179" s="13" t="s">
        <v>197</v>
      </c>
    </row>
    <row r="180" spans="1:4" x14ac:dyDescent="0.3">
      <c r="A180" s="13" t="s">
        <v>367</v>
      </c>
      <c r="B180" s="13" t="s">
        <v>627</v>
      </c>
      <c r="C180" s="13" t="s">
        <v>204</v>
      </c>
      <c r="D180" s="13" t="s">
        <v>197</v>
      </c>
    </row>
    <row r="181" spans="1:4" x14ac:dyDescent="0.3">
      <c r="A181" s="13" t="s">
        <v>368</v>
      </c>
      <c r="B181" s="13" t="s">
        <v>627</v>
      </c>
      <c r="C181" s="13" t="s">
        <v>199</v>
      </c>
      <c r="D181" s="13" t="s">
        <v>206</v>
      </c>
    </row>
    <row r="182" spans="1:4" x14ac:dyDescent="0.3">
      <c r="A182" s="13" t="s">
        <v>369</v>
      </c>
      <c r="B182" s="13" t="s">
        <v>627</v>
      </c>
      <c r="C182" s="13" t="s">
        <v>204</v>
      </c>
      <c r="D182" s="13" t="s">
        <v>197</v>
      </c>
    </row>
    <row r="183" spans="1:4" x14ac:dyDescent="0.3">
      <c r="A183" s="13" t="s">
        <v>370</v>
      </c>
      <c r="B183" s="13" t="s">
        <v>627</v>
      </c>
      <c r="C183" s="13" t="s">
        <v>199</v>
      </c>
      <c r="D183" s="13" t="s">
        <v>206</v>
      </c>
    </row>
    <row r="184" spans="1:4" x14ac:dyDescent="0.3">
      <c r="A184" s="13" t="s">
        <v>371</v>
      </c>
      <c r="B184" s="13" t="s">
        <v>627</v>
      </c>
      <c r="C184" s="13" t="s">
        <v>209</v>
      </c>
      <c r="D184" s="13" t="s">
        <v>206</v>
      </c>
    </row>
    <row r="185" spans="1:4" x14ac:dyDescent="0.3">
      <c r="A185" s="13" t="s">
        <v>372</v>
      </c>
      <c r="B185" s="13" t="s">
        <v>627</v>
      </c>
      <c r="C185" s="13" t="s">
        <v>204</v>
      </c>
      <c r="D185" s="13" t="s">
        <v>197</v>
      </c>
    </row>
    <row r="186" spans="1:4" x14ac:dyDescent="0.3">
      <c r="A186" s="13" t="s">
        <v>373</v>
      </c>
      <c r="B186" s="13" t="s">
        <v>627</v>
      </c>
      <c r="C186" s="13" t="s">
        <v>202</v>
      </c>
      <c r="D186" s="13" t="s">
        <v>200</v>
      </c>
    </row>
    <row r="187" spans="1:4" x14ac:dyDescent="0.3">
      <c r="A187" s="13" t="s">
        <v>374</v>
      </c>
      <c r="B187" s="13" t="s">
        <v>627</v>
      </c>
      <c r="C187" s="13" t="s">
        <v>196</v>
      </c>
      <c r="D187" s="13" t="s">
        <v>200</v>
      </c>
    </row>
    <row r="188" spans="1:4" x14ac:dyDescent="0.3">
      <c r="A188" s="13" t="s">
        <v>375</v>
      </c>
      <c r="B188" s="13" t="s">
        <v>627</v>
      </c>
      <c r="C188" s="13" t="s">
        <v>199</v>
      </c>
      <c r="D188" s="13" t="s">
        <v>206</v>
      </c>
    </row>
    <row r="189" spans="1:4" x14ac:dyDescent="0.3">
      <c r="A189" s="13" t="s">
        <v>376</v>
      </c>
      <c r="B189" s="13" t="s">
        <v>627</v>
      </c>
      <c r="C189" s="13" t="s">
        <v>204</v>
      </c>
      <c r="D189" s="13" t="s">
        <v>200</v>
      </c>
    </row>
    <row r="190" spans="1:4" x14ac:dyDescent="0.3">
      <c r="A190" s="13" t="s">
        <v>377</v>
      </c>
      <c r="B190" s="13" t="s">
        <v>627</v>
      </c>
      <c r="C190" s="13" t="s">
        <v>196</v>
      </c>
      <c r="D190" s="13" t="s">
        <v>197</v>
      </c>
    </row>
    <row r="191" spans="1:4" x14ac:dyDescent="0.3">
      <c r="A191" s="13" t="s">
        <v>378</v>
      </c>
      <c r="B191" s="13" t="s">
        <v>627</v>
      </c>
      <c r="C191" s="13" t="s">
        <v>216</v>
      </c>
      <c r="D191" s="13" t="s">
        <v>200</v>
      </c>
    </row>
    <row r="192" spans="1:4" x14ac:dyDescent="0.3">
      <c r="A192" s="13" t="s">
        <v>379</v>
      </c>
      <c r="B192" s="13" t="s">
        <v>769</v>
      </c>
      <c r="C192" s="13" t="s">
        <v>202</v>
      </c>
      <c r="D192" s="13" t="s">
        <v>206</v>
      </c>
    </row>
    <row r="193" spans="1:4" x14ac:dyDescent="0.3">
      <c r="A193" s="13" t="s">
        <v>380</v>
      </c>
      <c r="B193" s="13" t="s">
        <v>769</v>
      </c>
      <c r="C193" s="13" t="s">
        <v>209</v>
      </c>
      <c r="D193" s="13" t="s">
        <v>206</v>
      </c>
    </row>
    <row r="194" spans="1:4" x14ac:dyDescent="0.3">
      <c r="A194" s="13" t="s">
        <v>381</v>
      </c>
      <c r="B194" s="13" t="s">
        <v>627</v>
      </c>
      <c r="C194" s="13" t="s">
        <v>209</v>
      </c>
      <c r="D194" s="13" t="s">
        <v>206</v>
      </c>
    </row>
    <row r="195" spans="1:4" x14ac:dyDescent="0.3">
      <c r="A195" s="13" t="s">
        <v>382</v>
      </c>
      <c r="B195" s="13" t="s">
        <v>627</v>
      </c>
      <c r="C195" s="13" t="s">
        <v>196</v>
      </c>
      <c r="D195" s="13" t="s">
        <v>200</v>
      </c>
    </row>
    <row r="196" spans="1:4" x14ac:dyDescent="0.3">
      <c r="A196" s="13" t="s">
        <v>383</v>
      </c>
      <c r="B196" s="13" t="s">
        <v>627</v>
      </c>
      <c r="C196" s="13" t="s">
        <v>199</v>
      </c>
      <c r="D196" s="13" t="s">
        <v>206</v>
      </c>
    </row>
    <row r="197" spans="1:4" x14ac:dyDescent="0.3">
      <c r="A197" s="13" t="s">
        <v>384</v>
      </c>
      <c r="B197" s="13" t="s">
        <v>627</v>
      </c>
      <c r="C197" s="13" t="s">
        <v>209</v>
      </c>
      <c r="D197" s="13" t="s">
        <v>200</v>
      </c>
    </row>
    <row r="198" spans="1:4" x14ac:dyDescent="0.3">
      <c r="A198" s="13" t="s">
        <v>425</v>
      </c>
      <c r="B198" s="13" t="s">
        <v>627</v>
      </c>
      <c r="C198" s="13" t="s">
        <v>199</v>
      </c>
      <c r="D198" s="13" t="s">
        <v>200</v>
      </c>
    </row>
    <row r="199" spans="1:4" x14ac:dyDescent="0.3">
      <c r="A199" s="13" t="s">
        <v>387</v>
      </c>
      <c r="B199" s="13" t="s">
        <v>627</v>
      </c>
      <c r="C199" s="13" t="s">
        <v>216</v>
      </c>
      <c r="D199" s="13" t="s">
        <v>200</v>
      </c>
    </row>
    <row r="200" spans="1:4" x14ac:dyDescent="0.3">
      <c r="A200" s="13" t="s">
        <v>388</v>
      </c>
      <c r="B200" s="13" t="s">
        <v>627</v>
      </c>
      <c r="C200" s="13" t="s">
        <v>204</v>
      </c>
      <c r="D200" s="13" t="s">
        <v>197</v>
      </c>
    </row>
    <row r="201" spans="1:4" x14ac:dyDescent="0.3">
      <c r="A201" s="13" t="s">
        <v>389</v>
      </c>
      <c r="B201" s="13" t="s">
        <v>627</v>
      </c>
      <c r="C201" s="13" t="s">
        <v>204</v>
      </c>
      <c r="D201" s="13" t="s">
        <v>200</v>
      </c>
    </row>
  </sheetData>
  <pageMargins left="0.70866141732283472" right="0.70866141732283472" top="0.94488188976377963" bottom="0.74803149606299213" header="0.31496062992125984" footer="0.31496062992125984"/>
  <pageSetup paperSize="9" orientation="portrait" r:id="rId1"/>
  <headerFooter>
    <oddHeader>&amp;L&amp;G</oddHeader>
    <oddFooter>Página &amp;P</oddFooter>
  </headerFooter>
  <drawing r:id="rId2"/>
  <legacyDrawingHF r:id="rId3"/>
  <tableParts count="1">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9E36B-0761-244D-BA41-3116AFBAD158}">
  <sheetPr codeName="Hoja11">
    <tabColor theme="4"/>
  </sheetPr>
  <dimension ref="A1:C122"/>
  <sheetViews>
    <sheetView view="pageLayout" zoomScaleNormal="120" workbookViewId="0">
      <selection activeCell="C13" sqref="C13"/>
    </sheetView>
  </sheetViews>
  <sheetFormatPr baseColWidth="10" defaultColWidth="8.375" defaultRowHeight="16.5" x14ac:dyDescent="0.25"/>
  <cols>
    <col min="1" max="1" width="27.125" style="32" customWidth="1"/>
    <col min="2" max="2" width="18.625" style="32" customWidth="1"/>
    <col min="3" max="3" width="17.625" style="32" customWidth="1"/>
    <col min="4" max="16384" width="8.375" style="32"/>
  </cols>
  <sheetData>
    <row r="1" spans="1:3" ht="27.75" customHeight="1" x14ac:dyDescent="0.25">
      <c r="A1" s="223" t="s">
        <v>1550</v>
      </c>
      <c r="B1" s="223"/>
      <c r="C1" s="223"/>
    </row>
    <row r="2" spans="1:3" ht="17.25" x14ac:dyDescent="0.3">
      <c r="A2" s="5" t="s">
        <v>1574</v>
      </c>
      <c r="B2" s="33"/>
      <c r="C2" s="33"/>
    </row>
    <row r="3" spans="1:3" ht="17.25" x14ac:dyDescent="0.3">
      <c r="A3" s="5" t="s">
        <v>1188</v>
      </c>
      <c r="B3" s="33"/>
      <c r="C3" s="33"/>
    </row>
    <row r="4" spans="1:3" ht="27.75" customHeight="1" x14ac:dyDescent="0.25">
      <c r="A4" s="33"/>
      <c r="B4" s="33"/>
      <c r="C4" s="33"/>
    </row>
    <row r="5" spans="1:3" ht="20.25" customHeight="1" x14ac:dyDescent="0.25">
      <c r="A5" s="34" t="s">
        <v>1623</v>
      </c>
      <c r="B5" s="37" t="s">
        <v>626</v>
      </c>
      <c r="C5" s="37" t="s">
        <v>15</v>
      </c>
    </row>
    <row r="6" spans="1:3" ht="20.25" customHeight="1" x14ac:dyDescent="0.25">
      <c r="A6" s="34" t="s">
        <v>198</v>
      </c>
      <c r="B6" s="32">
        <v>0.714946448802948</v>
      </c>
      <c r="C6" s="32">
        <v>1.78632032871246</v>
      </c>
    </row>
    <row r="7" spans="1:3" ht="20.100000000000001" customHeight="1" x14ac:dyDescent="0.25">
      <c r="A7" s="34" t="s">
        <v>201</v>
      </c>
      <c r="B7" s="32">
        <v>0</v>
      </c>
      <c r="C7" s="32">
        <v>5.0639519691467196</v>
      </c>
    </row>
    <row r="8" spans="1:3" ht="20.100000000000001" customHeight="1" x14ac:dyDescent="0.25">
      <c r="A8" s="34" t="s">
        <v>203</v>
      </c>
      <c r="B8" s="32">
        <v>20.0081062316894</v>
      </c>
      <c r="C8" s="32">
        <v>43.658042907714801</v>
      </c>
    </row>
    <row r="9" spans="1:3" ht="20.100000000000001" customHeight="1" x14ac:dyDescent="0.25">
      <c r="A9" s="34" t="s">
        <v>207</v>
      </c>
      <c r="B9" s="32">
        <v>10.8267288208007</v>
      </c>
      <c r="C9" s="32">
        <v>17.472293853759702</v>
      </c>
    </row>
    <row r="10" spans="1:3" ht="20.100000000000001" customHeight="1" x14ac:dyDescent="0.25">
      <c r="A10" s="34" t="s">
        <v>213</v>
      </c>
      <c r="B10" s="32">
        <v>0</v>
      </c>
      <c r="C10" s="32">
        <v>19.0862522125244</v>
      </c>
    </row>
    <row r="11" spans="1:3" ht="20.100000000000001" customHeight="1" x14ac:dyDescent="0.25">
      <c r="A11" s="34" t="s">
        <v>5</v>
      </c>
      <c r="B11" s="32">
        <v>80.4766845703125</v>
      </c>
      <c r="C11" s="32">
        <v>51.66455078125</v>
      </c>
    </row>
    <row r="12" spans="1:3" ht="20.100000000000001" customHeight="1" x14ac:dyDescent="0.25">
      <c r="A12" s="34" t="s">
        <v>214</v>
      </c>
      <c r="B12" s="32">
        <v>1.69191575050354</v>
      </c>
      <c r="C12" s="32">
        <v>2.9673559665679901</v>
      </c>
    </row>
    <row r="13" spans="1:3" ht="20.100000000000001" customHeight="1" x14ac:dyDescent="0.25">
      <c r="A13" s="34" t="s">
        <v>215</v>
      </c>
      <c r="B13" s="32">
        <v>5.5318627357482901</v>
      </c>
      <c r="C13" s="32">
        <v>15.3161010742187</v>
      </c>
    </row>
    <row r="14" spans="1:3" ht="20.100000000000001" customHeight="1" x14ac:dyDescent="0.25">
      <c r="A14" s="34" t="s">
        <v>217</v>
      </c>
      <c r="B14" s="32">
        <v>12.4162282943725</v>
      </c>
      <c r="C14" s="32">
        <v>39.066841125488203</v>
      </c>
    </row>
    <row r="15" spans="1:3" ht="20.100000000000001" customHeight="1" x14ac:dyDescent="0.25">
      <c r="A15" s="34" t="s">
        <v>210</v>
      </c>
      <c r="B15" s="32">
        <v>0</v>
      </c>
      <c r="C15" s="32">
        <v>5.2829790115356401</v>
      </c>
    </row>
    <row r="16" spans="1:3" ht="20.100000000000001" customHeight="1" x14ac:dyDescent="0.25">
      <c r="A16" s="34" t="s">
        <v>224</v>
      </c>
      <c r="B16" s="32">
        <v>3.0307142734527499</v>
      </c>
      <c r="C16" s="32">
        <v>5.7978868484496999</v>
      </c>
    </row>
    <row r="17" spans="1:3" ht="20.100000000000001" customHeight="1" x14ac:dyDescent="0.25">
      <c r="A17" s="34" t="s">
        <v>225</v>
      </c>
      <c r="B17" s="32">
        <v>0</v>
      </c>
      <c r="C17" s="32">
        <v>4.3299837112426696</v>
      </c>
    </row>
    <row r="18" spans="1:3" ht="20.100000000000001" customHeight="1" x14ac:dyDescent="0.25">
      <c r="A18" s="34" t="s">
        <v>226</v>
      </c>
      <c r="B18" s="32">
        <v>2.5661351680755602</v>
      </c>
      <c r="C18" s="32">
        <v>3.8070917129516602</v>
      </c>
    </row>
    <row r="19" spans="1:3" ht="20.100000000000001" customHeight="1" x14ac:dyDescent="0.25">
      <c r="A19" s="34" t="s">
        <v>30</v>
      </c>
      <c r="B19" s="32">
        <v>170.188552856445</v>
      </c>
      <c r="C19" s="32">
        <v>176.816162109375</v>
      </c>
    </row>
    <row r="20" spans="1:3" ht="20.100000000000001" customHeight="1" x14ac:dyDescent="0.25">
      <c r="A20" s="34" t="s">
        <v>227</v>
      </c>
      <c r="B20" s="32">
        <v>1.89567911624908</v>
      </c>
      <c r="C20" s="32">
        <v>3.8180553913116402</v>
      </c>
    </row>
    <row r="21" spans="1:3" ht="20.100000000000001" customHeight="1" x14ac:dyDescent="0.25">
      <c r="A21" s="34" t="s">
        <v>316</v>
      </c>
      <c r="B21" s="32">
        <v>4.8331799507141104</v>
      </c>
      <c r="C21" s="32">
        <v>17.503534317016602</v>
      </c>
    </row>
    <row r="22" spans="1:3" ht="20.100000000000001" customHeight="1" x14ac:dyDescent="0.25">
      <c r="A22" s="34" t="s">
        <v>230</v>
      </c>
      <c r="B22" s="32">
        <v>0.897904932498931</v>
      </c>
      <c r="C22" s="32">
        <v>9.7815952301025302</v>
      </c>
    </row>
    <row r="23" spans="1:3" ht="20.100000000000001" customHeight="1" x14ac:dyDescent="0.25">
      <c r="A23" s="34" t="s">
        <v>219</v>
      </c>
      <c r="B23" s="32">
        <v>0</v>
      </c>
      <c r="C23" s="32">
        <v>14.7362508773803</v>
      </c>
    </row>
    <row r="24" spans="1:3" ht="20.100000000000001" customHeight="1" x14ac:dyDescent="0.25">
      <c r="A24" s="34" t="s">
        <v>232</v>
      </c>
      <c r="B24" s="32">
        <v>0.951660275459289</v>
      </c>
      <c r="C24" s="32">
        <v>7.5909314155578604</v>
      </c>
    </row>
    <row r="25" spans="1:3" ht="20.100000000000001" customHeight="1" x14ac:dyDescent="0.25">
      <c r="A25" s="34" t="s">
        <v>233</v>
      </c>
      <c r="B25" s="32">
        <v>4.9929509162902797</v>
      </c>
      <c r="C25" s="32">
        <v>7.0097303390502903</v>
      </c>
    </row>
    <row r="26" spans="1:3" ht="20.100000000000001" customHeight="1" x14ac:dyDescent="0.25">
      <c r="A26" s="34" t="s">
        <v>355</v>
      </c>
      <c r="B26" s="32">
        <v>5.4383311271667401</v>
      </c>
      <c r="C26" s="32">
        <v>6.8753342628479004</v>
      </c>
    </row>
    <row r="27" spans="1:3" ht="20.100000000000001" customHeight="1" x14ac:dyDescent="0.25">
      <c r="A27" s="34" t="s">
        <v>236</v>
      </c>
      <c r="B27" s="32">
        <v>0.87732738256454401</v>
      </c>
      <c r="C27" s="32">
        <v>3.1352746486663801</v>
      </c>
    </row>
    <row r="28" spans="1:3" ht="20.100000000000001" customHeight="1" x14ac:dyDescent="0.25">
      <c r="A28" s="34" t="s">
        <v>237</v>
      </c>
      <c r="B28" s="32">
        <v>46.874904632568303</v>
      </c>
      <c r="C28" s="32">
        <v>58.918910980224602</v>
      </c>
    </row>
    <row r="29" spans="1:3" ht="20.100000000000001" customHeight="1" x14ac:dyDescent="0.25">
      <c r="A29" s="34" t="s">
        <v>18</v>
      </c>
      <c r="B29" s="32">
        <v>280.16830444335898</v>
      </c>
      <c r="C29" s="32">
        <v>1941.37915039062</v>
      </c>
    </row>
    <row r="30" spans="1:3" ht="20.100000000000001" customHeight="1" x14ac:dyDescent="0.25">
      <c r="A30" s="34" t="s">
        <v>238</v>
      </c>
      <c r="B30" s="32">
        <v>27.8273525238037</v>
      </c>
      <c r="C30" s="32">
        <v>50.541114807128899</v>
      </c>
    </row>
    <row r="31" spans="1:3" ht="20.100000000000001" customHeight="1" x14ac:dyDescent="0.25">
      <c r="A31" s="34" t="s">
        <v>625</v>
      </c>
      <c r="B31" s="32">
        <v>1.76417255401611</v>
      </c>
      <c r="C31" s="32">
        <v>5.3500037193298304</v>
      </c>
    </row>
    <row r="32" spans="1:3" ht="20.100000000000001" customHeight="1" x14ac:dyDescent="0.25">
      <c r="A32" s="34" t="s">
        <v>624</v>
      </c>
      <c r="B32" s="32">
        <v>10.7410373687744</v>
      </c>
      <c r="C32" s="32">
        <v>9.5581903457641602</v>
      </c>
    </row>
    <row r="33" spans="1:3" ht="20.100000000000001" customHeight="1" x14ac:dyDescent="0.25">
      <c r="A33" s="34" t="s">
        <v>242</v>
      </c>
      <c r="B33" s="32">
        <v>3.2590577602386399</v>
      </c>
      <c r="C33" s="32">
        <v>8.9765939712524396</v>
      </c>
    </row>
    <row r="34" spans="1:3" ht="20.100000000000001" customHeight="1" x14ac:dyDescent="0.25">
      <c r="A34" s="34" t="s">
        <v>245</v>
      </c>
      <c r="B34" s="32">
        <v>9.6856441497802699</v>
      </c>
      <c r="C34" s="32">
        <v>8.7104578018188406</v>
      </c>
    </row>
    <row r="35" spans="1:3" ht="20.100000000000001" customHeight="1" x14ac:dyDescent="0.25">
      <c r="A35" s="34" t="s">
        <v>222</v>
      </c>
      <c r="B35" s="32">
        <v>1.12392401695251</v>
      </c>
      <c r="C35" s="32">
        <v>2.4362845420837398</v>
      </c>
    </row>
    <row r="36" spans="1:3" ht="20.100000000000001" customHeight="1" x14ac:dyDescent="0.25">
      <c r="A36" s="34" t="s">
        <v>251</v>
      </c>
      <c r="B36" s="32">
        <v>3.6114974021911599</v>
      </c>
      <c r="C36" s="32">
        <v>10.377457618713301</v>
      </c>
    </row>
    <row r="37" spans="1:3" ht="20.100000000000001" customHeight="1" x14ac:dyDescent="0.25">
      <c r="A37" s="34" t="s">
        <v>252</v>
      </c>
      <c r="B37" s="32">
        <v>7.3986802101135201</v>
      </c>
      <c r="C37" s="32">
        <v>12.678277015686</v>
      </c>
    </row>
    <row r="38" spans="1:3" ht="20.100000000000001" customHeight="1" x14ac:dyDescent="0.25">
      <c r="A38" s="34" t="s">
        <v>254</v>
      </c>
      <c r="B38" s="32">
        <v>1.4717766046523999</v>
      </c>
      <c r="C38" s="32">
        <v>4.4093647003173801</v>
      </c>
    </row>
    <row r="39" spans="1:3" ht="20.100000000000001" customHeight="1" x14ac:dyDescent="0.25">
      <c r="A39" s="34" t="s">
        <v>255</v>
      </c>
      <c r="B39" s="32">
        <v>0.14837600290775299</v>
      </c>
      <c r="C39" s="32">
        <v>3.49637746810913</v>
      </c>
    </row>
    <row r="40" spans="1:3" ht="20.100000000000001" customHeight="1" x14ac:dyDescent="0.25">
      <c r="A40" s="34" t="s">
        <v>259</v>
      </c>
      <c r="B40" s="32">
        <v>10.471468925476</v>
      </c>
      <c r="C40" s="32">
        <v>23.560762405395501</v>
      </c>
    </row>
    <row r="41" spans="1:3" ht="20.100000000000001" customHeight="1" x14ac:dyDescent="0.25">
      <c r="A41" s="34" t="s">
        <v>263</v>
      </c>
      <c r="B41" s="32">
        <v>2.7815790176391602</v>
      </c>
      <c r="C41" s="32">
        <v>3.40636038780212</v>
      </c>
    </row>
    <row r="42" spans="1:3" ht="20.100000000000001" customHeight="1" x14ac:dyDescent="0.25">
      <c r="A42" s="34" t="s">
        <v>264</v>
      </c>
      <c r="B42" s="32">
        <v>0</v>
      </c>
      <c r="C42" s="32">
        <v>7.3431038856506303</v>
      </c>
    </row>
    <row r="43" spans="1:3" ht="20.100000000000001" customHeight="1" x14ac:dyDescent="0.25">
      <c r="A43" s="34" t="s">
        <v>266</v>
      </c>
      <c r="B43" s="32">
        <v>1.5906616449355999</v>
      </c>
      <c r="C43" s="32">
        <v>15.5362634658813</v>
      </c>
    </row>
    <row r="44" spans="1:3" ht="20.100000000000001" customHeight="1" x14ac:dyDescent="0.25">
      <c r="A44" s="34" t="s">
        <v>269</v>
      </c>
      <c r="B44" s="32">
        <v>2.5712032318115199</v>
      </c>
      <c r="C44" s="32">
        <v>6.0074815750121999</v>
      </c>
    </row>
    <row r="45" spans="1:3" ht="20.100000000000001" customHeight="1" x14ac:dyDescent="0.25">
      <c r="A45" s="34" t="s">
        <v>270</v>
      </c>
      <c r="B45" s="32">
        <v>2.0615527629852202</v>
      </c>
      <c r="C45" s="32">
        <v>2.0004711151122998</v>
      </c>
    </row>
    <row r="46" spans="1:3" ht="20.100000000000001" customHeight="1" x14ac:dyDescent="0.25">
      <c r="A46" s="34" t="s">
        <v>273</v>
      </c>
      <c r="B46" s="32">
        <v>0.43565571308135898</v>
      </c>
      <c r="C46" s="32">
        <v>0.90208280086517301</v>
      </c>
    </row>
    <row r="47" spans="1:3" ht="20.100000000000001" customHeight="1" x14ac:dyDescent="0.25">
      <c r="A47" s="34" t="s">
        <v>274</v>
      </c>
      <c r="B47" s="32">
        <v>1.7981164455413801</v>
      </c>
      <c r="C47" s="32">
        <v>4.7171373367309499</v>
      </c>
    </row>
    <row r="48" spans="1:3" ht="20.100000000000001" customHeight="1" x14ac:dyDescent="0.25">
      <c r="A48" s="34" t="s">
        <v>28</v>
      </c>
      <c r="B48" s="32">
        <v>169.50344848632801</v>
      </c>
      <c r="C48" s="32">
        <v>410.542877197265</v>
      </c>
    </row>
    <row r="49" spans="1:3" ht="20.100000000000001" customHeight="1" x14ac:dyDescent="0.25">
      <c r="A49" s="34" t="s">
        <v>36</v>
      </c>
      <c r="B49" s="32">
        <v>55.412631988525298</v>
      </c>
      <c r="C49" s="32">
        <v>138.54891967773401</v>
      </c>
    </row>
    <row r="50" spans="1:3" ht="20.100000000000001" customHeight="1" x14ac:dyDescent="0.25">
      <c r="A50" s="34" t="s">
        <v>278</v>
      </c>
      <c r="B50" s="32">
        <v>65.147674560546804</v>
      </c>
      <c r="C50" s="32">
        <v>54.481800079345703</v>
      </c>
    </row>
    <row r="51" spans="1:3" ht="20.100000000000001" customHeight="1" x14ac:dyDescent="0.25">
      <c r="A51" s="34" t="s">
        <v>279</v>
      </c>
      <c r="B51" s="32">
        <v>33.176063537597599</v>
      </c>
      <c r="C51" s="32">
        <v>47.9483642578125</v>
      </c>
    </row>
    <row r="52" spans="1:3" ht="20.100000000000001" customHeight="1" x14ac:dyDescent="0.25">
      <c r="A52" s="34" t="s">
        <v>281</v>
      </c>
      <c r="B52" s="32">
        <v>40.104354858398402</v>
      </c>
      <c r="C52" s="32">
        <v>84.334091186523395</v>
      </c>
    </row>
    <row r="53" spans="1:3" ht="20.100000000000001" customHeight="1" x14ac:dyDescent="0.25">
      <c r="A53" s="34" t="s">
        <v>391</v>
      </c>
      <c r="B53" s="32">
        <v>6.6533570289611799</v>
      </c>
      <c r="C53" s="32">
        <v>8.0378551483154297</v>
      </c>
    </row>
    <row r="54" spans="1:3" ht="20.100000000000001" customHeight="1" x14ac:dyDescent="0.25">
      <c r="A54" s="34" t="s">
        <v>282</v>
      </c>
      <c r="B54" s="32">
        <v>2.9702847003936701</v>
      </c>
      <c r="C54" s="32">
        <v>4.3720331192016602</v>
      </c>
    </row>
    <row r="55" spans="1:3" ht="20.100000000000001" customHeight="1" x14ac:dyDescent="0.25">
      <c r="A55" s="34" t="s">
        <v>285</v>
      </c>
      <c r="B55" s="32">
        <v>0</v>
      </c>
      <c r="C55" s="32">
        <v>37.854476928710902</v>
      </c>
    </row>
    <row r="56" spans="1:3" ht="20.100000000000001" customHeight="1" x14ac:dyDescent="0.25">
      <c r="A56" s="34" t="s">
        <v>284</v>
      </c>
      <c r="B56" s="32">
        <v>5.8076133728027299</v>
      </c>
      <c r="C56" s="32">
        <v>14.227625846862701</v>
      </c>
    </row>
    <row r="57" spans="1:3" ht="20.100000000000001" customHeight="1" x14ac:dyDescent="0.25">
      <c r="A57" s="34" t="s">
        <v>286</v>
      </c>
      <c r="B57" s="32">
        <v>5.7038369178771902</v>
      </c>
      <c r="C57" s="32">
        <v>24.802677154541001</v>
      </c>
    </row>
    <row r="58" spans="1:3" ht="20.100000000000001" customHeight="1" x14ac:dyDescent="0.25">
      <c r="A58" s="34" t="s">
        <v>353</v>
      </c>
      <c r="B58" s="32">
        <v>139.35206604003901</v>
      </c>
      <c r="C58" s="32">
        <v>402.52908325195301</v>
      </c>
    </row>
    <row r="59" spans="1:3" ht="20.100000000000001" customHeight="1" x14ac:dyDescent="0.25">
      <c r="A59" s="34" t="s">
        <v>289</v>
      </c>
      <c r="B59" s="32">
        <v>20.707157135009702</v>
      </c>
      <c r="C59" s="32">
        <v>93.718772888183594</v>
      </c>
    </row>
    <row r="60" spans="1:3" ht="20.100000000000001" customHeight="1" x14ac:dyDescent="0.25">
      <c r="A60" s="34" t="s">
        <v>290</v>
      </c>
      <c r="B60" s="32">
        <v>0</v>
      </c>
      <c r="C60" s="32">
        <v>7.4912776947021396</v>
      </c>
    </row>
    <row r="61" spans="1:3" ht="20.100000000000001" customHeight="1" x14ac:dyDescent="0.25">
      <c r="A61" s="34" t="s">
        <v>291</v>
      </c>
      <c r="B61" s="32">
        <v>0.58164072036743097</v>
      </c>
      <c r="C61" s="32">
        <v>5.5129399299621502</v>
      </c>
    </row>
    <row r="62" spans="1:3" ht="20.100000000000001" customHeight="1" x14ac:dyDescent="0.25">
      <c r="A62" s="34" t="s">
        <v>293</v>
      </c>
      <c r="B62" s="32">
        <v>2.7363724708557098</v>
      </c>
      <c r="C62" s="32">
        <v>10.635908126831</v>
      </c>
    </row>
    <row r="63" spans="1:3" ht="20.100000000000001" customHeight="1" x14ac:dyDescent="0.25">
      <c r="A63" s="34" t="s">
        <v>296</v>
      </c>
      <c r="B63" s="32">
        <v>30.950017929077099</v>
      </c>
      <c r="C63" s="32">
        <v>12.491582870483301</v>
      </c>
    </row>
    <row r="64" spans="1:3" ht="20.100000000000001" customHeight="1" x14ac:dyDescent="0.25">
      <c r="A64" s="34" t="s">
        <v>300</v>
      </c>
      <c r="B64" s="32">
        <v>1.7436077594757</v>
      </c>
      <c r="C64" s="32">
        <v>1.5096092224121</v>
      </c>
    </row>
    <row r="65" spans="1:3" ht="20.100000000000001" customHeight="1" x14ac:dyDescent="0.25">
      <c r="A65" s="34" t="s">
        <v>301</v>
      </c>
      <c r="B65" s="32">
        <v>2.7208492755889799</v>
      </c>
      <c r="C65" s="32">
        <v>3.2396056652068999</v>
      </c>
    </row>
    <row r="66" spans="1:3" ht="20.100000000000001" customHeight="1" x14ac:dyDescent="0.25">
      <c r="A66" s="34" t="s">
        <v>302</v>
      </c>
      <c r="B66" s="32">
        <v>42.416244506835902</v>
      </c>
      <c r="C66" s="32">
        <v>128.446044921875</v>
      </c>
    </row>
    <row r="67" spans="1:3" ht="20.100000000000001" customHeight="1" x14ac:dyDescent="0.25">
      <c r="A67" s="34" t="s">
        <v>304</v>
      </c>
      <c r="B67" s="32">
        <v>1.10192286968231</v>
      </c>
      <c r="C67" s="32">
        <v>2.3116366863250701</v>
      </c>
    </row>
    <row r="68" spans="1:3" ht="20.100000000000001" customHeight="1" x14ac:dyDescent="0.25">
      <c r="A68" s="34" t="s">
        <v>307</v>
      </c>
      <c r="B68" s="32">
        <v>0.69474798440933205</v>
      </c>
      <c r="C68" s="32">
        <v>0.94866985082626298</v>
      </c>
    </row>
    <row r="69" spans="1:3" ht="20.100000000000001" customHeight="1" x14ac:dyDescent="0.25">
      <c r="A69" s="34" t="s">
        <v>308</v>
      </c>
      <c r="B69" s="32">
        <v>1.7138192653655999</v>
      </c>
      <c r="C69" s="32">
        <v>2.8517601490020699</v>
      </c>
    </row>
    <row r="70" spans="1:3" ht="20.100000000000001" customHeight="1" x14ac:dyDescent="0.25">
      <c r="A70" s="34" t="s">
        <v>32</v>
      </c>
      <c r="B70" s="32">
        <v>61.442405700683501</v>
      </c>
      <c r="C70" s="32">
        <v>157.82548522949199</v>
      </c>
    </row>
    <row r="71" spans="1:3" ht="20.100000000000001" customHeight="1" x14ac:dyDescent="0.25">
      <c r="A71" s="34" t="s">
        <v>312</v>
      </c>
      <c r="B71" s="32">
        <v>1.26854884624481</v>
      </c>
      <c r="C71" s="32">
        <v>6.88165283203125</v>
      </c>
    </row>
    <row r="72" spans="1:3" ht="20.100000000000001" customHeight="1" x14ac:dyDescent="0.25">
      <c r="A72" s="34" t="s">
        <v>310</v>
      </c>
      <c r="B72" s="32">
        <v>0</v>
      </c>
      <c r="C72" s="32">
        <v>3.3218343257903999</v>
      </c>
    </row>
    <row r="73" spans="1:3" ht="20.100000000000001" customHeight="1" x14ac:dyDescent="0.25">
      <c r="A73" s="34" t="s">
        <v>314</v>
      </c>
      <c r="B73" s="32">
        <v>33.246475219726499</v>
      </c>
      <c r="C73" s="32">
        <v>36.400276184082003</v>
      </c>
    </row>
    <row r="74" spans="1:3" ht="20.100000000000001" customHeight="1" x14ac:dyDescent="0.25">
      <c r="A74" s="34" t="s">
        <v>315</v>
      </c>
      <c r="B74" s="32">
        <v>2.1974446773528999</v>
      </c>
      <c r="C74" s="32">
        <v>3.8396179676055899</v>
      </c>
    </row>
    <row r="75" spans="1:3" ht="20.100000000000001" customHeight="1" x14ac:dyDescent="0.25">
      <c r="A75" s="34" t="s">
        <v>328</v>
      </c>
      <c r="B75" s="32">
        <v>6.0287518501281703</v>
      </c>
      <c r="C75" s="32">
        <v>25.190670013427699</v>
      </c>
    </row>
    <row r="76" spans="1:3" ht="20.100000000000001" customHeight="1" x14ac:dyDescent="0.25">
      <c r="A76" s="34" t="s">
        <v>317</v>
      </c>
      <c r="B76" s="32">
        <v>1.3922139406204199</v>
      </c>
      <c r="C76" s="32">
        <v>2.23222732543945</v>
      </c>
    </row>
    <row r="77" spans="1:3" ht="20.100000000000001" customHeight="1" x14ac:dyDescent="0.25">
      <c r="A77" s="34" t="s">
        <v>319</v>
      </c>
      <c r="B77" s="32">
        <v>1.97806560993194</v>
      </c>
      <c r="C77" s="32">
        <v>18.1673278808593</v>
      </c>
    </row>
    <row r="78" spans="1:3" ht="20.100000000000001" customHeight="1" x14ac:dyDescent="0.25">
      <c r="A78" s="34" t="s">
        <v>322</v>
      </c>
      <c r="B78" s="32">
        <v>1.1203634738922099</v>
      </c>
      <c r="C78" s="32">
        <v>2.7443318367004301</v>
      </c>
    </row>
    <row r="79" spans="1:3" ht="20.100000000000001" customHeight="1" x14ac:dyDescent="0.25">
      <c r="A79" s="34" t="s">
        <v>323</v>
      </c>
      <c r="B79" s="32">
        <v>1.1579121351242001</v>
      </c>
      <c r="C79" s="32">
        <v>2.5157947540283199</v>
      </c>
    </row>
    <row r="80" spans="1:3" ht="20.100000000000001" customHeight="1" x14ac:dyDescent="0.25">
      <c r="A80" s="34" t="s">
        <v>324</v>
      </c>
      <c r="B80" s="32">
        <v>26.3268508911132</v>
      </c>
      <c r="C80" s="32">
        <v>31.611104965209901</v>
      </c>
    </row>
    <row r="81" spans="1:3" ht="20.100000000000001" customHeight="1" x14ac:dyDescent="0.25">
      <c r="A81" s="34" t="s">
        <v>329</v>
      </c>
      <c r="B81" s="32">
        <v>51.805431365966797</v>
      </c>
      <c r="C81" s="32">
        <v>49.076152801513601</v>
      </c>
    </row>
    <row r="82" spans="1:3" ht="20.100000000000001" customHeight="1" x14ac:dyDescent="0.25">
      <c r="A82" s="34" t="s">
        <v>331</v>
      </c>
      <c r="B82" s="32">
        <v>2.47954249382019</v>
      </c>
      <c r="C82" s="32">
        <v>9.9420719146728498</v>
      </c>
    </row>
    <row r="83" spans="1:3" ht="20.100000000000001" customHeight="1" x14ac:dyDescent="0.25">
      <c r="A83" s="34" t="s">
        <v>332</v>
      </c>
      <c r="B83" s="32">
        <v>1.66651976108551</v>
      </c>
      <c r="C83" s="32">
        <v>3.5830593109130802</v>
      </c>
    </row>
    <row r="84" spans="1:3" ht="20.100000000000001" customHeight="1" x14ac:dyDescent="0.25">
      <c r="A84" s="34" t="s">
        <v>333</v>
      </c>
      <c r="B84" s="32">
        <v>3.12321472167968</v>
      </c>
      <c r="C84" s="32">
        <v>5.1330366134643501</v>
      </c>
    </row>
    <row r="85" spans="1:3" ht="20.100000000000001" customHeight="1" x14ac:dyDescent="0.25">
      <c r="A85" s="34" t="s">
        <v>334</v>
      </c>
      <c r="B85" s="32">
        <v>67.479545593261705</v>
      </c>
      <c r="C85" s="32">
        <v>30.7195644378662</v>
      </c>
    </row>
    <row r="86" spans="1:3" ht="20.100000000000001" customHeight="1" x14ac:dyDescent="0.25">
      <c r="A86" s="34" t="s">
        <v>335</v>
      </c>
      <c r="B86" s="32">
        <v>15.797940254211399</v>
      </c>
      <c r="C86" s="32">
        <v>55.152538299560497</v>
      </c>
    </row>
    <row r="87" spans="1:3" ht="20.100000000000001" customHeight="1" x14ac:dyDescent="0.25">
      <c r="A87" s="34" t="s">
        <v>337</v>
      </c>
      <c r="B87" s="32">
        <v>6.0013284683227504</v>
      </c>
      <c r="C87" s="32">
        <v>61.253673553466797</v>
      </c>
    </row>
    <row r="88" spans="1:3" ht="20.100000000000001" customHeight="1" x14ac:dyDescent="0.25">
      <c r="A88" s="34" t="s">
        <v>339</v>
      </c>
      <c r="B88" s="32">
        <v>652.22717285156205</v>
      </c>
      <c r="C88" s="32">
        <v>724.887939453125</v>
      </c>
    </row>
    <row r="89" spans="1:3" ht="20.100000000000001" customHeight="1" x14ac:dyDescent="0.25">
      <c r="A89" s="34" t="s">
        <v>340</v>
      </c>
      <c r="B89" s="32">
        <v>0.63334089517593295</v>
      </c>
      <c r="C89" s="32">
        <v>11.525423049926699</v>
      </c>
    </row>
    <row r="90" spans="1:3" ht="20.100000000000001" customHeight="1" x14ac:dyDescent="0.25">
      <c r="A90" s="34" t="s">
        <v>44</v>
      </c>
      <c r="B90" s="32">
        <v>102.50846862792901</v>
      </c>
      <c r="C90" s="32">
        <v>236.01550292968699</v>
      </c>
    </row>
    <row r="91" spans="1:3" ht="20.100000000000001" customHeight="1" x14ac:dyDescent="0.25">
      <c r="A91" s="34" t="s">
        <v>344</v>
      </c>
      <c r="B91" s="32">
        <v>2.6560420989990199</v>
      </c>
      <c r="C91" s="32">
        <v>5.3736758232116699</v>
      </c>
    </row>
    <row r="92" spans="1:3" ht="20.100000000000001" customHeight="1" x14ac:dyDescent="0.25">
      <c r="A92" s="34" t="s">
        <v>345</v>
      </c>
      <c r="B92" s="32">
        <v>3.95422983169555</v>
      </c>
      <c r="C92" s="32">
        <v>17.280481338500898</v>
      </c>
    </row>
    <row r="93" spans="1:3" ht="20.100000000000001" customHeight="1" x14ac:dyDescent="0.25">
      <c r="A93" s="34" t="s">
        <v>348</v>
      </c>
      <c r="B93" s="32">
        <v>50.575206756591797</v>
      </c>
      <c r="C93" s="32">
        <v>218.80880737304599</v>
      </c>
    </row>
    <row r="94" spans="1:3" ht="20.100000000000001" customHeight="1" x14ac:dyDescent="0.25">
      <c r="A94" s="34" t="s">
        <v>425</v>
      </c>
      <c r="B94" s="32">
        <v>84.219818115234304</v>
      </c>
      <c r="C94" s="32">
        <v>89.6844482421875</v>
      </c>
    </row>
    <row r="95" spans="1:3" ht="20.100000000000001" customHeight="1" x14ac:dyDescent="0.25">
      <c r="A95" s="34" t="s">
        <v>352</v>
      </c>
      <c r="B95" s="32">
        <v>1.7588118314743</v>
      </c>
      <c r="C95" s="32">
        <v>0.91184890270233099</v>
      </c>
    </row>
    <row r="96" spans="1:3" ht="20.100000000000001" customHeight="1" x14ac:dyDescent="0.25">
      <c r="A96" s="34" t="s">
        <v>45</v>
      </c>
      <c r="B96" s="32">
        <v>35.211551666259702</v>
      </c>
      <c r="C96" s="32">
        <v>74.641906738281193</v>
      </c>
    </row>
    <row r="97" spans="1:3" ht="20.100000000000001" customHeight="1" x14ac:dyDescent="0.25">
      <c r="A97" s="34" t="s">
        <v>389</v>
      </c>
      <c r="B97" s="32">
        <v>3.1399798393249498</v>
      </c>
      <c r="C97" s="32">
        <v>3.06850886344909</v>
      </c>
    </row>
    <row r="98" spans="1:3" ht="20.100000000000001" customHeight="1" x14ac:dyDescent="0.25">
      <c r="A98" s="34" t="s">
        <v>354</v>
      </c>
      <c r="B98" s="32">
        <v>0</v>
      </c>
      <c r="C98" s="32">
        <v>5.13203573226928</v>
      </c>
    </row>
    <row r="99" spans="1:3" ht="20.100000000000001" customHeight="1" x14ac:dyDescent="0.25">
      <c r="A99" s="34" t="s">
        <v>359</v>
      </c>
      <c r="B99" s="32">
        <v>4.2856497764587402</v>
      </c>
      <c r="C99" s="32">
        <v>7.3544669151306099</v>
      </c>
    </row>
    <row r="100" spans="1:3" ht="20.100000000000001" customHeight="1" x14ac:dyDescent="0.25">
      <c r="A100" s="34" t="s">
        <v>363</v>
      </c>
      <c r="B100" s="32">
        <v>24.6547546386718</v>
      </c>
      <c r="C100" s="32">
        <v>4.6594381332397399</v>
      </c>
    </row>
    <row r="101" spans="1:3" ht="20.100000000000001" customHeight="1" x14ac:dyDescent="0.25">
      <c r="A101" s="34" t="s">
        <v>364</v>
      </c>
      <c r="B101" s="32">
        <v>0</v>
      </c>
      <c r="C101" s="32">
        <v>1.6889616250991799</v>
      </c>
    </row>
    <row r="102" spans="1:3" ht="20.100000000000001" customHeight="1" x14ac:dyDescent="0.25">
      <c r="A102" s="34" t="s">
        <v>366</v>
      </c>
      <c r="B102" s="32">
        <v>42.2335205078125</v>
      </c>
      <c r="C102" s="32">
        <v>138.33299255371</v>
      </c>
    </row>
    <row r="103" spans="1:3" ht="20.100000000000001" customHeight="1" x14ac:dyDescent="0.25">
      <c r="A103" s="34" t="s">
        <v>369</v>
      </c>
      <c r="B103" s="32">
        <v>0.72000509500503496</v>
      </c>
      <c r="C103" s="32">
        <v>1.51058030128479</v>
      </c>
    </row>
    <row r="104" spans="1:3" ht="20.100000000000001" customHeight="1" x14ac:dyDescent="0.25">
      <c r="A104" s="34" t="s">
        <v>371</v>
      </c>
      <c r="B104" s="32">
        <v>2.9175677299499498</v>
      </c>
      <c r="C104" s="32">
        <v>4.7593803405761701</v>
      </c>
    </row>
    <row r="105" spans="1:3" ht="20.100000000000001" customHeight="1" x14ac:dyDescent="0.25">
      <c r="A105" s="34" t="s">
        <v>378</v>
      </c>
      <c r="B105" s="32">
        <v>7.8087244033813397</v>
      </c>
      <c r="C105" s="32">
        <v>221.28434753417901</v>
      </c>
    </row>
    <row r="106" spans="1:3" ht="20.100000000000001" customHeight="1" x14ac:dyDescent="0.25">
      <c r="A106" s="34" t="s">
        <v>372</v>
      </c>
      <c r="B106" s="32">
        <v>6.8579773902893004</v>
      </c>
      <c r="C106" s="32">
        <v>13.459117889404199</v>
      </c>
    </row>
    <row r="107" spans="1:3" ht="20.100000000000001" customHeight="1" x14ac:dyDescent="0.25">
      <c r="A107" s="34" t="s">
        <v>373</v>
      </c>
      <c r="B107" s="32">
        <v>78.250160217285099</v>
      </c>
      <c r="C107" s="32">
        <v>208.178298950195</v>
      </c>
    </row>
    <row r="108" spans="1:3" ht="20.100000000000001" customHeight="1" x14ac:dyDescent="0.25">
      <c r="A108" s="34" t="s">
        <v>374</v>
      </c>
      <c r="B108" s="32">
        <v>0</v>
      </c>
      <c r="C108" s="32">
        <v>5.7307953834533603</v>
      </c>
    </row>
    <row r="109" spans="1:3" ht="20.100000000000001" customHeight="1" x14ac:dyDescent="0.25">
      <c r="A109" s="34" t="s">
        <v>376</v>
      </c>
      <c r="B109" s="32">
        <v>2.4582815170288002</v>
      </c>
      <c r="C109" s="32">
        <v>28.453310012817301</v>
      </c>
    </row>
    <row r="110" spans="1:3" ht="20.100000000000001" customHeight="1" x14ac:dyDescent="0.25">
      <c r="A110" s="34" t="s">
        <v>377</v>
      </c>
      <c r="B110" s="32">
        <v>0</v>
      </c>
      <c r="C110" s="32">
        <v>37.000339508056598</v>
      </c>
    </row>
    <row r="111" spans="1:3" ht="20.100000000000001" customHeight="1" x14ac:dyDescent="0.25">
      <c r="A111" s="34" t="s">
        <v>326</v>
      </c>
      <c r="B111" s="32">
        <v>0</v>
      </c>
      <c r="C111" s="32">
        <v>3.7744848728179901</v>
      </c>
    </row>
    <row r="112" spans="1:3" ht="20.100000000000001" customHeight="1" x14ac:dyDescent="0.25">
      <c r="A112" s="34" t="s">
        <v>253</v>
      </c>
      <c r="B112" s="32">
        <v>29.928728103637599</v>
      </c>
      <c r="C112" s="32">
        <v>67.904884338378906</v>
      </c>
    </row>
    <row r="113" spans="1:3" ht="20.100000000000001" customHeight="1" x14ac:dyDescent="0.25">
      <c r="A113" s="34" t="s">
        <v>365</v>
      </c>
      <c r="B113" s="32">
        <v>4.0702195167541504</v>
      </c>
      <c r="C113" s="32">
        <v>19.368556976318299</v>
      </c>
    </row>
    <row r="114" spans="1:3" ht="20.100000000000001" customHeight="1" x14ac:dyDescent="0.25">
      <c r="A114" s="34" t="s">
        <v>229</v>
      </c>
      <c r="B114" s="32">
        <v>1.43642449378967</v>
      </c>
      <c r="C114" s="32">
        <v>2.8291482925414999</v>
      </c>
    </row>
    <row r="115" spans="1:3" ht="20.100000000000001" customHeight="1" x14ac:dyDescent="0.25">
      <c r="A115" s="34" t="s">
        <v>381</v>
      </c>
      <c r="B115" s="32">
        <v>6.2006936073303196</v>
      </c>
      <c r="C115" s="32">
        <v>11.364000320434499</v>
      </c>
    </row>
    <row r="116" spans="1:3" ht="20.100000000000001" customHeight="1" x14ac:dyDescent="0.25">
      <c r="A116" s="34" t="s">
        <v>382</v>
      </c>
      <c r="B116" s="32">
        <v>0</v>
      </c>
      <c r="C116" s="32">
        <v>9.9969711303710902</v>
      </c>
    </row>
    <row r="117" spans="1:3" ht="20.100000000000001" customHeight="1" x14ac:dyDescent="0.25">
      <c r="A117" s="34" t="s">
        <v>384</v>
      </c>
      <c r="B117" s="32">
        <v>41.268733978271399</v>
      </c>
      <c r="C117" s="32">
        <v>16.846532821655199</v>
      </c>
    </row>
    <row r="118" spans="1:3" ht="20.100000000000001" customHeight="1" x14ac:dyDescent="0.25">
      <c r="A118" s="34" t="s">
        <v>387</v>
      </c>
      <c r="B118" s="32">
        <v>1.9731775522232</v>
      </c>
      <c r="C118" s="32">
        <v>2.92959284782409</v>
      </c>
    </row>
    <row r="119" spans="1:3" ht="20.100000000000001" customHeight="1" thickBot="1" x14ac:dyDescent="0.3">
      <c r="A119" s="34" t="s">
        <v>388</v>
      </c>
      <c r="B119" s="32">
        <v>2.9330022335052401</v>
      </c>
      <c r="C119" s="32">
        <v>6.4621009826660103</v>
      </c>
    </row>
    <row r="120" spans="1:3" x14ac:dyDescent="0.25">
      <c r="A120" s="36" t="s">
        <v>1551</v>
      </c>
      <c r="B120" s="36">
        <f>SUM(B6:B119)</f>
        <v>2851.7163839489194</v>
      </c>
      <c r="C120" s="36">
        <f>SUM(C6:C119)</f>
        <v>6846.5192787051101</v>
      </c>
    </row>
    <row r="121" spans="1:3" x14ac:dyDescent="0.25">
      <c r="A121" s="35" t="s">
        <v>1543</v>
      </c>
      <c r="B121" s="35">
        <f>B120/B122*100</f>
        <v>28.395976080116647</v>
      </c>
      <c r="C121" s="35">
        <f>C120/C122*100</f>
        <v>40.318029178280263</v>
      </c>
    </row>
    <row r="122" spans="1:3" x14ac:dyDescent="0.25">
      <c r="A122" s="35" t="s">
        <v>1552</v>
      </c>
      <c r="B122" s="35">
        <v>10042.677793160068</v>
      </c>
      <c r="C122" s="35">
        <v>16981.284597098809</v>
      </c>
    </row>
  </sheetData>
  <mergeCells count="1">
    <mergeCell ref="A1:C1"/>
  </mergeCells>
  <pageMargins left="0.70866141732283472" right="0.70866141732283472" top="0.94488188976377963" bottom="0.74803149606299213" header="0.31496062992125984" footer="0.31496062992125984"/>
  <pageSetup paperSize="9" orientation="portrait" r:id="rId1"/>
  <headerFooter>
    <oddHeader>&amp;L&amp;G</oddHeader>
    <oddFooter>&amp;C&amp;"Roboto Condensed,Normal"&amp;9Página &amp;P</oddFooter>
  </headerFooter>
  <legacyDrawingHF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F92F5-5B5B-FA44-A9FA-3807162D3785}">
  <sheetPr codeName="Hoja12">
    <tabColor theme="4"/>
    <pageSetUpPr fitToPage="1"/>
  </sheetPr>
  <dimension ref="A1:G168"/>
  <sheetViews>
    <sheetView view="pageLayout" zoomScaleNormal="99" workbookViewId="0">
      <selection activeCell="A11" sqref="A11"/>
    </sheetView>
  </sheetViews>
  <sheetFormatPr baseColWidth="10" defaultRowHeight="17.25" x14ac:dyDescent="0.3"/>
  <cols>
    <col min="1" max="1" width="42.5" style="4" customWidth="1"/>
    <col min="2" max="2" width="18" style="4" customWidth="1"/>
    <col min="3" max="3" width="16" style="4" bestFit="1" customWidth="1"/>
    <col min="4" max="4" width="35.5" style="4" customWidth="1"/>
    <col min="5" max="5" width="17.875" style="4" customWidth="1"/>
    <col min="6" max="6" width="22.5" style="4" customWidth="1"/>
    <col min="7" max="7" width="18.375" style="4" customWidth="1"/>
    <col min="8" max="16384" width="11" style="4"/>
  </cols>
  <sheetData>
    <row r="1" spans="1:7" ht="20.25" x14ac:dyDescent="0.35">
      <c r="A1" s="40" t="s">
        <v>1471</v>
      </c>
    </row>
    <row r="2" spans="1:7" x14ac:dyDescent="0.3">
      <c r="A2" s="4" t="s">
        <v>1176</v>
      </c>
    </row>
    <row r="3" spans="1:7" x14ac:dyDescent="0.3">
      <c r="A3" s="4" t="s">
        <v>1178</v>
      </c>
    </row>
    <row r="5" spans="1:7" x14ac:dyDescent="0.3">
      <c r="A5" s="41" t="s">
        <v>1112</v>
      </c>
      <c r="B5" s="41" t="s">
        <v>1111</v>
      </c>
      <c r="C5" s="41" t="s">
        <v>1110</v>
      </c>
      <c r="D5" s="41" t="s">
        <v>1109</v>
      </c>
      <c r="E5" s="41" t="s">
        <v>1</v>
      </c>
      <c r="F5" s="41" t="s">
        <v>1175</v>
      </c>
      <c r="G5" s="41" t="s">
        <v>1108</v>
      </c>
    </row>
    <row r="6" spans="1:7" x14ac:dyDescent="0.3">
      <c r="A6" s="4" t="s">
        <v>1107</v>
      </c>
      <c r="C6" s="4" t="s">
        <v>1102</v>
      </c>
      <c r="D6" s="4" t="s">
        <v>1101</v>
      </c>
      <c r="E6" s="4" t="s">
        <v>336</v>
      </c>
      <c r="F6" s="4" t="s">
        <v>769</v>
      </c>
      <c r="G6" s="4" t="s">
        <v>868</v>
      </c>
    </row>
    <row r="7" spans="1:7" x14ac:dyDescent="0.3">
      <c r="A7" s="4" t="s">
        <v>1106</v>
      </c>
      <c r="C7" s="4" t="s">
        <v>1102</v>
      </c>
      <c r="D7" s="4" t="s">
        <v>1101</v>
      </c>
      <c r="E7" s="4" t="s">
        <v>1053</v>
      </c>
      <c r="F7" s="4" t="s">
        <v>627</v>
      </c>
      <c r="G7" s="4" t="s">
        <v>1056</v>
      </c>
    </row>
    <row r="8" spans="1:7" x14ac:dyDescent="0.3">
      <c r="A8" s="4" t="s">
        <v>1105</v>
      </c>
      <c r="C8" s="4" t="s">
        <v>1102</v>
      </c>
      <c r="D8" s="4" t="s">
        <v>1101</v>
      </c>
      <c r="E8" s="4" t="s">
        <v>266</v>
      </c>
      <c r="F8" s="4" t="s">
        <v>627</v>
      </c>
      <c r="G8" s="4" t="s">
        <v>1104</v>
      </c>
    </row>
    <row r="9" spans="1:7" x14ac:dyDescent="0.3">
      <c r="A9" s="4" t="s">
        <v>1103</v>
      </c>
      <c r="C9" s="4" t="s">
        <v>1102</v>
      </c>
      <c r="D9" s="4" t="s">
        <v>1101</v>
      </c>
      <c r="E9" s="4" t="s">
        <v>253</v>
      </c>
      <c r="F9" s="4" t="s">
        <v>627</v>
      </c>
      <c r="G9" s="4" t="s">
        <v>1100</v>
      </c>
    </row>
    <row r="10" spans="1:7" x14ac:dyDescent="0.3">
      <c r="A10" s="4" t="s">
        <v>1099</v>
      </c>
      <c r="B10" s="4" t="s">
        <v>923</v>
      </c>
      <c r="C10" s="4" t="s">
        <v>1093</v>
      </c>
      <c r="D10" s="4" t="s">
        <v>1092</v>
      </c>
      <c r="E10" s="4" t="s">
        <v>369</v>
      </c>
      <c r="F10" s="4" t="s">
        <v>627</v>
      </c>
      <c r="G10" s="4" t="s">
        <v>880</v>
      </c>
    </row>
    <row r="11" spans="1:7" x14ac:dyDescent="0.3">
      <c r="A11" s="4" t="s">
        <v>1098</v>
      </c>
      <c r="B11" s="4" t="s">
        <v>923</v>
      </c>
      <c r="C11" s="4" t="s">
        <v>1093</v>
      </c>
      <c r="D11" s="4" t="s">
        <v>1092</v>
      </c>
      <c r="E11" s="4" t="s">
        <v>913</v>
      </c>
      <c r="F11" s="4" t="s">
        <v>769</v>
      </c>
      <c r="G11" s="4" t="s">
        <v>1097</v>
      </c>
    </row>
    <row r="12" spans="1:7" x14ac:dyDescent="0.3">
      <c r="A12" s="4" t="s">
        <v>1096</v>
      </c>
      <c r="B12" s="4" t="s">
        <v>923</v>
      </c>
      <c r="C12" s="4" t="s">
        <v>1093</v>
      </c>
      <c r="D12" s="4" t="s">
        <v>1092</v>
      </c>
      <c r="E12" s="4" t="s">
        <v>237</v>
      </c>
      <c r="F12" s="4" t="s">
        <v>627</v>
      </c>
      <c r="G12" s="4" t="s">
        <v>1095</v>
      </c>
    </row>
    <row r="13" spans="1:7" x14ac:dyDescent="0.3">
      <c r="A13" s="4" t="s">
        <v>1094</v>
      </c>
      <c r="B13" s="4" t="s">
        <v>923</v>
      </c>
      <c r="C13" s="4" t="s">
        <v>1093</v>
      </c>
      <c r="D13" s="4" t="s">
        <v>1092</v>
      </c>
      <c r="E13" s="4" t="s">
        <v>220</v>
      </c>
      <c r="F13" s="4" t="s">
        <v>769</v>
      </c>
      <c r="G13" s="4" t="s">
        <v>1091</v>
      </c>
    </row>
    <row r="14" spans="1:7" x14ac:dyDescent="0.3">
      <c r="A14" s="4" t="s">
        <v>1090</v>
      </c>
      <c r="B14" s="4" t="s">
        <v>923</v>
      </c>
      <c r="C14" s="4" t="s">
        <v>1084</v>
      </c>
      <c r="D14" s="4" t="s">
        <v>1083</v>
      </c>
      <c r="E14" s="4" t="s">
        <v>18</v>
      </c>
      <c r="F14" s="4" t="s">
        <v>627</v>
      </c>
      <c r="G14" s="4" t="s">
        <v>798</v>
      </c>
    </row>
    <row r="15" spans="1:7" x14ac:dyDescent="0.3">
      <c r="A15" s="4" t="s">
        <v>1089</v>
      </c>
      <c r="B15" s="4" t="s">
        <v>923</v>
      </c>
      <c r="C15" s="4" t="s">
        <v>1084</v>
      </c>
      <c r="D15" s="4" t="s">
        <v>1083</v>
      </c>
      <c r="E15" s="4" t="s">
        <v>30</v>
      </c>
      <c r="F15" s="4" t="s">
        <v>627</v>
      </c>
      <c r="G15" s="4" t="s">
        <v>1088</v>
      </c>
    </row>
    <row r="16" spans="1:7" x14ac:dyDescent="0.3">
      <c r="A16" s="4" t="s">
        <v>1087</v>
      </c>
      <c r="B16" s="4" t="s">
        <v>923</v>
      </c>
      <c r="C16" s="4" t="s">
        <v>1084</v>
      </c>
      <c r="D16" s="4" t="s">
        <v>1083</v>
      </c>
      <c r="E16" s="4" t="s">
        <v>344</v>
      </c>
      <c r="F16" s="4" t="s">
        <v>627</v>
      </c>
      <c r="G16" s="4" t="s">
        <v>1086</v>
      </c>
    </row>
    <row r="17" spans="1:7" x14ac:dyDescent="0.3">
      <c r="A17" s="4" t="s">
        <v>1085</v>
      </c>
      <c r="B17" s="4" t="s">
        <v>923</v>
      </c>
      <c r="C17" s="4" t="s">
        <v>1084</v>
      </c>
      <c r="D17" s="4" t="s">
        <v>1083</v>
      </c>
      <c r="E17" s="4" t="s">
        <v>293</v>
      </c>
      <c r="F17" s="4" t="s">
        <v>627</v>
      </c>
      <c r="G17" s="4" t="s">
        <v>1082</v>
      </c>
    </row>
    <row r="18" spans="1:7" x14ac:dyDescent="0.3">
      <c r="A18" s="4" t="s">
        <v>1081</v>
      </c>
      <c r="B18" s="4" t="s">
        <v>923</v>
      </c>
      <c r="C18" s="4" t="s">
        <v>1076</v>
      </c>
      <c r="D18" s="4" t="s">
        <v>1075</v>
      </c>
      <c r="E18" s="4" t="s">
        <v>262</v>
      </c>
      <c r="F18" s="4" t="s">
        <v>769</v>
      </c>
      <c r="G18" s="4" t="s">
        <v>868</v>
      </c>
    </row>
    <row r="19" spans="1:7" x14ac:dyDescent="0.3">
      <c r="A19" s="4" t="s">
        <v>1080</v>
      </c>
      <c r="B19" s="4" t="s">
        <v>923</v>
      </c>
      <c r="C19" s="4" t="s">
        <v>1076</v>
      </c>
      <c r="D19" s="4" t="s">
        <v>1075</v>
      </c>
      <c r="E19" s="4" t="s">
        <v>228</v>
      </c>
      <c r="F19" s="4" t="s">
        <v>769</v>
      </c>
      <c r="G19" s="4" t="s">
        <v>917</v>
      </c>
    </row>
    <row r="20" spans="1:7" x14ac:dyDescent="0.3">
      <c r="A20" s="4" t="s">
        <v>1079</v>
      </c>
      <c r="B20" s="4" t="s">
        <v>923</v>
      </c>
      <c r="C20" s="4" t="s">
        <v>1076</v>
      </c>
      <c r="D20" s="4" t="s">
        <v>1075</v>
      </c>
      <c r="E20" s="4" t="s">
        <v>283</v>
      </c>
      <c r="F20" s="4" t="s">
        <v>769</v>
      </c>
      <c r="G20" s="4" t="s">
        <v>1078</v>
      </c>
    </row>
    <row r="21" spans="1:7" x14ac:dyDescent="0.3">
      <c r="A21" s="4" t="s">
        <v>1077</v>
      </c>
      <c r="B21" s="4" t="s">
        <v>923</v>
      </c>
      <c r="C21" s="4" t="s">
        <v>1076</v>
      </c>
      <c r="D21" s="4" t="s">
        <v>1075</v>
      </c>
      <c r="E21" s="4" t="s">
        <v>4</v>
      </c>
      <c r="F21" s="4" t="s">
        <v>769</v>
      </c>
      <c r="G21" s="4" t="s">
        <v>1074</v>
      </c>
    </row>
    <row r="22" spans="1:7" x14ac:dyDescent="0.3">
      <c r="A22" s="4" t="s">
        <v>1073</v>
      </c>
      <c r="B22" s="4" t="s">
        <v>923</v>
      </c>
      <c r="C22" s="4" t="s">
        <v>1061</v>
      </c>
      <c r="D22" s="4" t="s">
        <v>1060</v>
      </c>
      <c r="E22" s="4" t="s">
        <v>238</v>
      </c>
      <c r="F22" s="4" t="s">
        <v>627</v>
      </c>
      <c r="G22" s="4" t="s">
        <v>763</v>
      </c>
    </row>
    <row r="23" spans="1:7" x14ac:dyDescent="0.3">
      <c r="A23" s="4" t="s">
        <v>1072</v>
      </c>
      <c r="B23" s="4" t="s">
        <v>923</v>
      </c>
      <c r="C23" s="4" t="s">
        <v>1061</v>
      </c>
      <c r="D23" s="4" t="s">
        <v>1060</v>
      </c>
      <c r="E23" s="4" t="s">
        <v>18</v>
      </c>
      <c r="F23" s="4" t="s">
        <v>627</v>
      </c>
      <c r="G23" s="4" t="s">
        <v>1071</v>
      </c>
    </row>
    <row r="24" spans="1:7" x14ac:dyDescent="0.3">
      <c r="A24" s="4" t="s">
        <v>1070</v>
      </c>
      <c r="B24" s="4" t="s">
        <v>923</v>
      </c>
      <c r="C24" s="4" t="s">
        <v>1061</v>
      </c>
      <c r="D24" s="4" t="s">
        <v>1060</v>
      </c>
      <c r="E24" s="4" t="s">
        <v>262</v>
      </c>
      <c r="F24" s="4" t="s">
        <v>769</v>
      </c>
      <c r="G24" s="4" t="s">
        <v>1069</v>
      </c>
    </row>
    <row r="25" spans="1:7" x14ac:dyDescent="0.3">
      <c r="A25" s="4" t="s">
        <v>1068</v>
      </c>
      <c r="B25" s="4" t="s">
        <v>923</v>
      </c>
      <c r="C25" s="4" t="s">
        <v>1061</v>
      </c>
      <c r="D25" s="4" t="s">
        <v>1060</v>
      </c>
      <c r="E25" s="4" t="s">
        <v>203</v>
      </c>
      <c r="F25" s="4" t="s">
        <v>627</v>
      </c>
      <c r="G25" s="4" t="s">
        <v>1067</v>
      </c>
    </row>
    <row r="26" spans="1:7" x14ac:dyDescent="0.3">
      <c r="A26" s="4" t="s">
        <v>1066</v>
      </c>
      <c r="B26" s="4" t="s">
        <v>923</v>
      </c>
      <c r="C26" s="4" t="s">
        <v>1061</v>
      </c>
      <c r="D26" s="4" t="s">
        <v>1060</v>
      </c>
      <c r="E26" s="4" t="s">
        <v>30</v>
      </c>
      <c r="F26" s="4" t="s">
        <v>627</v>
      </c>
      <c r="G26" s="4" t="s">
        <v>1065</v>
      </c>
    </row>
    <row r="27" spans="1:7" x14ac:dyDescent="0.3">
      <c r="A27" s="4" t="s">
        <v>1064</v>
      </c>
      <c r="B27" s="4" t="s">
        <v>923</v>
      </c>
      <c r="C27" s="4" t="s">
        <v>1061</v>
      </c>
      <c r="D27" s="4" t="s">
        <v>1060</v>
      </c>
      <c r="E27" s="4" t="s">
        <v>362</v>
      </c>
      <c r="F27" s="4" t="s">
        <v>769</v>
      </c>
      <c r="G27" s="4" t="s">
        <v>1063</v>
      </c>
    </row>
    <row r="28" spans="1:7" x14ac:dyDescent="0.3">
      <c r="A28" s="4" t="s">
        <v>1062</v>
      </c>
      <c r="B28" s="4" t="s">
        <v>923</v>
      </c>
      <c r="C28" s="4" t="s">
        <v>1061</v>
      </c>
      <c r="D28" s="4" t="s">
        <v>1060</v>
      </c>
      <c r="E28" s="4" t="s">
        <v>28</v>
      </c>
      <c r="F28" s="4" t="s">
        <v>627</v>
      </c>
      <c r="G28" s="4" t="s">
        <v>1059</v>
      </c>
    </row>
    <row r="29" spans="1:7" x14ac:dyDescent="0.3">
      <c r="A29" s="4" t="s">
        <v>1058</v>
      </c>
      <c r="B29" s="4" t="s">
        <v>923</v>
      </c>
      <c r="C29" s="4" t="s">
        <v>1047</v>
      </c>
      <c r="D29" s="4" t="s">
        <v>1046</v>
      </c>
      <c r="E29" s="4" t="s">
        <v>259</v>
      </c>
      <c r="F29" s="4" t="s">
        <v>627</v>
      </c>
      <c r="G29" s="4" t="s">
        <v>868</v>
      </c>
    </row>
    <row r="30" spans="1:7" x14ac:dyDescent="0.3">
      <c r="A30" s="4" t="s">
        <v>1057</v>
      </c>
      <c r="B30" s="4" t="s">
        <v>923</v>
      </c>
      <c r="C30" s="4" t="s">
        <v>1047</v>
      </c>
      <c r="D30" s="4" t="s">
        <v>1046</v>
      </c>
      <c r="E30" s="4" t="s">
        <v>18</v>
      </c>
      <c r="F30" s="4" t="s">
        <v>627</v>
      </c>
      <c r="G30" s="4" t="s">
        <v>1056</v>
      </c>
    </row>
    <row r="31" spans="1:7" x14ac:dyDescent="0.3">
      <c r="A31" s="4" t="s">
        <v>1055</v>
      </c>
      <c r="B31" s="4" t="s">
        <v>923</v>
      </c>
      <c r="C31" s="4" t="s">
        <v>1047</v>
      </c>
      <c r="D31" s="4" t="s">
        <v>1046</v>
      </c>
      <c r="E31" s="4" t="s">
        <v>361</v>
      </c>
      <c r="F31" s="4" t="s">
        <v>769</v>
      </c>
      <c r="G31" s="38">
        <v>2006</v>
      </c>
    </row>
    <row r="32" spans="1:7" x14ac:dyDescent="0.3">
      <c r="A32" s="4" t="s">
        <v>1054</v>
      </c>
      <c r="B32" s="4" t="s">
        <v>923</v>
      </c>
      <c r="C32" s="4" t="s">
        <v>1047</v>
      </c>
      <c r="D32" s="4" t="s">
        <v>1046</v>
      </c>
      <c r="E32" s="4" t="s">
        <v>1053</v>
      </c>
      <c r="F32" s="4" t="s">
        <v>627</v>
      </c>
      <c r="G32" s="4" t="s">
        <v>780</v>
      </c>
    </row>
    <row r="33" spans="1:7" x14ac:dyDescent="0.3">
      <c r="A33" s="4" t="s">
        <v>1052</v>
      </c>
      <c r="B33" s="4" t="s">
        <v>923</v>
      </c>
      <c r="C33" s="4" t="s">
        <v>1047</v>
      </c>
      <c r="D33" s="4" t="s">
        <v>1046</v>
      </c>
      <c r="E33" s="4" t="s">
        <v>327</v>
      </c>
      <c r="F33" s="4" t="s">
        <v>769</v>
      </c>
      <c r="G33" s="4" t="s">
        <v>1051</v>
      </c>
    </row>
    <row r="34" spans="1:7" x14ac:dyDescent="0.3">
      <c r="A34" s="4" t="s">
        <v>1050</v>
      </c>
      <c r="B34" s="4" t="s">
        <v>923</v>
      </c>
      <c r="C34" s="4" t="s">
        <v>1047</v>
      </c>
      <c r="D34" s="4" t="s">
        <v>1046</v>
      </c>
      <c r="E34" s="4" t="s">
        <v>283</v>
      </c>
      <c r="F34" s="4" t="s">
        <v>769</v>
      </c>
      <c r="G34" s="4" t="s">
        <v>1049</v>
      </c>
    </row>
    <row r="35" spans="1:7" x14ac:dyDescent="0.3">
      <c r="A35" s="4" t="s">
        <v>1048</v>
      </c>
      <c r="B35" s="4" t="s">
        <v>923</v>
      </c>
      <c r="C35" s="4" t="s">
        <v>1047</v>
      </c>
      <c r="D35" s="4" t="s">
        <v>1046</v>
      </c>
      <c r="E35" s="4" t="s">
        <v>248</v>
      </c>
      <c r="F35" s="4" t="s">
        <v>769</v>
      </c>
      <c r="G35" s="4" t="s">
        <v>1045</v>
      </c>
    </row>
    <row r="36" spans="1:7" x14ac:dyDescent="0.3">
      <c r="A36" s="4" t="s">
        <v>1044</v>
      </c>
      <c r="B36" s="4" t="s">
        <v>923</v>
      </c>
      <c r="C36" s="4" t="s">
        <v>1032</v>
      </c>
      <c r="D36" s="4" t="s">
        <v>1031</v>
      </c>
      <c r="E36" s="4" t="s">
        <v>871</v>
      </c>
      <c r="F36" s="4" t="s">
        <v>769</v>
      </c>
      <c r="G36" s="4" t="s">
        <v>788</v>
      </c>
    </row>
    <row r="37" spans="1:7" x14ac:dyDescent="0.3">
      <c r="A37" s="4" t="s">
        <v>1043</v>
      </c>
      <c r="B37" s="4" t="s">
        <v>923</v>
      </c>
      <c r="C37" s="4" t="s">
        <v>1032</v>
      </c>
      <c r="D37" s="4" t="s">
        <v>1031</v>
      </c>
      <c r="E37" s="4" t="s">
        <v>871</v>
      </c>
      <c r="F37" s="4" t="s">
        <v>769</v>
      </c>
      <c r="G37" s="4" t="s">
        <v>1042</v>
      </c>
    </row>
    <row r="38" spans="1:7" x14ac:dyDescent="0.3">
      <c r="A38" s="4" t="s">
        <v>1041</v>
      </c>
      <c r="B38" s="4" t="s">
        <v>923</v>
      </c>
      <c r="C38" s="4" t="s">
        <v>1032</v>
      </c>
      <c r="D38" s="4" t="s">
        <v>1031</v>
      </c>
      <c r="E38" s="4" t="s">
        <v>871</v>
      </c>
      <c r="F38" s="4" t="s">
        <v>769</v>
      </c>
      <c r="G38" s="4" t="s">
        <v>1040</v>
      </c>
    </row>
    <row r="39" spans="1:7" x14ac:dyDescent="0.3">
      <c r="A39" s="4" t="s">
        <v>1039</v>
      </c>
      <c r="B39" s="4" t="s">
        <v>923</v>
      </c>
      <c r="C39" s="4" t="s">
        <v>1032</v>
      </c>
      <c r="D39" s="4" t="s">
        <v>1031</v>
      </c>
      <c r="E39" s="4" t="s">
        <v>871</v>
      </c>
      <c r="F39" s="4" t="s">
        <v>769</v>
      </c>
      <c r="G39" s="4" t="s">
        <v>1038</v>
      </c>
    </row>
    <row r="40" spans="1:7" x14ac:dyDescent="0.3">
      <c r="A40" s="4" t="s">
        <v>1037</v>
      </c>
      <c r="B40" s="4" t="s">
        <v>923</v>
      </c>
      <c r="C40" s="4" t="s">
        <v>1032</v>
      </c>
      <c r="D40" s="4" t="s">
        <v>1031</v>
      </c>
      <c r="E40" s="4" t="s">
        <v>871</v>
      </c>
      <c r="F40" s="4" t="s">
        <v>769</v>
      </c>
      <c r="G40" s="4" t="s">
        <v>1036</v>
      </c>
    </row>
    <row r="41" spans="1:7" x14ac:dyDescent="0.3">
      <c r="A41" s="4" t="s">
        <v>1035</v>
      </c>
      <c r="B41" s="4" t="s">
        <v>923</v>
      </c>
      <c r="C41" s="4" t="s">
        <v>1032</v>
      </c>
      <c r="D41" s="4" t="s">
        <v>1031</v>
      </c>
      <c r="E41" s="4" t="s">
        <v>871</v>
      </c>
      <c r="F41" s="4" t="s">
        <v>769</v>
      </c>
      <c r="G41" s="4" t="s">
        <v>1034</v>
      </c>
    </row>
    <row r="42" spans="1:7" x14ac:dyDescent="0.3">
      <c r="A42" s="4" t="s">
        <v>1033</v>
      </c>
      <c r="B42" s="4" t="s">
        <v>923</v>
      </c>
      <c r="C42" s="4" t="s">
        <v>1032</v>
      </c>
      <c r="D42" s="4" t="s">
        <v>1031</v>
      </c>
      <c r="E42" s="4" t="s">
        <v>871</v>
      </c>
      <c r="F42" s="4" t="s">
        <v>769</v>
      </c>
      <c r="G42" s="4" t="s">
        <v>1030</v>
      </c>
    </row>
    <row r="43" spans="1:7" x14ac:dyDescent="0.3">
      <c r="A43" s="4" t="s">
        <v>1029</v>
      </c>
      <c r="B43" s="4" t="s">
        <v>923</v>
      </c>
      <c r="C43" s="4" t="s">
        <v>1019</v>
      </c>
      <c r="D43" s="4" t="s">
        <v>1018</v>
      </c>
      <c r="E43" s="4" t="s">
        <v>228</v>
      </c>
      <c r="F43" s="4" t="s">
        <v>769</v>
      </c>
      <c r="G43" s="4" t="s">
        <v>798</v>
      </c>
    </row>
    <row r="44" spans="1:7" x14ac:dyDescent="0.3">
      <c r="A44" s="4" t="s">
        <v>1028</v>
      </c>
      <c r="B44" s="4" t="s">
        <v>923</v>
      </c>
      <c r="C44" s="4" t="s">
        <v>1019</v>
      </c>
      <c r="D44" s="4" t="s">
        <v>1018</v>
      </c>
      <c r="E44" s="4" t="s">
        <v>262</v>
      </c>
      <c r="F44" s="4" t="s">
        <v>769</v>
      </c>
      <c r="G44" s="4" t="s">
        <v>1027</v>
      </c>
    </row>
    <row r="45" spans="1:7" x14ac:dyDescent="0.3">
      <c r="A45" s="4" t="s">
        <v>1026</v>
      </c>
      <c r="B45" s="4" t="s">
        <v>923</v>
      </c>
      <c r="C45" s="4" t="s">
        <v>1019</v>
      </c>
      <c r="D45" s="4" t="s">
        <v>1018</v>
      </c>
      <c r="E45" s="4" t="s">
        <v>262</v>
      </c>
      <c r="F45" s="4" t="s">
        <v>769</v>
      </c>
      <c r="G45" s="4" t="s">
        <v>1025</v>
      </c>
    </row>
    <row r="46" spans="1:7" x14ac:dyDescent="0.3">
      <c r="A46" s="4" t="s">
        <v>1024</v>
      </c>
      <c r="B46" s="4" t="s">
        <v>923</v>
      </c>
      <c r="C46" s="4" t="s">
        <v>1019</v>
      </c>
      <c r="D46" s="4" t="s">
        <v>1018</v>
      </c>
      <c r="E46" s="4" t="s">
        <v>4</v>
      </c>
      <c r="F46" s="4" t="s">
        <v>769</v>
      </c>
      <c r="G46" s="4" t="s">
        <v>1023</v>
      </c>
    </row>
    <row r="47" spans="1:7" x14ac:dyDescent="0.3">
      <c r="A47" s="4" t="s">
        <v>1022</v>
      </c>
      <c r="B47" s="4" t="s">
        <v>923</v>
      </c>
      <c r="C47" s="4" t="s">
        <v>1019</v>
      </c>
      <c r="D47" s="4" t="s">
        <v>1018</v>
      </c>
      <c r="E47" s="4" t="s">
        <v>265</v>
      </c>
      <c r="F47" s="4" t="s">
        <v>769</v>
      </c>
      <c r="G47" s="4" t="s">
        <v>1021</v>
      </c>
    </row>
    <row r="48" spans="1:7" x14ac:dyDescent="0.3">
      <c r="A48" s="4" t="s">
        <v>1020</v>
      </c>
      <c r="B48" s="4" t="s">
        <v>923</v>
      </c>
      <c r="C48" s="4" t="s">
        <v>1019</v>
      </c>
      <c r="D48" s="4" t="s">
        <v>1018</v>
      </c>
      <c r="E48" s="4" t="s">
        <v>262</v>
      </c>
      <c r="F48" s="4" t="s">
        <v>769</v>
      </c>
      <c r="G48" s="4" t="s">
        <v>1017</v>
      </c>
    </row>
    <row r="49" spans="1:7" x14ac:dyDescent="0.3">
      <c r="A49" s="4" t="s">
        <v>1016</v>
      </c>
      <c r="B49" s="4" t="s">
        <v>923</v>
      </c>
      <c r="C49" s="4" t="s">
        <v>1006</v>
      </c>
      <c r="D49" s="4" t="s">
        <v>1005</v>
      </c>
      <c r="E49" s="4" t="s">
        <v>283</v>
      </c>
      <c r="F49" s="4" t="s">
        <v>769</v>
      </c>
      <c r="G49" s="4" t="s">
        <v>958</v>
      </c>
    </row>
    <row r="50" spans="1:7" x14ac:dyDescent="0.3">
      <c r="A50" s="4" t="s">
        <v>1015</v>
      </c>
      <c r="B50" s="4" t="s">
        <v>923</v>
      </c>
      <c r="C50" s="4" t="s">
        <v>1006</v>
      </c>
      <c r="D50" s="4" t="s">
        <v>1005</v>
      </c>
      <c r="E50" s="4" t="s">
        <v>286</v>
      </c>
      <c r="F50" s="4" t="s">
        <v>627</v>
      </c>
      <c r="G50" s="4" t="s">
        <v>1014</v>
      </c>
    </row>
    <row r="51" spans="1:7" x14ac:dyDescent="0.3">
      <c r="A51" s="4" t="s">
        <v>1013</v>
      </c>
      <c r="B51" s="4" t="s">
        <v>923</v>
      </c>
      <c r="C51" s="4" t="s">
        <v>1006</v>
      </c>
      <c r="D51" s="4" t="s">
        <v>1005</v>
      </c>
      <c r="E51" s="4" t="s">
        <v>262</v>
      </c>
      <c r="F51" s="4" t="s">
        <v>769</v>
      </c>
      <c r="G51" s="4" t="s">
        <v>1012</v>
      </c>
    </row>
    <row r="52" spans="1:7" x14ac:dyDescent="0.3">
      <c r="A52" s="4" t="s">
        <v>1011</v>
      </c>
      <c r="B52" s="4" t="s">
        <v>923</v>
      </c>
      <c r="C52" s="4" t="s">
        <v>1006</v>
      </c>
      <c r="D52" s="4" t="s">
        <v>1005</v>
      </c>
      <c r="E52" s="4" t="s">
        <v>871</v>
      </c>
      <c r="F52" s="4" t="s">
        <v>769</v>
      </c>
      <c r="G52" s="4" t="s">
        <v>1010</v>
      </c>
    </row>
    <row r="53" spans="1:7" x14ac:dyDescent="0.3">
      <c r="A53" s="4" t="s">
        <v>1009</v>
      </c>
      <c r="B53" s="4" t="s">
        <v>923</v>
      </c>
      <c r="C53" s="4" t="s">
        <v>1006</v>
      </c>
      <c r="D53" s="4" t="s">
        <v>1005</v>
      </c>
      <c r="E53" s="4" t="s">
        <v>30</v>
      </c>
      <c r="F53" s="4" t="s">
        <v>627</v>
      </c>
      <c r="G53" s="4" t="s">
        <v>1008</v>
      </c>
    </row>
    <row r="54" spans="1:7" x14ac:dyDescent="0.3">
      <c r="A54" s="4" t="s">
        <v>1007</v>
      </c>
      <c r="B54" s="4" t="s">
        <v>923</v>
      </c>
      <c r="C54" s="4" t="s">
        <v>1006</v>
      </c>
      <c r="D54" s="4" t="s">
        <v>1005</v>
      </c>
      <c r="E54" s="4" t="s">
        <v>253</v>
      </c>
      <c r="F54" s="4" t="s">
        <v>627</v>
      </c>
      <c r="G54" s="4" t="s">
        <v>1004</v>
      </c>
    </row>
    <row r="55" spans="1:7" x14ac:dyDescent="0.3">
      <c r="A55" s="4" t="s">
        <v>1003</v>
      </c>
      <c r="B55" s="4" t="s">
        <v>923</v>
      </c>
      <c r="C55" s="4" t="s">
        <v>995</v>
      </c>
      <c r="D55" s="4" t="s">
        <v>994</v>
      </c>
      <c r="E55" s="4" t="s">
        <v>871</v>
      </c>
      <c r="F55" s="4" t="s">
        <v>769</v>
      </c>
      <c r="G55" s="4" t="s">
        <v>788</v>
      </c>
    </row>
    <row r="56" spans="1:7" x14ac:dyDescent="0.3">
      <c r="A56" s="39" t="s">
        <v>1002</v>
      </c>
      <c r="B56" s="4" t="s">
        <v>923</v>
      </c>
      <c r="C56" s="4" t="s">
        <v>995</v>
      </c>
      <c r="D56" s="4" t="s">
        <v>994</v>
      </c>
      <c r="E56" s="39" t="s">
        <v>18</v>
      </c>
      <c r="F56" s="4" t="s">
        <v>627</v>
      </c>
      <c r="G56" s="4" t="s">
        <v>1001</v>
      </c>
    </row>
    <row r="57" spans="1:7" x14ac:dyDescent="0.3">
      <c r="A57" s="39" t="s">
        <v>1000</v>
      </c>
      <c r="B57" s="4" t="s">
        <v>923</v>
      </c>
      <c r="C57" s="4" t="s">
        <v>995</v>
      </c>
      <c r="D57" s="4" t="s">
        <v>994</v>
      </c>
      <c r="E57" s="4" t="s">
        <v>304</v>
      </c>
      <c r="F57" s="4" t="s">
        <v>627</v>
      </c>
      <c r="G57" s="4" t="s">
        <v>999</v>
      </c>
    </row>
    <row r="58" spans="1:7" x14ac:dyDescent="0.3">
      <c r="A58" s="39" t="s">
        <v>998</v>
      </c>
      <c r="B58" s="4" t="s">
        <v>923</v>
      </c>
      <c r="C58" s="4" t="s">
        <v>995</v>
      </c>
      <c r="D58" s="4" t="s">
        <v>994</v>
      </c>
      <c r="E58" s="39" t="s">
        <v>283</v>
      </c>
      <c r="F58" s="4" t="s">
        <v>769</v>
      </c>
      <c r="G58" s="4" t="s">
        <v>997</v>
      </c>
    </row>
    <row r="59" spans="1:7" x14ac:dyDescent="0.3">
      <c r="A59" s="39" t="s">
        <v>996</v>
      </c>
      <c r="B59" s="4" t="s">
        <v>923</v>
      </c>
      <c r="C59" s="4" t="s">
        <v>995</v>
      </c>
      <c r="D59" s="4" t="s">
        <v>994</v>
      </c>
      <c r="E59" s="4" t="s">
        <v>261</v>
      </c>
      <c r="F59" s="4" t="s">
        <v>769</v>
      </c>
      <c r="G59" s="4" t="s">
        <v>993</v>
      </c>
    </row>
    <row r="60" spans="1:7" x14ac:dyDescent="0.3">
      <c r="A60" s="4" t="s">
        <v>992</v>
      </c>
      <c r="B60" s="4" t="s">
        <v>923</v>
      </c>
      <c r="C60" s="4" t="s">
        <v>984</v>
      </c>
      <c r="D60" s="4" t="s">
        <v>983</v>
      </c>
      <c r="E60" s="4" t="s">
        <v>5</v>
      </c>
      <c r="F60" s="4" t="s">
        <v>627</v>
      </c>
      <c r="G60" s="4" t="s">
        <v>841</v>
      </c>
    </row>
    <row r="61" spans="1:7" x14ac:dyDescent="0.3">
      <c r="A61" s="4" t="s">
        <v>991</v>
      </c>
      <c r="B61" s="4" t="s">
        <v>923</v>
      </c>
      <c r="C61" s="4" t="s">
        <v>984</v>
      </c>
      <c r="D61" s="4" t="s">
        <v>983</v>
      </c>
      <c r="E61" s="4" t="s">
        <v>261</v>
      </c>
      <c r="F61" s="4" t="s">
        <v>769</v>
      </c>
      <c r="G61" s="4" t="s">
        <v>990</v>
      </c>
    </row>
    <row r="62" spans="1:7" x14ac:dyDescent="0.3">
      <c r="A62" s="4" t="s">
        <v>989</v>
      </c>
      <c r="B62" s="4" t="s">
        <v>923</v>
      </c>
      <c r="C62" s="4" t="s">
        <v>984</v>
      </c>
      <c r="D62" s="4" t="s">
        <v>983</v>
      </c>
      <c r="E62" s="4" t="s">
        <v>262</v>
      </c>
      <c r="F62" s="4" t="s">
        <v>769</v>
      </c>
      <c r="G62" s="4" t="s">
        <v>988</v>
      </c>
    </row>
    <row r="63" spans="1:7" x14ac:dyDescent="0.3">
      <c r="A63" s="4" t="s">
        <v>987</v>
      </c>
      <c r="B63" s="4" t="s">
        <v>923</v>
      </c>
      <c r="C63" s="4" t="s">
        <v>984</v>
      </c>
      <c r="D63" s="4" t="s">
        <v>983</v>
      </c>
      <c r="E63" s="4" t="s">
        <v>324</v>
      </c>
      <c r="F63" s="4" t="s">
        <v>627</v>
      </c>
      <c r="G63" s="4" t="s">
        <v>986</v>
      </c>
    </row>
    <row r="64" spans="1:7" x14ac:dyDescent="0.3">
      <c r="A64" s="4" t="s">
        <v>985</v>
      </c>
      <c r="B64" s="4" t="s">
        <v>923</v>
      </c>
      <c r="C64" s="4" t="s">
        <v>984</v>
      </c>
      <c r="D64" s="4" t="s">
        <v>983</v>
      </c>
      <c r="E64" s="4" t="s">
        <v>248</v>
      </c>
      <c r="F64" s="4" t="s">
        <v>769</v>
      </c>
      <c r="G64" s="4" t="s">
        <v>982</v>
      </c>
    </row>
    <row r="65" spans="1:7" x14ac:dyDescent="0.3">
      <c r="A65" s="4" t="s">
        <v>981</v>
      </c>
      <c r="B65" s="4" t="s">
        <v>923</v>
      </c>
      <c r="C65" s="4" t="s">
        <v>971</v>
      </c>
      <c r="D65" s="4" t="s">
        <v>970</v>
      </c>
      <c r="E65" s="4" t="s">
        <v>331</v>
      </c>
      <c r="F65" s="4" t="s">
        <v>627</v>
      </c>
      <c r="G65" s="4" t="s">
        <v>841</v>
      </c>
    </row>
    <row r="66" spans="1:7" x14ac:dyDescent="0.3">
      <c r="A66" s="4" t="s">
        <v>980</v>
      </c>
      <c r="B66" s="4" t="s">
        <v>923</v>
      </c>
      <c r="C66" s="4" t="s">
        <v>971</v>
      </c>
      <c r="D66" s="4" t="s">
        <v>970</v>
      </c>
      <c r="E66" s="4" t="s">
        <v>46</v>
      </c>
      <c r="F66" s="4" t="s">
        <v>627</v>
      </c>
      <c r="G66" s="4" t="s">
        <v>979</v>
      </c>
    </row>
    <row r="67" spans="1:7" x14ac:dyDescent="0.3">
      <c r="A67" s="4" t="s">
        <v>978</v>
      </c>
      <c r="B67" s="4" t="s">
        <v>923</v>
      </c>
      <c r="C67" s="4" t="s">
        <v>971</v>
      </c>
      <c r="D67" s="4" t="s">
        <v>970</v>
      </c>
      <c r="E67" s="4" t="s">
        <v>283</v>
      </c>
      <c r="F67" s="4" t="s">
        <v>769</v>
      </c>
      <c r="G67" s="4" t="s">
        <v>977</v>
      </c>
    </row>
    <row r="68" spans="1:7" x14ac:dyDescent="0.3">
      <c r="A68" s="4" t="s">
        <v>976</v>
      </c>
      <c r="B68" s="4" t="s">
        <v>923</v>
      </c>
      <c r="C68" s="4" t="s">
        <v>971</v>
      </c>
      <c r="D68" s="4" t="s">
        <v>970</v>
      </c>
      <c r="E68" s="4" t="s">
        <v>267</v>
      </c>
      <c r="F68" s="4" t="s">
        <v>769</v>
      </c>
      <c r="G68" s="4" t="s">
        <v>975</v>
      </c>
    </row>
    <row r="69" spans="1:7" x14ac:dyDescent="0.3">
      <c r="A69" s="4" t="s">
        <v>974</v>
      </c>
      <c r="B69" s="4" t="s">
        <v>923</v>
      </c>
      <c r="C69" s="4" t="s">
        <v>971</v>
      </c>
      <c r="D69" s="4" t="s">
        <v>970</v>
      </c>
      <c r="E69" s="4" t="s">
        <v>234</v>
      </c>
      <c r="F69" s="4" t="s">
        <v>769</v>
      </c>
      <c r="G69" s="4" t="s">
        <v>973</v>
      </c>
    </row>
    <row r="70" spans="1:7" x14ac:dyDescent="0.3">
      <c r="A70" s="4" t="s">
        <v>972</v>
      </c>
      <c r="B70" s="4" t="s">
        <v>923</v>
      </c>
      <c r="C70" s="4" t="s">
        <v>971</v>
      </c>
      <c r="D70" s="4" t="s">
        <v>970</v>
      </c>
      <c r="E70" s="4" t="s">
        <v>28</v>
      </c>
      <c r="F70" s="4" t="s">
        <v>627</v>
      </c>
      <c r="G70" s="4" t="s">
        <v>969</v>
      </c>
    </row>
    <row r="71" spans="1:7" x14ac:dyDescent="0.3">
      <c r="A71" s="4" t="s">
        <v>968</v>
      </c>
      <c r="B71" s="4" t="s">
        <v>923</v>
      </c>
      <c r="C71" s="4" t="s">
        <v>962</v>
      </c>
      <c r="D71" s="4" t="s">
        <v>961</v>
      </c>
      <c r="E71" s="4" t="s">
        <v>348</v>
      </c>
      <c r="F71" s="4" t="s">
        <v>769</v>
      </c>
      <c r="G71" s="4" t="s">
        <v>958</v>
      </c>
    </row>
    <row r="72" spans="1:7" x14ac:dyDescent="0.3">
      <c r="A72" s="4" t="s">
        <v>967</v>
      </c>
      <c r="B72" s="4" t="s">
        <v>923</v>
      </c>
      <c r="C72" s="4" t="s">
        <v>962</v>
      </c>
      <c r="D72" s="4" t="s">
        <v>961</v>
      </c>
      <c r="E72" s="4" t="s">
        <v>211</v>
      </c>
      <c r="F72" s="4" t="s">
        <v>769</v>
      </c>
      <c r="G72" s="4" t="s">
        <v>966</v>
      </c>
    </row>
    <row r="73" spans="1:7" x14ac:dyDescent="0.3">
      <c r="A73" s="4" t="s">
        <v>965</v>
      </c>
      <c r="B73" s="4" t="s">
        <v>923</v>
      </c>
      <c r="C73" s="4" t="s">
        <v>962</v>
      </c>
      <c r="D73" s="4" t="s">
        <v>961</v>
      </c>
      <c r="E73" s="4" t="s">
        <v>359</v>
      </c>
      <c r="F73" s="4" t="s">
        <v>627</v>
      </c>
      <c r="G73" s="4" t="s">
        <v>964</v>
      </c>
    </row>
    <row r="74" spans="1:7" x14ac:dyDescent="0.3">
      <c r="A74" s="4" t="s">
        <v>963</v>
      </c>
      <c r="B74" s="4" t="s">
        <v>923</v>
      </c>
      <c r="C74" s="4" t="s">
        <v>962</v>
      </c>
      <c r="D74" s="4" t="s">
        <v>961</v>
      </c>
      <c r="E74" s="4" t="s">
        <v>276</v>
      </c>
      <c r="F74" s="4" t="s">
        <v>769</v>
      </c>
      <c r="G74" s="4" t="s">
        <v>960</v>
      </c>
    </row>
    <row r="75" spans="1:7" x14ac:dyDescent="0.3">
      <c r="A75" s="4" t="s">
        <v>959</v>
      </c>
      <c r="B75" s="4" t="s">
        <v>923</v>
      </c>
      <c r="C75" s="4" t="s">
        <v>948</v>
      </c>
      <c r="D75" s="4" t="s">
        <v>947</v>
      </c>
      <c r="E75" s="4" t="s">
        <v>4</v>
      </c>
      <c r="F75" s="4" t="s">
        <v>769</v>
      </c>
      <c r="G75" s="4" t="s">
        <v>958</v>
      </c>
    </row>
    <row r="76" spans="1:7" x14ac:dyDescent="0.3">
      <c r="A76" s="4" t="s">
        <v>957</v>
      </c>
      <c r="B76" s="4" t="s">
        <v>923</v>
      </c>
      <c r="C76" s="4" t="s">
        <v>948</v>
      </c>
      <c r="D76" s="4" t="s">
        <v>947</v>
      </c>
      <c r="E76" s="4" t="s">
        <v>369</v>
      </c>
      <c r="F76" s="4" t="s">
        <v>627</v>
      </c>
      <c r="G76" s="4" t="s">
        <v>956</v>
      </c>
    </row>
    <row r="77" spans="1:7" x14ac:dyDescent="0.3">
      <c r="A77" s="4" t="s">
        <v>955</v>
      </c>
      <c r="B77" s="4" t="s">
        <v>923</v>
      </c>
      <c r="C77" s="4" t="s">
        <v>948</v>
      </c>
      <c r="D77" s="4" t="s">
        <v>947</v>
      </c>
      <c r="E77" s="4" t="s">
        <v>324</v>
      </c>
      <c r="F77" s="4" t="s">
        <v>627</v>
      </c>
      <c r="G77" s="4" t="s">
        <v>954</v>
      </c>
    </row>
    <row r="78" spans="1:7" x14ac:dyDescent="0.3">
      <c r="A78" s="4" t="s">
        <v>953</v>
      </c>
      <c r="B78" s="4" t="s">
        <v>923</v>
      </c>
      <c r="C78" s="4" t="s">
        <v>948</v>
      </c>
      <c r="D78" s="4" t="s">
        <v>947</v>
      </c>
      <c r="E78" s="4" t="s">
        <v>361</v>
      </c>
      <c r="F78" s="4" t="s">
        <v>769</v>
      </c>
      <c r="G78" s="4" t="s">
        <v>952</v>
      </c>
    </row>
    <row r="79" spans="1:7" x14ac:dyDescent="0.3">
      <c r="A79" s="4" t="s">
        <v>951</v>
      </c>
      <c r="B79" s="4" t="s">
        <v>923</v>
      </c>
      <c r="C79" s="4" t="s">
        <v>948</v>
      </c>
      <c r="D79" s="4" t="s">
        <v>947</v>
      </c>
      <c r="E79" s="4" t="s">
        <v>289</v>
      </c>
      <c r="F79" s="4" t="s">
        <v>627</v>
      </c>
      <c r="G79" s="4" t="s">
        <v>950</v>
      </c>
    </row>
    <row r="80" spans="1:7" x14ac:dyDescent="0.3">
      <c r="A80" s="4" t="s">
        <v>949</v>
      </c>
      <c r="B80" s="4" t="s">
        <v>923</v>
      </c>
      <c r="C80" s="4" t="s">
        <v>948</v>
      </c>
      <c r="D80" s="4" t="s">
        <v>947</v>
      </c>
      <c r="E80" s="4" t="s">
        <v>203</v>
      </c>
      <c r="F80" s="4" t="s">
        <v>627</v>
      </c>
      <c r="G80" s="4" t="s">
        <v>946</v>
      </c>
    </row>
    <row r="81" spans="1:7" x14ac:dyDescent="0.3">
      <c r="A81" s="4" t="s">
        <v>945</v>
      </c>
      <c r="B81" s="4" t="s">
        <v>923</v>
      </c>
      <c r="C81" s="4" t="s">
        <v>936</v>
      </c>
      <c r="D81" s="4" t="s">
        <v>935</v>
      </c>
      <c r="E81" s="4" t="s">
        <v>265</v>
      </c>
      <c r="F81" s="4" t="s">
        <v>769</v>
      </c>
      <c r="G81" s="4" t="s">
        <v>763</v>
      </c>
    </row>
    <row r="82" spans="1:7" x14ac:dyDescent="0.3">
      <c r="A82" s="4" t="s">
        <v>944</v>
      </c>
      <c r="B82" s="4" t="s">
        <v>923</v>
      </c>
      <c r="C82" s="4" t="s">
        <v>936</v>
      </c>
      <c r="D82" s="4" t="s">
        <v>935</v>
      </c>
      <c r="E82" s="4" t="s">
        <v>18</v>
      </c>
      <c r="F82" s="4" t="s">
        <v>627</v>
      </c>
      <c r="G82" s="4" t="s">
        <v>943</v>
      </c>
    </row>
    <row r="83" spans="1:7" x14ac:dyDescent="0.3">
      <c r="A83" s="4" t="s">
        <v>942</v>
      </c>
      <c r="B83" s="4" t="s">
        <v>923</v>
      </c>
      <c r="C83" s="4" t="s">
        <v>936</v>
      </c>
      <c r="D83" s="4" t="s">
        <v>935</v>
      </c>
      <c r="E83" s="4" t="s">
        <v>347</v>
      </c>
      <c r="F83" s="4" t="s">
        <v>627</v>
      </c>
      <c r="G83" s="4" t="s">
        <v>759</v>
      </c>
    </row>
    <row r="84" spans="1:7" x14ac:dyDescent="0.3">
      <c r="A84" s="4" t="s">
        <v>941</v>
      </c>
      <c r="B84" s="4" t="s">
        <v>923</v>
      </c>
      <c r="C84" s="4" t="s">
        <v>936</v>
      </c>
      <c r="D84" s="4" t="s">
        <v>935</v>
      </c>
      <c r="E84" s="4" t="s">
        <v>5</v>
      </c>
      <c r="F84" s="4" t="s">
        <v>627</v>
      </c>
      <c r="G84" s="4" t="s">
        <v>940</v>
      </c>
    </row>
    <row r="85" spans="1:7" x14ac:dyDescent="0.3">
      <c r="A85" s="4" t="s">
        <v>939</v>
      </c>
      <c r="B85" s="4" t="s">
        <v>923</v>
      </c>
      <c r="C85" s="4" t="s">
        <v>936</v>
      </c>
      <c r="D85" s="4" t="s">
        <v>935</v>
      </c>
      <c r="E85" s="4" t="s">
        <v>32</v>
      </c>
      <c r="F85" s="4" t="s">
        <v>627</v>
      </c>
      <c r="G85" s="4" t="s">
        <v>938</v>
      </c>
    </row>
    <row r="86" spans="1:7" x14ac:dyDescent="0.3">
      <c r="A86" s="4" t="s">
        <v>937</v>
      </c>
      <c r="B86" s="4" t="s">
        <v>923</v>
      </c>
      <c r="C86" s="4" t="s">
        <v>936</v>
      </c>
      <c r="D86" s="4" t="s">
        <v>935</v>
      </c>
      <c r="E86" s="4" t="s">
        <v>335</v>
      </c>
      <c r="F86" s="4" t="s">
        <v>627</v>
      </c>
      <c r="G86" s="4" t="s">
        <v>934</v>
      </c>
    </row>
    <row r="87" spans="1:7" x14ac:dyDescent="0.3">
      <c r="A87" s="4" t="s">
        <v>933</v>
      </c>
      <c r="B87" s="4" t="s">
        <v>923</v>
      </c>
      <c r="C87" s="4" t="s">
        <v>922</v>
      </c>
      <c r="D87" s="4" t="s">
        <v>921</v>
      </c>
      <c r="E87" s="4" t="s">
        <v>264</v>
      </c>
      <c r="F87" s="4" t="s">
        <v>627</v>
      </c>
      <c r="G87" s="4" t="s">
        <v>932</v>
      </c>
    </row>
    <row r="88" spans="1:7" x14ac:dyDescent="0.3">
      <c r="A88" s="4" t="s">
        <v>931</v>
      </c>
      <c r="B88" s="4" t="s">
        <v>923</v>
      </c>
      <c r="C88" s="4" t="s">
        <v>922</v>
      </c>
      <c r="D88" s="4" t="s">
        <v>921</v>
      </c>
      <c r="E88" s="4" t="s">
        <v>284</v>
      </c>
      <c r="F88" s="4" t="s">
        <v>627</v>
      </c>
      <c r="G88" s="4" t="s">
        <v>837</v>
      </c>
    </row>
    <row r="89" spans="1:7" x14ac:dyDescent="0.3">
      <c r="A89" s="4" t="s">
        <v>930</v>
      </c>
      <c r="B89" s="4" t="s">
        <v>923</v>
      </c>
      <c r="C89" s="4" t="s">
        <v>922</v>
      </c>
      <c r="D89" s="4" t="s">
        <v>921</v>
      </c>
      <c r="E89" s="4" t="s">
        <v>262</v>
      </c>
      <c r="F89" s="4" t="s">
        <v>769</v>
      </c>
      <c r="G89" s="4" t="s">
        <v>929</v>
      </c>
    </row>
    <row r="90" spans="1:7" x14ac:dyDescent="0.3">
      <c r="A90" s="4" t="s">
        <v>928</v>
      </c>
      <c r="B90" s="4" t="s">
        <v>923</v>
      </c>
      <c r="C90" s="4" t="s">
        <v>922</v>
      </c>
      <c r="D90" s="4" t="s">
        <v>921</v>
      </c>
      <c r="E90" s="4" t="s">
        <v>32</v>
      </c>
      <c r="F90" s="4" t="s">
        <v>627</v>
      </c>
      <c r="G90" s="4" t="s">
        <v>927</v>
      </c>
    </row>
    <row r="91" spans="1:7" x14ac:dyDescent="0.3">
      <c r="A91" s="4" t="s">
        <v>926</v>
      </c>
      <c r="B91" s="4" t="s">
        <v>923</v>
      </c>
      <c r="C91" s="4" t="s">
        <v>922</v>
      </c>
      <c r="D91" s="4" t="s">
        <v>921</v>
      </c>
      <c r="E91" s="4" t="s">
        <v>212</v>
      </c>
      <c r="F91" s="4" t="s">
        <v>769</v>
      </c>
      <c r="G91" s="4" t="s">
        <v>925</v>
      </c>
    </row>
    <row r="92" spans="1:7" x14ac:dyDescent="0.3">
      <c r="A92" s="4" t="s">
        <v>924</v>
      </c>
      <c r="B92" s="4" t="s">
        <v>923</v>
      </c>
      <c r="C92" s="4" t="s">
        <v>922</v>
      </c>
      <c r="D92" s="4" t="s">
        <v>921</v>
      </c>
      <c r="E92" s="4" t="s">
        <v>262</v>
      </c>
      <c r="F92" s="4" t="s">
        <v>769</v>
      </c>
      <c r="G92" s="4" t="s">
        <v>920</v>
      </c>
    </row>
    <row r="93" spans="1:7" x14ac:dyDescent="0.3">
      <c r="A93" s="4" t="s">
        <v>919</v>
      </c>
      <c r="B93" s="4" t="s">
        <v>753</v>
      </c>
      <c r="C93" s="4" t="s">
        <v>908</v>
      </c>
      <c r="D93" s="4" t="s">
        <v>907</v>
      </c>
      <c r="E93" s="4" t="s">
        <v>265</v>
      </c>
      <c r="F93" s="4" t="s">
        <v>769</v>
      </c>
      <c r="G93" s="4" t="s">
        <v>868</v>
      </c>
    </row>
    <row r="94" spans="1:7" x14ac:dyDescent="0.3">
      <c r="A94" s="4" t="s">
        <v>918</v>
      </c>
      <c r="B94" s="4" t="s">
        <v>753</v>
      </c>
      <c r="C94" s="4" t="s">
        <v>908</v>
      </c>
      <c r="D94" s="4" t="s">
        <v>907</v>
      </c>
      <c r="E94" s="4" t="s">
        <v>321</v>
      </c>
      <c r="F94" s="4" t="s">
        <v>769</v>
      </c>
      <c r="G94" s="4" t="s">
        <v>917</v>
      </c>
    </row>
    <row r="95" spans="1:7" x14ac:dyDescent="0.3">
      <c r="A95" s="4" t="s">
        <v>916</v>
      </c>
      <c r="B95" s="4" t="s">
        <v>753</v>
      </c>
      <c r="C95" s="4" t="s">
        <v>908</v>
      </c>
      <c r="D95" s="4" t="s">
        <v>907</v>
      </c>
      <c r="E95" s="4" t="s">
        <v>373</v>
      </c>
      <c r="F95" s="4" t="s">
        <v>627</v>
      </c>
      <c r="G95" s="4" t="s">
        <v>915</v>
      </c>
    </row>
    <row r="96" spans="1:7" x14ac:dyDescent="0.3">
      <c r="A96" s="4" t="s">
        <v>914</v>
      </c>
      <c r="B96" s="4" t="s">
        <v>753</v>
      </c>
      <c r="C96" s="4" t="s">
        <v>908</v>
      </c>
      <c r="D96" s="4" t="s">
        <v>907</v>
      </c>
      <c r="E96" s="4" t="s">
        <v>913</v>
      </c>
      <c r="F96" s="4" t="s">
        <v>769</v>
      </c>
      <c r="G96" s="4" t="s">
        <v>912</v>
      </c>
    </row>
    <row r="97" spans="1:7" x14ac:dyDescent="0.3">
      <c r="A97" s="4" t="s">
        <v>911</v>
      </c>
      <c r="B97" s="4" t="s">
        <v>753</v>
      </c>
      <c r="C97" s="4" t="s">
        <v>908</v>
      </c>
      <c r="D97" s="4" t="s">
        <v>907</v>
      </c>
      <c r="E97" s="4" t="s">
        <v>871</v>
      </c>
      <c r="F97" s="4" t="s">
        <v>769</v>
      </c>
      <c r="G97" s="4" t="s">
        <v>910</v>
      </c>
    </row>
    <row r="98" spans="1:7" x14ac:dyDescent="0.3">
      <c r="A98" s="4" t="s">
        <v>909</v>
      </c>
      <c r="B98" s="4" t="s">
        <v>753</v>
      </c>
      <c r="C98" s="4" t="s">
        <v>908</v>
      </c>
      <c r="D98" s="4" t="s">
        <v>907</v>
      </c>
      <c r="E98" s="4" t="s">
        <v>871</v>
      </c>
      <c r="F98" s="4" t="s">
        <v>769</v>
      </c>
      <c r="G98" s="4" t="s">
        <v>906</v>
      </c>
    </row>
    <row r="99" spans="1:7" x14ac:dyDescent="0.3">
      <c r="A99" s="4" t="s">
        <v>905</v>
      </c>
      <c r="B99" s="4" t="s">
        <v>753</v>
      </c>
      <c r="C99" s="4" t="s">
        <v>894</v>
      </c>
      <c r="D99" s="4" t="s">
        <v>904</v>
      </c>
      <c r="E99" s="4" t="s">
        <v>248</v>
      </c>
      <c r="F99" s="4" t="s">
        <v>769</v>
      </c>
      <c r="G99" s="4" t="s">
        <v>798</v>
      </c>
    </row>
    <row r="100" spans="1:7" x14ac:dyDescent="0.3">
      <c r="A100" s="4" t="s">
        <v>903</v>
      </c>
      <c r="B100" s="4" t="s">
        <v>753</v>
      </c>
      <c r="C100" s="4" t="s">
        <v>894</v>
      </c>
      <c r="D100" s="4" t="s">
        <v>751</v>
      </c>
      <c r="E100" s="4" t="s">
        <v>327</v>
      </c>
      <c r="F100" s="4" t="s">
        <v>769</v>
      </c>
      <c r="G100" s="4" t="s">
        <v>902</v>
      </c>
    </row>
    <row r="101" spans="1:7" x14ac:dyDescent="0.3">
      <c r="A101" s="4" t="s">
        <v>901</v>
      </c>
      <c r="B101" s="4" t="s">
        <v>753</v>
      </c>
      <c r="C101" s="4" t="s">
        <v>894</v>
      </c>
      <c r="D101" s="4" t="s">
        <v>751</v>
      </c>
      <c r="E101" s="4" t="s">
        <v>265</v>
      </c>
      <c r="F101" s="4" t="s">
        <v>769</v>
      </c>
      <c r="G101" s="4" t="s">
        <v>900</v>
      </c>
    </row>
    <row r="102" spans="1:7" x14ac:dyDescent="0.3">
      <c r="A102" s="4" t="s">
        <v>899</v>
      </c>
      <c r="B102" s="4" t="s">
        <v>753</v>
      </c>
      <c r="C102" s="4" t="s">
        <v>894</v>
      </c>
      <c r="D102" s="4" t="s">
        <v>751</v>
      </c>
      <c r="E102" s="4" t="s">
        <v>265</v>
      </c>
      <c r="F102" s="4" t="s">
        <v>769</v>
      </c>
      <c r="G102" s="4" t="s">
        <v>898</v>
      </c>
    </row>
    <row r="103" spans="1:7" x14ac:dyDescent="0.3">
      <c r="A103" s="4" t="s">
        <v>897</v>
      </c>
      <c r="B103" s="4" t="s">
        <v>753</v>
      </c>
      <c r="C103" s="4" t="s">
        <v>894</v>
      </c>
      <c r="D103" s="4" t="s">
        <v>751</v>
      </c>
      <c r="E103" s="4" t="s">
        <v>234</v>
      </c>
      <c r="F103" s="4" t="s">
        <v>769</v>
      </c>
      <c r="G103" s="4" t="s">
        <v>896</v>
      </c>
    </row>
    <row r="104" spans="1:7" x14ac:dyDescent="0.3">
      <c r="A104" s="4" t="s">
        <v>895</v>
      </c>
      <c r="B104" s="4" t="s">
        <v>753</v>
      </c>
      <c r="C104" s="4" t="s">
        <v>894</v>
      </c>
      <c r="D104" s="4" t="s">
        <v>751</v>
      </c>
      <c r="E104" s="4" t="s">
        <v>253</v>
      </c>
      <c r="F104" s="4" t="s">
        <v>627</v>
      </c>
      <c r="G104" s="4" t="s">
        <v>893</v>
      </c>
    </row>
    <row r="105" spans="1:7" x14ac:dyDescent="0.3">
      <c r="A105" s="4" t="s">
        <v>809</v>
      </c>
      <c r="B105" s="4" t="s">
        <v>753</v>
      </c>
      <c r="C105" s="4" t="s">
        <v>884</v>
      </c>
      <c r="D105" s="4" t="s">
        <v>883</v>
      </c>
      <c r="E105" s="4" t="s">
        <v>25</v>
      </c>
      <c r="F105" s="4" t="s">
        <v>769</v>
      </c>
      <c r="G105" s="4" t="s">
        <v>892</v>
      </c>
    </row>
    <row r="106" spans="1:7" x14ac:dyDescent="0.3">
      <c r="A106" s="4" t="s">
        <v>891</v>
      </c>
      <c r="B106" s="4" t="s">
        <v>753</v>
      </c>
      <c r="C106" s="4" t="s">
        <v>884</v>
      </c>
      <c r="D106" s="4" t="s">
        <v>883</v>
      </c>
      <c r="E106" s="4" t="s">
        <v>336</v>
      </c>
      <c r="F106" s="4" t="s">
        <v>769</v>
      </c>
      <c r="G106" s="4" t="s">
        <v>890</v>
      </c>
    </row>
    <row r="107" spans="1:7" x14ac:dyDescent="0.3">
      <c r="A107" s="4" t="s">
        <v>889</v>
      </c>
      <c r="B107" s="4" t="s">
        <v>753</v>
      </c>
      <c r="C107" s="4" t="s">
        <v>884</v>
      </c>
      <c r="D107" s="4" t="s">
        <v>883</v>
      </c>
      <c r="E107" s="4" t="s">
        <v>320</v>
      </c>
      <c r="F107" s="4" t="s">
        <v>769</v>
      </c>
      <c r="G107" s="4" t="s">
        <v>888</v>
      </c>
    </row>
    <row r="108" spans="1:7" x14ac:dyDescent="0.3">
      <c r="A108" s="4" t="s">
        <v>887</v>
      </c>
      <c r="B108" s="4" t="s">
        <v>753</v>
      </c>
      <c r="C108" s="4" t="s">
        <v>884</v>
      </c>
      <c r="D108" s="4" t="s">
        <v>883</v>
      </c>
      <c r="E108" s="4" t="s">
        <v>283</v>
      </c>
      <c r="F108" s="4" t="s">
        <v>769</v>
      </c>
      <c r="G108" s="4" t="s">
        <v>886</v>
      </c>
    </row>
    <row r="109" spans="1:7" x14ac:dyDescent="0.3">
      <c r="A109" s="4" t="s">
        <v>885</v>
      </c>
      <c r="B109" s="4" t="s">
        <v>753</v>
      </c>
      <c r="C109" s="4" t="s">
        <v>884</v>
      </c>
      <c r="D109" s="4" t="s">
        <v>883</v>
      </c>
      <c r="E109" s="4" t="s">
        <v>327</v>
      </c>
      <c r="F109" s="4" t="s">
        <v>769</v>
      </c>
      <c r="G109" s="4" t="s">
        <v>882</v>
      </c>
    </row>
    <row r="110" spans="1:7" x14ac:dyDescent="0.3">
      <c r="A110" s="4" t="s">
        <v>881</v>
      </c>
      <c r="B110" s="4" t="s">
        <v>753</v>
      </c>
      <c r="C110" s="4" t="s">
        <v>873</v>
      </c>
      <c r="D110" s="4" t="s">
        <v>872</v>
      </c>
      <c r="E110" s="4" t="s">
        <v>871</v>
      </c>
      <c r="F110" s="4" t="s">
        <v>769</v>
      </c>
      <c r="G110" s="4" t="s">
        <v>880</v>
      </c>
    </row>
    <row r="111" spans="1:7" x14ac:dyDescent="0.3">
      <c r="A111" s="4" t="s">
        <v>879</v>
      </c>
      <c r="B111" s="4" t="s">
        <v>753</v>
      </c>
      <c r="C111" s="4" t="s">
        <v>873</v>
      </c>
      <c r="D111" s="4" t="s">
        <v>872</v>
      </c>
      <c r="E111" s="4" t="s">
        <v>871</v>
      </c>
      <c r="F111" s="4" t="s">
        <v>769</v>
      </c>
      <c r="G111" s="4" t="s">
        <v>878</v>
      </c>
    </row>
    <row r="112" spans="1:7" x14ac:dyDescent="0.3">
      <c r="A112" s="4" t="s">
        <v>877</v>
      </c>
      <c r="B112" s="4" t="s">
        <v>753</v>
      </c>
      <c r="C112" s="4" t="s">
        <v>873</v>
      </c>
      <c r="D112" s="4" t="s">
        <v>872</v>
      </c>
      <c r="E112" s="4" t="s">
        <v>871</v>
      </c>
      <c r="F112" s="4" t="s">
        <v>769</v>
      </c>
      <c r="G112" s="4" t="s">
        <v>837</v>
      </c>
    </row>
    <row r="113" spans="1:7" x14ac:dyDescent="0.3">
      <c r="A113" s="4" t="s">
        <v>876</v>
      </c>
      <c r="B113" s="4" t="s">
        <v>753</v>
      </c>
      <c r="C113" s="4" t="s">
        <v>873</v>
      </c>
      <c r="D113" s="4" t="s">
        <v>872</v>
      </c>
      <c r="E113" s="4" t="s">
        <v>871</v>
      </c>
      <c r="F113" s="4" t="s">
        <v>769</v>
      </c>
      <c r="G113" s="4" t="s">
        <v>806</v>
      </c>
    </row>
    <row r="114" spans="1:7" x14ac:dyDescent="0.3">
      <c r="A114" s="4" t="s">
        <v>875</v>
      </c>
      <c r="B114" s="4" t="s">
        <v>753</v>
      </c>
      <c r="C114" s="4" t="s">
        <v>873</v>
      </c>
      <c r="D114" s="4" t="s">
        <v>872</v>
      </c>
      <c r="E114" s="4" t="s">
        <v>871</v>
      </c>
      <c r="F114" s="4" t="s">
        <v>769</v>
      </c>
      <c r="G114" s="4" t="s">
        <v>757</v>
      </c>
    </row>
    <row r="115" spans="1:7" x14ac:dyDescent="0.3">
      <c r="A115" s="4" t="s">
        <v>874</v>
      </c>
      <c r="B115" s="4" t="s">
        <v>753</v>
      </c>
      <c r="C115" s="4" t="s">
        <v>873</v>
      </c>
      <c r="D115" s="4" t="s">
        <v>872</v>
      </c>
      <c r="E115" s="4" t="s">
        <v>871</v>
      </c>
      <c r="F115" s="4" t="s">
        <v>769</v>
      </c>
      <c r="G115" s="4" t="s">
        <v>870</v>
      </c>
    </row>
    <row r="116" spans="1:7" x14ac:dyDescent="0.3">
      <c r="A116" s="4" t="s">
        <v>869</v>
      </c>
      <c r="B116" s="4" t="s">
        <v>753</v>
      </c>
      <c r="C116" s="4" t="s">
        <v>860</v>
      </c>
      <c r="D116" s="4" t="s">
        <v>859</v>
      </c>
      <c r="E116" s="4" t="s">
        <v>331</v>
      </c>
      <c r="F116" s="4" t="s">
        <v>627</v>
      </c>
      <c r="G116" s="4" t="s">
        <v>868</v>
      </c>
    </row>
    <row r="117" spans="1:7" x14ac:dyDescent="0.3">
      <c r="A117" s="4" t="s">
        <v>867</v>
      </c>
      <c r="B117" s="4" t="s">
        <v>753</v>
      </c>
      <c r="C117" s="4" t="s">
        <v>860</v>
      </c>
      <c r="D117" s="4" t="s">
        <v>859</v>
      </c>
      <c r="E117" s="4" t="s">
        <v>324</v>
      </c>
      <c r="F117" s="4" t="s">
        <v>627</v>
      </c>
      <c r="G117" s="4" t="s">
        <v>866</v>
      </c>
    </row>
    <row r="118" spans="1:7" x14ac:dyDescent="0.3">
      <c r="A118" s="4" t="s">
        <v>865</v>
      </c>
      <c r="B118" s="4" t="s">
        <v>753</v>
      </c>
      <c r="C118" s="4" t="s">
        <v>860</v>
      </c>
      <c r="D118" s="4" t="s">
        <v>859</v>
      </c>
      <c r="E118" s="4" t="s">
        <v>44</v>
      </c>
      <c r="F118" s="4" t="s">
        <v>627</v>
      </c>
      <c r="G118" s="4" t="s">
        <v>864</v>
      </c>
    </row>
    <row r="119" spans="1:7" x14ac:dyDescent="0.3">
      <c r="A119" s="4" t="s">
        <v>863</v>
      </c>
      <c r="B119" s="4" t="s">
        <v>753</v>
      </c>
      <c r="C119" s="4" t="s">
        <v>860</v>
      </c>
      <c r="D119" s="4" t="s">
        <v>859</v>
      </c>
      <c r="E119" s="4" t="s">
        <v>329</v>
      </c>
      <c r="F119" s="4" t="s">
        <v>627</v>
      </c>
      <c r="G119" s="4" t="s">
        <v>862</v>
      </c>
    </row>
    <row r="120" spans="1:7" x14ac:dyDescent="0.3">
      <c r="A120" s="4" t="s">
        <v>861</v>
      </c>
      <c r="B120" s="4" t="s">
        <v>753</v>
      </c>
      <c r="C120" s="4" t="s">
        <v>860</v>
      </c>
      <c r="D120" s="4" t="s">
        <v>859</v>
      </c>
      <c r="E120" s="4" t="s">
        <v>335</v>
      </c>
      <c r="F120" s="4" t="s">
        <v>627</v>
      </c>
      <c r="G120" s="4" t="s">
        <v>858</v>
      </c>
    </row>
    <row r="121" spans="1:7" x14ac:dyDescent="0.3">
      <c r="A121" s="4" t="s">
        <v>857</v>
      </c>
      <c r="B121" s="4" t="s">
        <v>753</v>
      </c>
      <c r="C121" s="4" t="s">
        <v>845</v>
      </c>
      <c r="D121" s="4" t="s">
        <v>844</v>
      </c>
      <c r="E121" s="4" t="s">
        <v>380</v>
      </c>
      <c r="F121" s="4" t="s">
        <v>769</v>
      </c>
      <c r="G121" s="4" t="s">
        <v>788</v>
      </c>
    </row>
    <row r="122" spans="1:7" x14ac:dyDescent="0.3">
      <c r="A122" s="4" t="s">
        <v>856</v>
      </c>
      <c r="B122" s="4" t="s">
        <v>753</v>
      </c>
      <c r="C122" s="4" t="s">
        <v>845</v>
      </c>
      <c r="D122" s="4" t="s">
        <v>844</v>
      </c>
      <c r="E122" s="4" t="s">
        <v>380</v>
      </c>
      <c r="F122" s="4" t="s">
        <v>769</v>
      </c>
      <c r="G122" s="4" t="s">
        <v>855</v>
      </c>
    </row>
    <row r="123" spans="1:7" x14ac:dyDescent="0.3">
      <c r="A123" s="4" t="s">
        <v>854</v>
      </c>
      <c r="B123" s="4" t="s">
        <v>753</v>
      </c>
      <c r="C123" s="4" t="s">
        <v>845</v>
      </c>
      <c r="D123" s="4" t="s">
        <v>844</v>
      </c>
      <c r="E123" s="4" t="s">
        <v>380</v>
      </c>
      <c r="F123" s="4" t="s">
        <v>769</v>
      </c>
      <c r="G123" s="4" t="s">
        <v>853</v>
      </c>
    </row>
    <row r="124" spans="1:7" x14ac:dyDescent="0.3">
      <c r="A124" s="4" t="s">
        <v>852</v>
      </c>
      <c r="B124" s="4" t="s">
        <v>753</v>
      </c>
      <c r="C124" s="4" t="s">
        <v>845</v>
      </c>
      <c r="D124" s="4" t="s">
        <v>844</v>
      </c>
      <c r="E124" s="4" t="s">
        <v>380</v>
      </c>
      <c r="F124" s="4" t="s">
        <v>769</v>
      </c>
      <c r="G124" s="4" t="s">
        <v>851</v>
      </c>
    </row>
    <row r="125" spans="1:7" x14ac:dyDescent="0.3">
      <c r="A125" s="4" t="s">
        <v>850</v>
      </c>
      <c r="B125" s="4" t="s">
        <v>753</v>
      </c>
      <c r="C125" s="4" t="s">
        <v>845</v>
      </c>
      <c r="D125" s="4" t="s">
        <v>844</v>
      </c>
      <c r="E125" s="4" t="s">
        <v>380</v>
      </c>
      <c r="F125" s="4" t="s">
        <v>769</v>
      </c>
      <c r="G125" s="4" t="s">
        <v>849</v>
      </c>
    </row>
    <row r="126" spans="1:7" x14ac:dyDescent="0.3">
      <c r="A126" s="4" t="s">
        <v>848</v>
      </c>
      <c r="B126" s="4" t="s">
        <v>753</v>
      </c>
      <c r="C126" s="4" t="s">
        <v>845</v>
      </c>
      <c r="D126" s="4" t="s">
        <v>844</v>
      </c>
      <c r="E126" s="4" t="s">
        <v>380</v>
      </c>
      <c r="F126" s="4" t="s">
        <v>769</v>
      </c>
      <c r="G126" s="4" t="s">
        <v>847</v>
      </c>
    </row>
    <row r="127" spans="1:7" x14ac:dyDescent="0.3">
      <c r="A127" s="4" t="s">
        <v>846</v>
      </c>
      <c r="B127" s="4" t="s">
        <v>753</v>
      </c>
      <c r="C127" s="4" t="s">
        <v>845</v>
      </c>
      <c r="D127" s="4" t="s">
        <v>844</v>
      </c>
      <c r="E127" s="4" t="s">
        <v>211</v>
      </c>
      <c r="F127" s="4" t="s">
        <v>769</v>
      </c>
      <c r="G127" s="4" t="s">
        <v>843</v>
      </c>
    </row>
    <row r="128" spans="1:7" x14ac:dyDescent="0.3">
      <c r="A128" s="4" t="s">
        <v>842</v>
      </c>
      <c r="B128" s="4" t="s">
        <v>753</v>
      </c>
      <c r="C128" s="4" t="s">
        <v>827</v>
      </c>
      <c r="D128" s="4" t="s">
        <v>826</v>
      </c>
      <c r="E128" s="4" t="s">
        <v>30</v>
      </c>
      <c r="F128" s="4" t="s">
        <v>627</v>
      </c>
      <c r="G128" s="4" t="s">
        <v>841</v>
      </c>
    </row>
    <row r="129" spans="1:7" x14ac:dyDescent="0.3">
      <c r="A129" s="4" t="s">
        <v>840</v>
      </c>
      <c r="B129" s="4" t="s">
        <v>753</v>
      </c>
      <c r="C129" s="4" t="s">
        <v>827</v>
      </c>
      <c r="D129" s="4" t="s">
        <v>826</v>
      </c>
      <c r="E129" s="4" t="s">
        <v>302</v>
      </c>
      <c r="F129" s="4" t="s">
        <v>627</v>
      </c>
      <c r="G129" s="4" t="s">
        <v>839</v>
      </c>
    </row>
    <row r="130" spans="1:7" x14ac:dyDescent="0.3">
      <c r="A130" s="4" t="s">
        <v>838</v>
      </c>
      <c r="B130" s="4" t="s">
        <v>753</v>
      </c>
      <c r="C130" s="4" t="s">
        <v>827</v>
      </c>
      <c r="D130" s="4" t="s">
        <v>826</v>
      </c>
      <c r="E130" s="4" t="s">
        <v>4</v>
      </c>
      <c r="F130" s="4" t="s">
        <v>769</v>
      </c>
      <c r="G130" s="4" t="s">
        <v>837</v>
      </c>
    </row>
    <row r="131" spans="1:7" x14ac:dyDescent="0.3">
      <c r="A131" s="4" t="s">
        <v>836</v>
      </c>
      <c r="B131" s="4" t="s">
        <v>753</v>
      </c>
      <c r="C131" s="4" t="s">
        <v>827</v>
      </c>
      <c r="D131" s="4" t="s">
        <v>826</v>
      </c>
      <c r="E131" s="4" t="s">
        <v>365</v>
      </c>
      <c r="F131" s="4" t="s">
        <v>627</v>
      </c>
      <c r="G131" s="4" t="s">
        <v>835</v>
      </c>
    </row>
    <row r="132" spans="1:7" x14ac:dyDescent="0.3">
      <c r="A132" s="4" t="s">
        <v>834</v>
      </c>
      <c r="B132" s="4" t="s">
        <v>753</v>
      </c>
      <c r="C132" s="4" t="s">
        <v>827</v>
      </c>
      <c r="D132" s="4" t="s">
        <v>826</v>
      </c>
      <c r="E132" s="4" t="s">
        <v>265</v>
      </c>
      <c r="F132" s="4" t="s">
        <v>769</v>
      </c>
      <c r="G132" s="4" t="s">
        <v>833</v>
      </c>
    </row>
    <row r="133" spans="1:7" x14ac:dyDescent="0.3">
      <c r="A133" s="4" t="s">
        <v>832</v>
      </c>
      <c r="B133" s="4" t="s">
        <v>753</v>
      </c>
      <c r="C133" s="4" t="s">
        <v>827</v>
      </c>
      <c r="D133" s="4" t="s">
        <v>826</v>
      </c>
      <c r="E133" s="4" t="s">
        <v>234</v>
      </c>
      <c r="F133" s="4" t="s">
        <v>769</v>
      </c>
      <c r="G133" s="38">
        <v>1997</v>
      </c>
    </row>
    <row r="134" spans="1:7" x14ac:dyDescent="0.3">
      <c r="A134" s="4" t="s">
        <v>831</v>
      </c>
      <c r="B134" s="4" t="s">
        <v>753</v>
      </c>
      <c r="C134" s="4" t="s">
        <v>827</v>
      </c>
      <c r="D134" s="4" t="s">
        <v>826</v>
      </c>
      <c r="E134" s="4" t="s">
        <v>720</v>
      </c>
      <c r="F134" s="4" t="s">
        <v>627</v>
      </c>
      <c r="G134" s="4" t="s">
        <v>830</v>
      </c>
    </row>
    <row r="135" spans="1:7" x14ac:dyDescent="0.3">
      <c r="A135" s="4" t="s">
        <v>829</v>
      </c>
      <c r="B135" s="4" t="s">
        <v>753</v>
      </c>
      <c r="C135" s="4" t="s">
        <v>827</v>
      </c>
      <c r="D135" s="4" t="s">
        <v>826</v>
      </c>
      <c r="E135" s="4" t="s">
        <v>234</v>
      </c>
      <c r="F135" s="4" t="s">
        <v>769</v>
      </c>
      <c r="G135" s="38">
        <v>1993</v>
      </c>
    </row>
    <row r="136" spans="1:7" x14ac:dyDescent="0.3">
      <c r="A136" s="4" t="s">
        <v>828</v>
      </c>
      <c r="B136" s="4" t="s">
        <v>753</v>
      </c>
      <c r="C136" s="4" t="s">
        <v>827</v>
      </c>
      <c r="D136" s="4" t="s">
        <v>826</v>
      </c>
      <c r="E136" s="4" t="s">
        <v>28</v>
      </c>
      <c r="F136" s="4" t="s">
        <v>627</v>
      </c>
      <c r="G136" s="4" t="s">
        <v>825</v>
      </c>
    </row>
    <row r="137" spans="1:7" x14ac:dyDescent="0.3">
      <c r="A137" s="4" t="s">
        <v>824</v>
      </c>
      <c r="B137" s="4" t="s">
        <v>753</v>
      </c>
      <c r="C137" s="4" t="s">
        <v>821</v>
      </c>
      <c r="D137" s="4" t="s">
        <v>820</v>
      </c>
      <c r="E137" s="4" t="s">
        <v>284</v>
      </c>
      <c r="F137" s="4" t="s">
        <v>627</v>
      </c>
      <c r="G137" s="4" t="s">
        <v>763</v>
      </c>
    </row>
    <row r="138" spans="1:7" x14ac:dyDescent="0.3">
      <c r="A138" s="4" t="s">
        <v>823</v>
      </c>
      <c r="B138" s="4" t="s">
        <v>753</v>
      </c>
      <c r="C138" s="4" t="s">
        <v>821</v>
      </c>
      <c r="D138" s="4" t="s">
        <v>820</v>
      </c>
      <c r="E138" s="4" t="s">
        <v>45</v>
      </c>
      <c r="F138" s="4" t="s">
        <v>627</v>
      </c>
      <c r="G138" s="4" t="s">
        <v>761</v>
      </c>
    </row>
    <row r="139" spans="1:7" x14ac:dyDescent="0.3">
      <c r="A139" s="4" t="s">
        <v>822</v>
      </c>
      <c r="B139" s="4" t="s">
        <v>753</v>
      </c>
      <c r="C139" s="4" t="s">
        <v>821</v>
      </c>
      <c r="D139" s="4" t="s">
        <v>820</v>
      </c>
      <c r="E139" s="4" t="s">
        <v>237</v>
      </c>
      <c r="F139" s="4" t="s">
        <v>627</v>
      </c>
      <c r="G139" s="4" t="s">
        <v>808</v>
      </c>
    </row>
    <row r="140" spans="1:7" x14ac:dyDescent="0.3">
      <c r="A140" s="4" t="s">
        <v>819</v>
      </c>
      <c r="B140" s="4" t="s">
        <v>753</v>
      </c>
      <c r="C140" s="4" t="s">
        <v>814</v>
      </c>
      <c r="D140" s="4" t="s">
        <v>813</v>
      </c>
      <c r="E140" s="4" t="s">
        <v>376</v>
      </c>
      <c r="F140" s="4" t="s">
        <v>627</v>
      </c>
      <c r="G140" s="4" t="s">
        <v>818</v>
      </c>
    </row>
    <row r="141" spans="1:7" x14ac:dyDescent="0.3">
      <c r="A141" s="4" t="s">
        <v>817</v>
      </c>
      <c r="B141" s="4" t="s">
        <v>753</v>
      </c>
      <c r="C141" s="4" t="s">
        <v>814</v>
      </c>
      <c r="D141" s="4" t="s">
        <v>813</v>
      </c>
      <c r="E141" s="4" t="s">
        <v>304</v>
      </c>
      <c r="F141" s="4" t="s">
        <v>627</v>
      </c>
      <c r="G141" s="4" t="s">
        <v>816</v>
      </c>
    </row>
    <row r="142" spans="1:7" x14ac:dyDescent="0.3">
      <c r="A142" s="4" t="s">
        <v>815</v>
      </c>
      <c r="B142" s="4" t="s">
        <v>753</v>
      </c>
      <c r="C142" s="4" t="s">
        <v>814</v>
      </c>
      <c r="D142" s="4" t="s">
        <v>813</v>
      </c>
      <c r="E142" s="4" t="s">
        <v>220</v>
      </c>
      <c r="F142" s="4" t="s">
        <v>769</v>
      </c>
      <c r="G142" s="4" t="s">
        <v>812</v>
      </c>
    </row>
    <row r="143" spans="1:7" x14ac:dyDescent="0.3">
      <c r="A143" s="4" t="s">
        <v>811</v>
      </c>
      <c r="B143" s="4" t="s">
        <v>753</v>
      </c>
      <c r="C143" s="4" t="s">
        <v>802</v>
      </c>
      <c r="D143" s="4" t="s">
        <v>801</v>
      </c>
      <c r="E143" s="4" t="s">
        <v>362</v>
      </c>
      <c r="F143" s="4" t="s">
        <v>769</v>
      </c>
      <c r="G143" s="4" t="s">
        <v>778</v>
      </c>
    </row>
    <row r="144" spans="1:7" x14ac:dyDescent="0.3">
      <c r="A144" s="4" t="s">
        <v>810</v>
      </c>
      <c r="B144" s="4" t="s">
        <v>753</v>
      </c>
      <c r="C144" s="4" t="s">
        <v>802</v>
      </c>
      <c r="D144" s="4" t="s">
        <v>801</v>
      </c>
      <c r="E144" s="4" t="s">
        <v>362</v>
      </c>
      <c r="F144" s="4" t="s">
        <v>769</v>
      </c>
      <c r="G144" s="4" t="s">
        <v>776</v>
      </c>
    </row>
    <row r="145" spans="1:7" x14ac:dyDescent="0.3">
      <c r="A145" s="4" t="s">
        <v>809</v>
      </c>
      <c r="B145" s="4" t="s">
        <v>753</v>
      </c>
      <c r="C145" s="4" t="s">
        <v>802</v>
      </c>
      <c r="D145" s="4" t="s">
        <v>801</v>
      </c>
      <c r="E145" s="4" t="s">
        <v>25</v>
      </c>
      <c r="F145" s="4" t="s">
        <v>769</v>
      </c>
      <c r="G145" s="4" t="s">
        <v>808</v>
      </c>
    </row>
    <row r="146" spans="1:7" x14ac:dyDescent="0.3">
      <c r="A146" s="4" t="s">
        <v>807</v>
      </c>
      <c r="B146" s="4" t="s">
        <v>753</v>
      </c>
      <c r="C146" s="4" t="s">
        <v>802</v>
      </c>
      <c r="D146" s="4" t="s">
        <v>801</v>
      </c>
      <c r="E146" s="4" t="s">
        <v>380</v>
      </c>
      <c r="F146" s="4" t="s">
        <v>769</v>
      </c>
      <c r="G146" s="4" t="s">
        <v>806</v>
      </c>
    </row>
    <row r="147" spans="1:7" x14ac:dyDescent="0.3">
      <c r="A147" s="4" t="s">
        <v>805</v>
      </c>
      <c r="B147" s="4" t="s">
        <v>753</v>
      </c>
      <c r="C147" s="4" t="s">
        <v>802</v>
      </c>
      <c r="D147" s="4" t="s">
        <v>801</v>
      </c>
      <c r="E147" s="4" t="s">
        <v>248</v>
      </c>
      <c r="F147" s="4" t="s">
        <v>769</v>
      </c>
      <c r="G147" s="4" t="s">
        <v>804</v>
      </c>
    </row>
    <row r="148" spans="1:7" x14ac:dyDescent="0.3">
      <c r="A148" s="4" t="s">
        <v>803</v>
      </c>
      <c r="B148" s="4" t="s">
        <v>753</v>
      </c>
      <c r="C148" s="4" t="s">
        <v>802</v>
      </c>
      <c r="D148" s="4" t="s">
        <v>801</v>
      </c>
      <c r="E148" s="4" t="s">
        <v>373</v>
      </c>
      <c r="F148" s="4" t="s">
        <v>627</v>
      </c>
      <c r="G148" s="4" t="s">
        <v>800</v>
      </c>
    </row>
    <row r="149" spans="1:7" x14ac:dyDescent="0.3">
      <c r="A149" s="4" t="s">
        <v>799</v>
      </c>
      <c r="B149" s="4" t="s">
        <v>753</v>
      </c>
      <c r="C149" s="4" t="s">
        <v>792</v>
      </c>
      <c r="D149" s="4" t="s">
        <v>791</v>
      </c>
      <c r="E149" s="4" t="s">
        <v>253</v>
      </c>
      <c r="F149" s="4" t="s">
        <v>627</v>
      </c>
      <c r="G149" s="4" t="s">
        <v>798</v>
      </c>
    </row>
    <row r="150" spans="1:7" x14ac:dyDescent="0.3">
      <c r="A150" s="4" t="s">
        <v>797</v>
      </c>
      <c r="B150" s="4" t="s">
        <v>753</v>
      </c>
      <c r="C150" s="4" t="s">
        <v>792</v>
      </c>
      <c r="D150" s="4" t="s">
        <v>791</v>
      </c>
      <c r="E150" s="4" t="s">
        <v>25</v>
      </c>
      <c r="F150" s="4" t="s">
        <v>769</v>
      </c>
      <c r="G150" s="4" t="s">
        <v>796</v>
      </c>
    </row>
    <row r="151" spans="1:7" x14ac:dyDescent="0.3">
      <c r="A151" s="4" t="s">
        <v>795</v>
      </c>
      <c r="B151" s="4" t="s">
        <v>753</v>
      </c>
      <c r="C151" s="4" t="s">
        <v>792</v>
      </c>
      <c r="D151" s="4" t="s">
        <v>791</v>
      </c>
      <c r="E151" s="4" t="s">
        <v>25</v>
      </c>
      <c r="F151" s="4" t="s">
        <v>769</v>
      </c>
      <c r="G151" s="4" t="s">
        <v>794</v>
      </c>
    </row>
    <row r="152" spans="1:7" x14ac:dyDescent="0.3">
      <c r="A152" s="4" t="s">
        <v>793</v>
      </c>
      <c r="B152" s="4" t="s">
        <v>753</v>
      </c>
      <c r="C152" s="4" t="s">
        <v>792</v>
      </c>
      <c r="D152" s="4" t="s">
        <v>791</v>
      </c>
      <c r="E152" s="4" t="s">
        <v>25</v>
      </c>
      <c r="F152" s="4" t="s">
        <v>769</v>
      </c>
      <c r="G152" s="4" t="s">
        <v>790</v>
      </c>
    </row>
    <row r="153" spans="1:7" x14ac:dyDescent="0.3">
      <c r="A153" s="4" t="s">
        <v>789</v>
      </c>
      <c r="B153" s="4" t="s">
        <v>753</v>
      </c>
      <c r="C153" s="4" t="s">
        <v>782</v>
      </c>
      <c r="D153" s="4" t="s">
        <v>781</v>
      </c>
      <c r="E153" s="4" t="s">
        <v>336</v>
      </c>
      <c r="F153" s="4" t="s">
        <v>769</v>
      </c>
      <c r="G153" s="4" t="s">
        <v>788</v>
      </c>
    </row>
    <row r="154" spans="1:7" x14ac:dyDescent="0.3">
      <c r="A154" s="4" t="s">
        <v>787</v>
      </c>
      <c r="B154" s="4" t="s">
        <v>753</v>
      </c>
      <c r="C154" s="4" t="s">
        <v>782</v>
      </c>
      <c r="D154" s="4" t="s">
        <v>781</v>
      </c>
      <c r="E154" s="4" t="s">
        <v>327</v>
      </c>
      <c r="F154" s="4" t="s">
        <v>769</v>
      </c>
      <c r="G154" s="4" t="s">
        <v>786</v>
      </c>
    </row>
    <row r="155" spans="1:7" x14ac:dyDescent="0.3">
      <c r="A155" s="4" t="s">
        <v>785</v>
      </c>
      <c r="B155" s="4" t="s">
        <v>753</v>
      </c>
      <c r="C155" s="4" t="s">
        <v>782</v>
      </c>
      <c r="D155" s="4" t="s">
        <v>781</v>
      </c>
      <c r="E155" s="4" t="s">
        <v>361</v>
      </c>
      <c r="F155" s="4" t="s">
        <v>769</v>
      </c>
      <c r="G155" s="4" t="s">
        <v>784</v>
      </c>
    </row>
    <row r="156" spans="1:7" x14ac:dyDescent="0.3">
      <c r="A156" s="4" t="s">
        <v>783</v>
      </c>
      <c r="B156" s="4" t="s">
        <v>753</v>
      </c>
      <c r="C156" s="4" t="s">
        <v>782</v>
      </c>
      <c r="D156" s="4" t="s">
        <v>781</v>
      </c>
      <c r="E156" s="4" t="s">
        <v>234</v>
      </c>
      <c r="F156" s="4" t="s">
        <v>769</v>
      </c>
      <c r="G156" s="4" t="s">
        <v>780</v>
      </c>
    </row>
    <row r="157" spans="1:7" x14ac:dyDescent="0.3">
      <c r="A157" s="4" t="s">
        <v>779</v>
      </c>
      <c r="B157" s="4" t="s">
        <v>753</v>
      </c>
      <c r="C157" s="4" t="s">
        <v>770</v>
      </c>
      <c r="D157" s="4" t="s">
        <v>766</v>
      </c>
      <c r="E157" s="4" t="s">
        <v>282</v>
      </c>
      <c r="F157" s="4" t="s">
        <v>627</v>
      </c>
      <c r="G157" s="4" t="s">
        <v>778</v>
      </c>
    </row>
    <row r="158" spans="1:7" x14ac:dyDescent="0.3">
      <c r="A158" s="4" t="s">
        <v>777</v>
      </c>
      <c r="B158" s="4" t="s">
        <v>753</v>
      </c>
      <c r="C158" s="4" t="s">
        <v>770</v>
      </c>
      <c r="D158" s="4" t="s">
        <v>766</v>
      </c>
      <c r="E158" s="4" t="s">
        <v>4</v>
      </c>
      <c r="F158" s="4" t="s">
        <v>769</v>
      </c>
      <c r="G158" s="4" t="s">
        <v>776</v>
      </c>
    </row>
    <row r="159" spans="1:7" x14ac:dyDescent="0.3">
      <c r="A159" s="4" t="s">
        <v>775</v>
      </c>
      <c r="B159" s="4" t="s">
        <v>753</v>
      </c>
      <c r="C159" s="4" t="s">
        <v>770</v>
      </c>
      <c r="D159" s="4" t="s">
        <v>766</v>
      </c>
      <c r="E159" s="4" t="s">
        <v>282</v>
      </c>
      <c r="F159" s="4" t="s">
        <v>627</v>
      </c>
      <c r="G159" s="4" t="s">
        <v>774</v>
      </c>
    </row>
    <row r="160" spans="1:7" x14ac:dyDescent="0.3">
      <c r="A160" s="4" t="s">
        <v>773</v>
      </c>
      <c r="B160" s="4" t="s">
        <v>753</v>
      </c>
      <c r="C160" s="4" t="s">
        <v>770</v>
      </c>
      <c r="D160" s="4" t="s">
        <v>766</v>
      </c>
      <c r="E160" s="4" t="s">
        <v>234</v>
      </c>
      <c r="F160" s="4" t="s">
        <v>769</v>
      </c>
      <c r="G160" s="4" t="s">
        <v>772</v>
      </c>
    </row>
    <row r="161" spans="1:7" x14ac:dyDescent="0.3">
      <c r="A161" s="4" t="s">
        <v>771</v>
      </c>
      <c r="B161" s="4" t="s">
        <v>753</v>
      </c>
      <c r="C161" s="4" t="s">
        <v>770</v>
      </c>
      <c r="D161" s="4" t="s">
        <v>766</v>
      </c>
      <c r="E161" s="4" t="s">
        <v>361</v>
      </c>
      <c r="F161" s="4" t="s">
        <v>769</v>
      </c>
      <c r="G161" s="4" t="s">
        <v>768</v>
      </c>
    </row>
    <row r="162" spans="1:7" x14ac:dyDescent="0.3">
      <c r="A162" s="4" t="s">
        <v>767</v>
      </c>
      <c r="B162" s="4" t="s">
        <v>753</v>
      </c>
      <c r="C162" s="4" t="s">
        <v>752</v>
      </c>
      <c r="D162" s="4" t="s">
        <v>766</v>
      </c>
      <c r="E162" s="4" t="s">
        <v>28</v>
      </c>
      <c r="F162" s="4" t="s">
        <v>627</v>
      </c>
      <c r="G162" s="4" t="s">
        <v>765</v>
      </c>
    </row>
    <row r="163" spans="1:7" x14ac:dyDescent="0.3">
      <c r="A163" s="4" t="s">
        <v>764</v>
      </c>
      <c r="B163" s="4" t="s">
        <v>753</v>
      </c>
      <c r="C163" s="4" t="s">
        <v>752</v>
      </c>
      <c r="D163" s="4" t="s">
        <v>751</v>
      </c>
      <c r="E163" s="4" t="s">
        <v>242</v>
      </c>
      <c r="F163" s="4" t="s">
        <v>627</v>
      </c>
      <c r="G163" s="4" t="s">
        <v>763</v>
      </c>
    </row>
    <row r="164" spans="1:7" x14ac:dyDescent="0.3">
      <c r="A164" s="4" t="s">
        <v>762</v>
      </c>
      <c r="B164" s="4" t="s">
        <v>753</v>
      </c>
      <c r="C164" s="4" t="s">
        <v>752</v>
      </c>
      <c r="D164" s="4" t="s">
        <v>751</v>
      </c>
      <c r="E164" s="4" t="s">
        <v>286</v>
      </c>
      <c r="F164" s="4" t="s">
        <v>627</v>
      </c>
      <c r="G164" s="4" t="s">
        <v>761</v>
      </c>
    </row>
    <row r="165" spans="1:7" x14ac:dyDescent="0.3">
      <c r="A165" s="4" t="s">
        <v>760</v>
      </c>
      <c r="B165" s="4" t="s">
        <v>753</v>
      </c>
      <c r="C165" s="4" t="s">
        <v>752</v>
      </c>
      <c r="D165" s="4" t="s">
        <v>751</v>
      </c>
      <c r="E165" s="4" t="s">
        <v>366</v>
      </c>
      <c r="F165" s="4" t="s">
        <v>627</v>
      </c>
      <c r="G165" s="4" t="s">
        <v>759</v>
      </c>
    </row>
    <row r="166" spans="1:7" x14ac:dyDescent="0.3">
      <c r="A166" s="4" t="s">
        <v>758</v>
      </c>
      <c r="B166" s="4" t="s">
        <v>753</v>
      </c>
      <c r="C166" s="4" t="s">
        <v>752</v>
      </c>
      <c r="D166" s="4" t="s">
        <v>751</v>
      </c>
      <c r="E166" s="4" t="s">
        <v>30</v>
      </c>
      <c r="F166" s="4" t="s">
        <v>627</v>
      </c>
      <c r="G166" s="4" t="s">
        <v>757</v>
      </c>
    </row>
    <row r="167" spans="1:7" x14ac:dyDescent="0.3">
      <c r="A167" s="4" t="s">
        <v>756</v>
      </c>
      <c r="B167" s="4" t="s">
        <v>753</v>
      </c>
      <c r="C167" s="4" t="s">
        <v>752</v>
      </c>
      <c r="D167" s="4" t="s">
        <v>751</v>
      </c>
      <c r="E167" s="4" t="s">
        <v>266</v>
      </c>
      <c r="F167" s="4" t="s">
        <v>627</v>
      </c>
      <c r="G167" s="4" t="s">
        <v>755</v>
      </c>
    </row>
    <row r="168" spans="1:7" x14ac:dyDescent="0.3">
      <c r="A168" s="4" t="s">
        <v>754</v>
      </c>
      <c r="B168" s="4" t="s">
        <v>753</v>
      </c>
      <c r="C168" s="4" t="s">
        <v>752</v>
      </c>
      <c r="D168" s="4" t="s">
        <v>751</v>
      </c>
      <c r="E168" s="4" t="s">
        <v>355</v>
      </c>
      <c r="F168" s="4" t="s">
        <v>627</v>
      </c>
      <c r="G168" s="4" t="s">
        <v>750</v>
      </c>
    </row>
  </sheetData>
  <pageMargins left="0.70866141732283472" right="0.70866141732283472" top="0.74803149606299213" bottom="0.74803149606299213" header="0.31496062992125984" footer="0.31496062992125984"/>
  <pageSetup paperSize="9" scale="70" fitToHeight="0" orientation="landscape" r:id="rId1"/>
  <headerFooter>
    <oddHeader>&amp;L&amp;G</oddHeader>
    <oddFooter>&amp;C&amp;"Roboto Condensed,Normal"&amp;9Página &amp;P</oddFooter>
  </headerFooter>
  <legacyDrawingHF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7DB44-6A6F-8647-A68F-23A8BCE86FA7}">
  <sheetPr codeName="Hoja13">
    <tabColor theme="4"/>
    <pageSetUpPr fitToPage="1"/>
  </sheetPr>
  <dimension ref="A1:D17"/>
  <sheetViews>
    <sheetView view="pageLayout" zoomScaleNormal="100" workbookViewId="0">
      <selection activeCell="C35" sqref="C35"/>
    </sheetView>
  </sheetViews>
  <sheetFormatPr baseColWidth="10" defaultRowHeight="17.25" x14ac:dyDescent="0.3"/>
  <cols>
    <col min="1" max="1" width="37.125" style="4" customWidth="1"/>
    <col min="2" max="2" width="31.625" style="4" customWidth="1"/>
    <col min="3" max="3" width="64.25" style="4" customWidth="1"/>
    <col min="4" max="4" width="20.125" style="4" customWidth="1"/>
    <col min="5" max="16384" width="11" style="4"/>
  </cols>
  <sheetData>
    <row r="1" spans="1:4" ht="20.25" x14ac:dyDescent="0.35">
      <c r="A1" s="40" t="s">
        <v>1174</v>
      </c>
    </row>
    <row r="2" spans="1:4" x14ac:dyDescent="0.3">
      <c r="A2" s="4" t="s">
        <v>1472</v>
      </c>
    </row>
    <row r="3" spans="1:4" x14ac:dyDescent="0.3">
      <c r="A3" s="4" t="s">
        <v>1178</v>
      </c>
    </row>
    <row r="5" spans="1:4" x14ac:dyDescent="0.3">
      <c r="A5" s="25" t="s">
        <v>1154</v>
      </c>
      <c r="B5" s="25" t="s">
        <v>1153</v>
      </c>
      <c r="C5" s="25" t="s">
        <v>1109</v>
      </c>
      <c r="D5" s="25" t="s">
        <v>1</v>
      </c>
    </row>
    <row r="6" spans="1:4" x14ac:dyDescent="0.3">
      <c r="A6" s="25" t="s">
        <v>1152</v>
      </c>
      <c r="B6" s="25" t="s">
        <v>1151</v>
      </c>
      <c r="C6" s="25" t="s">
        <v>1150</v>
      </c>
      <c r="D6" s="25" t="s">
        <v>266</v>
      </c>
    </row>
    <row r="7" spans="1:4" x14ac:dyDescent="0.3">
      <c r="A7" s="25" t="s">
        <v>1149</v>
      </c>
      <c r="B7" s="25" t="s">
        <v>1148</v>
      </c>
      <c r="C7" s="25" t="s">
        <v>1147</v>
      </c>
      <c r="D7" s="25" t="s">
        <v>1139</v>
      </c>
    </row>
    <row r="8" spans="1:4" x14ac:dyDescent="0.3">
      <c r="A8" s="25" t="s">
        <v>1146</v>
      </c>
      <c r="B8" s="25" t="s">
        <v>1145</v>
      </c>
      <c r="C8" s="25" t="s">
        <v>1144</v>
      </c>
      <c r="D8" s="25" t="s">
        <v>1143</v>
      </c>
    </row>
    <row r="9" spans="1:4" x14ac:dyDescent="0.3">
      <c r="A9" s="25" t="s">
        <v>1142</v>
      </c>
      <c r="B9" s="25" t="s">
        <v>1141</v>
      </c>
      <c r="C9" s="25" t="s">
        <v>1140</v>
      </c>
      <c r="D9" s="25" t="s">
        <v>1139</v>
      </c>
    </row>
    <row r="10" spans="1:4" x14ac:dyDescent="0.3">
      <c r="A10" s="25" t="s">
        <v>1138</v>
      </c>
      <c r="B10" s="25" t="s">
        <v>1137</v>
      </c>
      <c r="C10" s="25" t="s">
        <v>1136</v>
      </c>
      <c r="D10" s="25" t="s">
        <v>1135</v>
      </c>
    </row>
    <row r="11" spans="1:4" x14ac:dyDescent="0.3">
      <c r="A11" s="25" t="s">
        <v>1134</v>
      </c>
      <c r="B11" s="25" t="s">
        <v>1133</v>
      </c>
      <c r="C11" s="25" t="s">
        <v>1132</v>
      </c>
      <c r="D11" s="25" t="s">
        <v>339</v>
      </c>
    </row>
    <row r="12" spans="1:4" x14ac:dyDescent="0.3">
      <c r="A12" s="25" t="s">
        <v>1131</v>
      </c>
      <c r="B12" s="25" t="s">
        <v>1130</v>
      </c>
      <c r="C12" s="25" t="s">
        <v>1129</v>
      </c>
      <c r="D12" s="25" t="s">
        <v>32</v>
      </c>
    </row>
    <row r="13" spans="1:4" x14ac:dyDescent="0.3">
      <c r="A13" s="25" t="s">
        <v>1128</v>
      </c>
      <c r="B13" s="25" t="s">
        <v>1127</v>
      </c>
      <c r="C13" s="25" t="s">
        <v>1126</v>
      </c>
      <c r="D13" s="25" t="s">
        <v>234</v>
      </c>
    </row>
    <row r="14" spans="1:4" x14ac:dyDescent="0.3">
      <c r="A14" s="25" t="s">
        <v>1125</v>
      </c>
      <c r="B14" s="25" t="s">
        <v>1124</v>
      </c>
      <c r="C14" s="25" t="s">
        <v>1123</v>
      </c>
      <c r="D14" s="25" t="s">
        <v>1122</v>
      </c>
    </row>
    <row r="15" spans="1:4" x14ac:dyDescent="0.3">
      <c r="A15" s="25" t="s">
        <v>1121</v>
      </c>
      <c r="B15" s="25" t="s">
        <v>1120</v>
      </c>
      <c r="C15" s="25" t="s">
        <v>1119</v>
      </c>
      <c r="D15" s="25" t="s">
        <v>266</v>
      </c>
    </row>
    <row r="16" spans="1:4" x14ac:dyDescent="0.3">
      <c r="A16" s="25" t="s">
        <v>1118</v>
      </c>
      <c r="B16" s="25" t="s">
        <v>1117</v>
      </c>
      <c r="C16" s="25" t="s">
        <v>1116</v>
      </c>
      <c r="D16" s="25" t="s">
        <v>4</v>
      </c>
    </row>
    <row r="17" spans="1:4" x14ac:dyDescent="0.3">
      <c r="A17" s="25" t="s">
        <v>1115</v>
      </c>
      <c r="B17" s="25" t="s">
        <v>1114</v>
      </c>
      <c r="C17" s="25" t="s">
        <v>1113</v>
      </c>
      <c r="D17" s="25" t="s">
        <v>362</v>
      </c>
    </row>
  </sheetData>
  <pageMargins left="0.70866141732283472" right="0.70866141732283472" top="0.74803149606299213" bottom="0.74803149606299213" header="0.31496062992125984" footer="0.31496062992125984"/>
  <pageSetup paperSize="9" scale="78" fitToHeight="0" orientation="landscape" r:id="rId1"/>
  <headerFooter>
    <oddHeader>&amp;L&amp;G</oddHeader>
    <oddFooter>&amp;C&amp;"Roboto Condensed,Normal"&amp;9Página &amp;P</oddFooter>
  </headerFooter>
  <legacyDrawingHF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A1621-81A5-1E46-91C1-A5E213683E8B}">
  <sheetPr codeName="Hoja14">
    <tabColor theme="4"/>
  </sheetPr>
  <dimension ref="A1:D2650"/>
  <sheetViews>
    <sheetView view="pageLayout" zoomScaleNormal="88" workbookViewId="0">
      <selection activeCell="A7" sqref="A7:D7"/>
    </sheetView>
  </sheetViews>
  <sheetFormatPr baseColWidth="10" defaultRowHeight="17.25" x14ac:dyDescent="0.3"/>
  <cols>
    <col min="1" max="1" width="11" style="4"/>
    <col min="2" max="2" width="15.625" style="4" customWidth="1"/>
    <col min="3" max="3" width="12.75" style="4" customWidth="1"/>
    <col min="4" max="4" width="22.875" style="4" customWidth="1"/>
    <col min="5" max="16384" width="11" style="4"/>
  </cols>
  <sheetData>
    <row r="1" spans="1:4" ht="20.25" x14ac:dyDescent="0.35">
      <c r="A1" s="40" t="s">
        <v>1173</v>
      </c>
    </row>
    <row r="2" spans="1:4" x14ac:dyDescent="0.3">
      <c r="A2" s="4" t="s">
        <v>1171</v>
      </c>
    </row>
    <row r="3" spans="1:4" x14ac:dyDescent="0.3">
      <c r="A3" s="4" t="s">
        <v>1172</v>
      </c>
    </row>
    <row r="4" spans="1:4" x14ac:dyDescent="0.3">
      <c r="A4" s="4" t="s">
        <v>1177</v>
      </c>
    </row>
    <row r="5" spans="1:4" x14ac:dyDescent="0.3">
      <c r="A5" s="4" t="s">
        <v>1178</v>
      </c>
    </row>
    <row r="7" spans="1:4" x14ac:dyDescent="0.3">
      <c r="A7" s="47" t="s">
        <v>1170</v>
      </c>
      <c r="B7" s="42" t="s">
        <v>1</v>
      </c>
      <c r="C7" s="48" t="s">
        <v>1169</v>
      </c>
      <c r="D7" s="48" t="s">
        <v>9</v>
      </c>
    </row>
    <row r="8" spans="1:4" x14ac:dyDescent="0.3">
      <c r="A8" s="46">
        <v>1</v>
      </c>
      <c r="B8" s="44" t="s">
        <v>217</v>
      </c>
      <c r="C8" s="44">
        <v>6045</v>
      </c>
      <c r="D8" s="25">
        <v>2001</v>
      </c>
    </row>
    <row r="9" spans="1:4" x14ac:dyDescent="0.3">
      <c r="A9" s="46">
        <v>2</v>
      </c>
      <c r="B9" s="44" t="s">
        <v>329</v>
      </c>
      <c r="C9" s="44">
        <v>5558</v>
      </c>
      <c r="D9" s="25">
        <v>2001</v>
      </c>
    </row>
    <row r="10" spans="1:4" x14ac:dyDescent="0.3">
      <c r="A10" s="46">
        <v>3</v>
      </c>
      <c r="B10" s="44" t="s">
        <v>324</v>
      </c>
      <c r="C10" s="44">
        <v>3443</v>
      </c>
      <c r="D10" s="25">
        <v>2001</v>
      </c>
    </row>
    <row r="11" spans="1:4" x14ac:dyDescent="0.3">
      <c r="A11" s="46">
        <v>4</v>
      </c>
      <c r="B11" s="44" t="s">
        <v>28</v>
      </c>
      <c r="C11" s="44">
        <v>2853</v>
      </c>
      <c r="D11" s="25">
        <v>2001</v>
      </c>
    </row>
    <row r="12" spans="1:4" x14ac:dyDescent="0.3">
      <c r="A12" s="46">
        <v>5</v>
      </c>
      <c r="B12" s="44" t="s">
        <v>284</v>
      </c>
      <c r="C12" s="44">
        <v>2740</v>
      </c>
      <c r="D12" s="25">
        <v>2001</v>
      </c>
    </row>
    <row r="13" spans="1:4" hidden="1" x14ac:dyDescent="0.3">
      <c r="A13" s="43">
        <v>6</v>
      </c>
      <c r="B13" s="44" t="s">
        <v>266</v>
      </c>
      <c r="C13" s="44">
        <v>2295</v>
      </c>
      <c r="D13" s="4">
        <v>2001</v>
      </c>
    </row>
    <row r="14" spans="1:4" hidden="1" x14ac:dyDescent="0.3">
      <c r="A14" s="43">
        <v>7</v>
      </c>
      <c r="B14" s="44" t="s">
        <v>286</v>
      </c>
      <c r="C14" s="44">
        <v>2070</v>
      </c>
      <c r="D14" s="4">
        <v>2001</v>
      </c>
    </row>
    <row r="15" spans="1:4" hidden="1" x14ac:dyDescent="0.3">
      <c r="A15" s="43">
        <v>8</v>
      </c>
      <c r="B15" s="44" t="s">
        <v>377</v>
      </c>
      <c r="C15" s="44">
        <v>1524</v>
      </c>
      <c r="D15" s="4">
        <v>2001</v>
      </c>
    </row>
    <row r="16" spans="1:4" hidden="1" x14ac:dyDescent="0.3">
      <c r="A16" s="43">
        <v>9</v>
      </c>
      <c r="B16" s="44" t="s">
        <v>211</v>
      </c>
      <c r="C16" s="44">
        <v>1358</v>
      </c>
      <c r="D16" s="4">
        <v>2001</v>
      </c>
    </row>
    <row r="17" spans="1:4" hidden="1" x14ac:dyDescent="0.3">
      <c r="A17" s="43">
        <v>10</v>
      </c>
      <c r="B17" s="44" t="s">
        <v>336</v>
      </c>
      <c r="C17" s="44">
        <v>1154</v>
      </c>
      <c r="D17" s="4">
        <v>2001</v>
      </c>
    </row>
    <row r="18" spans="1:4" hidden="1" x14ac:dyDescent="0.3">
      <c r="A18" s="43">
        <v>11</v>
      </c>
      <c r="B18" s="44" t="s">
        <v>26</v>
      </c>
      <c r="C18" s="44">
        <v>1026</v>
      </c>
      <c r="D18" s="4">
        <v>2001</v>
      </c>
    </row>
    <row r="19" spans="1:4" hidden="1" x14ac:dyDescent="0.3">
      <c r="A19" s="43">
        <v>12</v>
      </c>
      <c r="B19" s="44" t="s">
        <v>388</v>
      </c>
      <c r="C19" s="44">
        <v>910</v>
      </c>
      <c r="D19" s="4">
        <v>2001</v>
      </c>
    </row>
    <row r="20" spans="1:4" hidden="1" x14ac:dyDescent="0.3">
      <c r="A20" s="43">
        <v>13</v>
      </c>
      <c r="B20" s="44" t="s">
        <v>381</v>
      </c>
      <c r="C20" s="44">
        <v>867</v>
      </c>
      <c r="D20" s="4">
        <v>2001</v>
      </c>
    </row>
    <row r="21" spans="1:4" hidden="1" x14ac:dyDescent="0.3">
      <c r="A21" s="43">
        <v>14</v>
      </c>
      <c r="B21" s="44" t="s">
        <v>260</v>
      </c>
      <c r="C21" s="44">
        <v>848</v>
      </c>
      <c r="D21" s="4">
        <v>2001</v>
      </c>
    </row>
    <row r="22" spans="1:4" hidden="1" x14ac:dyDescent="0.3">
      <c r="A22" s="43">
        <v>15</v>
      </c>
      <c r="B22" s="44" t="s">
        <v>380</v>
      </c>
      <c r="C22" s="44">
        <v>804</v>
      </c>
      <c r="D22" s="4">
        <v>2001</v>
      </c>
    </row>
    <row r="23" spans="1:4" hidden="1" x14ac:dyDescent="0.3">
      <c r="A23" s="43">
        <v>16</v>
      </c>
      <c r="B23" s="44" t="s">
        <v>270</v>
      </c>
      <c r="C23" s="44">
        <v>796</v>
      </c>
      <c r="D23" s="4">
        <v>2001</v>
      </c>
    </row>
    <row r="24" spans="1:4" hidden="1" x14ac:dyDescent="0.3">
      <c r="A24" s="43">
        <v>17</v>
      </c>
      <c r="B24" s="44" t="s">
        <v>366</v>
      </c>
      <c r="C24" s="44">
        <v>787</v>
      </c>
      <c r="D24" s="4">
        <v>2001</v>
      </c>
    </row>
    <row r="25" spans="1:4" hidden="1" x14ac:dyDescent="0.3">
      <c r="A25" s="43">
        <v>18</v>
      </c>
      <c r="B25" s="44" t="s">
        <v>335</v>
      </c>
      <c r="C25" s="44">
        <v>763</v>
      </c>
      <c r="D25" s="4">
        <v>2001</v>
      </c>
    </row>
    <row r="26" spans="1:4" hidden="1" x14ac:dyDescent="0.3">
      <c r="A26" s="43">
        <v>19</v>
      </c>
      <c r="B26" s="44" t="s">
        <v>379</v>
      </c>
      <c r="C26" s="44">
        <v>689</v>
      </c>
      <c r="D26" s="4">
        <v>2001</v>
      </c>
    </row>
    <row r="27" spans="1:4" hidden="1" x14ac:dyDescent="0.3">
      <c r="A27" s="43">
        <v>20</v>
      </c>
      <c r="B27" s="44" t="s">
        <v>321</v>
      </c>
      <c r="C27" s="44">
        <v>675</v>
      </c>
      <c r="D27" s="4">
        <v>2001</v>
      </c>
    </row>
    <row r="28" spans="1:4" hidden="1" x14ac:dyDescent="0.3">
      <c r="A28" s="43">
        <v>21</v>
      </c>
      <c r="B28" s="44" t="s">
        <v>280</v>
      </c>
      <c r="C28" s="44">
        <v>668</v>
      </c>
      <c r="D28" s="4">
        <v>2001</v>
      </c>
    </row>
    <row r="29" spans="1:4" hidden="1" x14ac:dyDescent="0.3">
      <c r="A29" s="43">
        <v>22</v>
      </c>
      <c r="B29" s="44" t="s">
        <v>262</v>
      </c>
      <c r="C29" s="44">
        <v>662</v>
      </c>
      <c r="D29" s="4">
        <v>2001</v>
      </c>
    </row>
    <row r="30" spans="1:4" hidden="1" x14ac:dyDescent="0.3">
      <c r="A30" s="43">
        <v>23</v>
      </c>
      <c r="B30" s="44" t="s">
        <v>5</v>
      </c>
      <c r="C30" s="44">
        <v>658</v>
      </c>
      <c r="D30" s="4">
        <v>2001</v>
      </c>
    </row>
    <row r="31" spans="1:4" hidden="1" x14ac:dyDescent="0.3">
      <c r="A31" s="43">
        <v>24</v>
      </c>
      <c r="B31" s="44" t="s">
        <v>344</v>
      </c>
      <c r="C31" s="44">
        <v>635</v>
      </c>
      <c r="D31" s="4">
        <v>2001</v>
      </c>
    </row>
    <row r="32" spans="1:4" hidden="1" x14ac:dyDescent="0.3">
      <c r="A32" s="43">
        <v>25</v>
      </c>
      <c r="B32" s="44" t="s">
        <v>314</v>
      </c>
      <c r="C32" s="44">
        <v>618</v>
      </c>
      <c r="D32" s="4">
        <v>2001</v>
      </c>
    </row>
    <row r="33" spans="1:4" hidden="1" x14ac:dyDescent="0.3">
      <c r="A33" s="43">
        <v>26</v>
      </c>
      <c r="B33" s="44" t="s">
        <v>1168</v>
      </c>
      <c r="C33" s="44">
        <v>608</v>
      </c>
      <c r="D33" s="4">
        <v>2001</v>
      </c>
    </row>
    <row r="34" spans="1:4" hidden="1" x14ac:dyDescent="0.3">
      <c r="A34" s="43">
        <v>27</v>
      </c>
      <c r="B34" s="44" t="s">
        <v>319</v>
      </c>
      <c r="C34" s="44">
        <v>513</v>
      </c>
      <c r="D34" s="4">
        <v>2001</v>
      </c>
    </row>
    <row r="35" spans="1:4" hidden="1" x14ac:dyDescent="0.3">
      <c r="A35" s="43">
        <v>28</v>
      </c>
      <c r="B35" s="44" t="s">
        <v>212</v>
      </c>
      <c r="C35" s="44">
        <v>506</v>
      </c>
      <c r="D35" s="4">
        <v>2001</v>
      </c>
    </row>
    <row r="36" spans="1:4" hidden="1" x14ac:dyDescent="0.3">
      <c r="A36" s="43">
        <v>29</v>
      </c>
      <c r="B36" s="44" t="s">
        <v>265</v>
      </c>
      <c r="C36" s="44">
        <v>479</v>
      </c>
      <c r="D36" s="4">
        <v>2001</v>
      </c>
    </row>
    <row r="37" spans="1:4" hidden="1" x14ac:dyDescent="0.3">
      <c r="A37" s="43">
        <v>30</v>
      </c>
      <c r="B37" s="44" t="s">
        <v>1167</v>
      </c>
      <c r="C37" s="44">
        <v>474</v>
      </c>
      <c r="D37" s="4">
        <v>2001</v>
      </c>
    </row>
    <row r="38" spans="1:4" hidden="1" x14ac:dyDescent="0.3">
      <c r="A38" s="43">
        <v>31</v>
      </c>
      <c r="B38" s="44" t="s">
        <v>474</v>
      </c>
      <c r="C38" s="44">
        <v>356</v>
      </c>
      <c r="D38" s="4">
        <v>2001</v>
      </c>
    </row>
    <row r="39" spans="1:4" hidden="1" x14ac:dyDescent="0.3">
      <c r="A39" s="43">
        <v>32</v>
      </c>
      <c r="B39" s="44" t="s">
        <v>25</v>
      </c>
      <c r="C39" s="44">
        <v>317</v>
      </c>
      <c r="D39" s="4">
        <v>2001</v>
      </c>
    </row>
    <row r="40" spans="1:4" hidden="1" x14ac:dyDescent="0.3">
      <c r="A40" s="43">
        <v>33</v>
      </c>
      <c r="B40" s="44" t="s">
        <v>234</v>
      </c>
      <c r="C40" s="44">
        <v>310</v>
      </c>
      <c r="D40" s="4">
        <v>2001</v>
      </c>
    </row>
    <row r="41" spans="1:4" hidden="1" x14ac:dyDescent="0.3">
      <c r="A41" s="43">
        <v>34</v>
      </c>
      <c r="B41" s="44" t="s">
        <v>253</v>
      </c>
      <c r="C41" s="44">
        <v>259</v>
      </c>
      <c r="D41" s="4">
        <v>2001</v>
      </c>
    </row>
    <row r="42" spans="1:4" hidden="1" x14ac:dyDescent="0.3">
      <c r="A42" s="43">
        <v>35</v>
      </c>
      <c r="B42" s="44" t="s">
        <v>372</v>
      </c>
      <c r="C42" s="44">
        <v>254</v>
      </c>
      <c r="D42" s="4">
        <v>2001</v>
      </c>
    </row>
    <row r="43" spans="1:4" hidden="1" x14ac:dyDescent="0.3">
      <c r="A43" s="43">
        <v>36</v>
      </c>
      <c r="B43" s="44" t="s">
        <v>224</v>
      </c>
      <c r="C43" s="44">
        <v>215</v>
      </c>
      <c r="D43" s="4">
        <v>2001</v>
      </c>
    </row>
    <row r="44" spans="1:4" hidden="1" x14ac:dyDescent="0.3">
      <c r="A44" s="43">
        <v>37</v>
      </c>
      <c r="B44" s="44" t="s">
        <v>302</v>
      </c>
      <c r="C44" s="44">
        <v>201</v>
      </c>
      <c r="D44" s="4">
        <v>2001</v>
      </c>
    </row>
    <row r="45" spans="1:4" hidden="1" x14ac:dyDescent="0.3">
      <c r="A45" s="43">
        <v>38</v>
      </c>
      <c r="B45" s="44" t="s">
        <v>373</v>
      </c>
      <c r="C45" s="44">
        <v>191</v>
      </c>
      <c r="D45" s="4">
        <v>2001</v>
      </c>
    </row>
    <row r="46" spans="1:4" hidden="1" x14ac:dyDescent="0.3">
      <c r="A46" s="43">
        <v>39</v>
      </c>
      <c r="B46" s="44" t="s">
        <v>4</v>
      </c>
      <c r="C46" s="44">
        <v>187</v>
      </c>
      <c r="D46" s="4">
        <v>2001</v>
      </c>
    </row>
    <row r="47" spans="1:4" hidden="1" x14ac:dyDescent="0.3">
      <c r="A47" s="43">
        <v>40</v>
      </c>
      <c r="B47" s="44" t="s">
        <v>276</v>
      </c>
      <c r="C47" s="44">
        <v>155</v>
      </c>
      <c r="D47" s="4">
        <v>2001</v>
      </c>
    </row>
    <row r="48" spans="1:4" hidden="1" x14ac:dyDescent="0.3">
      <c r="A48" s="43">
        <v>41</v>
      </c>
      <c r="B48" s="44" t="s">
        <v>228</v>
      </c>
      <c r="C48" s="44">
        <v>148</v>
      </c>
      <c r="D48" s="4">
        <v>2001</v>
      </c>
    </row>
    <row r="49" spans="1:4" hidden="1" x14ac:dyDescent="0.3">
      <c r="A49" s="43">
        <v>42</v>
      </c>
      <c r="B49" s="44" t="s">
        <v>348</v>
      </c>
      <c r="C49" s="44">
        <v>134</v>
      </c>
      <c r="D49" s="4">
        <v>2001</v>
      </c>
    </row>
    <row r="50" spans="1:4" hidden="1" x14ac:dyDescent="0.3">
      <c r="A50" s="43">
        <v>43</v>
      </c>
      <c r="B50" s="44" t="s">
        <v>361</v>
      </c>
      <c r="C50" s="44">
        <v>134</v>
      </c>
      <c r="D50" s="4">
        <v>2001</v>
      </c>
    </row>
    <row r="51" spans="1:4" hidden="1" x14ac:dyDescent="0.3">
      <c r="A51" s="43">
        <v>44</v>
      </c>
      <c r="B51" s="44" t="s">
        <v>18</v>
      </c>
      <c r="C51" s="44">
        <v>127</v>
      </c>
      <c r="D51" s="4">
        <v>2001</v>
      </c>
    </row>
    <row r="52" spans="1:4" hidden="1" x14ac:dyDescent="0.3">
      <c r="A52" s="43">
        <v>45</v>
      </c>
      <c r="B52" s="44" t="s">
        <v>338</v>
      </c>
      <c r="C52" s="44">
        <v>126</v>
      </c>
      <c r="D52" s="4">
        <v>2001</v>
      </c>
    </row>
    <row r="53" spans="1:4" hidden="1" x14ac:dyDescent="0.3">
      <c r="A53" s="43">
        <v>46</v>
      </c>
      <c r="B53" s="44" t="s">
        <v>45</v>
      </c>
      <c r="C53" s="44">
        <v>105</v>
      </c>
      <c r="D53" s="4">
        <v>2001</v>
      </c>
    </row>
    <row r="54" spans="1:4" hidden="1" x14ac:dyDescent="0.3">
      <c r="A54" s="43">
        <v>47</v>
      </c>
      <c r="B54" s="44" t="s">
        <v>248</v>
      </c>
      <c r="C54" s="44">
        <v>102</v>
      </c>
      <c r="D54" s="4">
        <v>2001</v>
      </c>
    </row>
    <row r="55" spans="1:4" hidden="1" x14ac:dyDescent="0.3">
      <c r="A55" s="43">
        <v>48</v>
      </c>
      <c r="B55" s="44" t="s">
        <v>30</v>
      </c>
      <c r="C55" s="44">
        <v>100</v>
      </c>
      <c r="D55" s="4">
        <v>2001</v>
      </c>
    </row>
    <row r="56" spans="1:4" hidden="1" x14ac:dyDescent="0.3">
      <c r="A56" s="43">
        <v>49</v>
      </c>
      <c r="B56" s="44" t="s">
        <v>261</v>
      </c>
      <c r="C56" s="44">
        <v>93</v>
      </c>
      <c r="D56" s="4">
        <v>2001</v>
      </c>
    </row>
    <row r="57" spans="1:4" hidden="1" x14ac:dyDescent="0.3">
      <c r="A57" s="43">
        <v>50</v>
      </c>
      <c r="B57" s="44" t="s">
        <v>327</v>
      </c>
      <c r="C57" s="44">
        <v>78</v>
      </c>
      <c r="D57" s="4">
        <v>2001</v>
      </c>
    </row>
    <row r="58" spans="1:4" hidden="1" x14ac:dyDescent="0.3">
      <c r="A58" s="43">
        <v>51</v>
      </c>
      <c r="B58" s="44" t="s">
        <v>720</v>
      </c>
      <c r="C58" s="44">
        <v>73</v>
      </c>
      <c r="D58" s="4">
        <v>2001</v>
      </c>
    </row>
    <row r="59" spans="1:4" hidden="1" x14ac:dyDescent="0.3">
      <c r="A59" s="43">
        <v>52</v>
      </c>
      <c r="B59" s="44" t="s">
        <v>320</v>
      </c>
      <c r="C59" s="44">
        <v>72</v>
      </c>
      <c r="D59" s="4">
        <v>2001</v>
      </c>
    </row>
    <row r="60" spans="1:4" hidden="1" x14ac:dyDescent="0.3">
      <c r="A60" s="43">
        <v>53</v>
      </c>
      <c r="B60" s="44" t="s">
        <v>389</v>
      </c>
      <c r="C60" s="44">
        <v>65</v>
      </c>
      <c r="D60" s="4">
        <v>2001</v>
      </c>
    </row>
    <row r="61" spans="1:4" hidden="1" x14ac:dyDescent="0.3">
      <c r="A61" s="43">
        <v>54</v>
      </c>
      <c r="B61" s="44" t="s">
        <v>36</v>
      </c>
      <c r="C61" s="44">
        <v>59</v>
      </c>
      <c r="D61" s="4">
        <v>2001</v>
      </c>
    </row>
    <row r="62" spans="1:4" hidden="1" x14ac:dyDescent="0.3">
      <c r="A62" s="43">
        <v>55</v>
      </c>
      <c r="B62" s="44" t="s">
        <v>222</v>
      </c>
      <c r="C62" s="44">
        <v>55</v>
      </c>
      <c r="D62" s="4">
        <v>2001</v>
      </c>
    </row>
    <row r="63" spans="1:4" hidden="1" x14ac:dyDescent="0.3">
      <c r="A63" s="43">
        <v>56</v>
      </c>
      <c r="B63" s="44" t="s">
        <v>237</v>
      </c>
      <c r="C63" s="44">
        <v>51</v>
      </c>
      <c r="D63" s="4">
        <v>2001</v>
      </c>
    </row>
    <row r="64" spans="1:4" hidden="1" x14ac:dyDescent="0.3">
      <c r="A64" s="43">
        <v>57</v>
      </c>
      <c r="B64" s="44" t="s">
        <v>247</v>
      </c>
      <c r="C64" s="44">
        <v>46</v>
      </c>
      <c r="D64" s="4">
        <v>2001</v>
      </c>
    </row>
    <row r="65" spans="1:4" hidden="1" x14ac:dyDescent="0.3">
      <c r="A65" s="43">
        <v>58</v>
      </c>
      <c r="B65" s="44" t="s">
        <v>341</v>
      </c>
      <c r="C65" s="44">
        <v>40</v>
      </c>
      <c r="D65" s="4">
        <v>2001</v>
      </c>
    </row>
    <row r="66" spans="1:4" hidden="1" x14ac:dyDescent="0.3">
      <c r="A66" s="43">
        <v>59</v>
      </c>
      <c r="B66" s="44" t="s">
        <v>301</v>
      </c>
      <c r="C66" s="44">
        <v>36</v>
      </c>
      <c r="D66" s="4">
        <v>2001</v>
      </c>
    </row>
    <row r="67" spans="1:4" hidden="1" x14ac:dyDescent="0.3">
      <c r="A67" s="43">
        <v>60</v>
      </c>
      <c r="B67" s="44" t="s">
        <v>355</v>
      </c>
      <c r="C67" s="44">
        <v>34</v>
      </c>
      <c r="D67" s="4">
        <v>2001</v>
      </c>
    </row>
    <row r="68" spans="1:4" hidden="1" x14ac:dyDescent="0.3">
      <c r="A68" s="43">
        <v>61</v>
      </c>
      <c r="B68" s="44" t="s">
        <v>362</v>
      </c>
      <c r="C68" s="44">
        <v>33</v>
      </c>
      <c r="D68" s="4">
        <v>2001</v>
      </c>
    </row>
    <row r="69" spans="1:4" hidden="1" x14ac:dyDescent="0.3">
      <c r="A69" s="43">
        <v>62</v>
      </c>
      <c r="B69" s="44" t="s">
        <v>267</v>
      </c>
      <c r="C69" s="44">
        <v>32</v>
      </c>
      <c r="D69" s="4">
        <v>2001</v>
      </c>
    </row>
    <row r="70" spans="1:4" hidden="1" x14ac:dyDescent="0.3">
      <c r="A70" s="43">
        <v>63</v>
      </c>
      <c r="B70" s="44" t="s">
        <v>283</v>
      </c>
      <c r="C70" s="44">
        <v>30</v>
      </c>
      <c r="D70" s="4">
        <v>2001</v>
      </c>
    </row>
    <row r="71" spans="1:4" hidden="1" x14ac:dyDescent="0.3">
      <c r="A71" s="43">
        <v>64</v>
      </c>
      <c r="B71" s="44" t="s">
        <v>304</v>
      </c>
      <c r="C71" s="44">
        <v>30</v>
      </c>
      <c r="D71" s="4">
        <v>2001</v>
      </c>
    </row>
    <row r="72" spans="1:4" hidden="1" x14ac:dyDescent="0.3">
      <c r="A72" s="43">
        <v>65</v>
      </c>
      <c r="B72" s="44" t="s">
        <v>383</v>
      </c>
      <c r="C72" s="44">
        <v>29</v>
      </c>
      <c r="D72" s="4">
        <v>2001</v>
      </c>
    </row>
    <row r="73" spans="1:4" hidden="1" x14ac:dyDescent="0.3">
      <c r="A73" s="43">
        <v>66</v>
      </c>
      <c r="B73" s="44" t="s">
        <v>323</v>
      </c>
      <c r="C73" s="44">
        <v>26</v>
      </c>
      <c r="D73" s="4">
        <v>2001</v>
      </c>
    </row>
    <row r="74" spans="1:4" hidden="1" x14ac:dyDescent="0.3">
      <c r="A74" s="43">
        <v>67</v>
      </c>
      <c r="B74" s="44" t="s">
        <v>365</v>
      </c>
      <c r="C74" s="44">
        <v>25</v>
      </c>
      <c r="D74" s="4">
        <v>2001</v>
      </c>
    </row>
    <row r="75" spans="1:4" hidden="1" x14ac:dyDescent="0.3">
      <c r="A75" s="43">
        <v>68</v>
      </c>
      <c r="B75" s="44" t="s">
        <v>233</v>
      </c>
      <c r="C75" s="44">
        <v>22</v>
      </c>
      <c r="D75" s="4">
        <v>2001</v>
      </c>
    </row>
    <row r="76" spans="1:4" hidden="1" x14ac:dyDescent="0.3">
      <c r="A76" s="43">
        <v>69</v>
      </c>
      <c r="B76" s="44" t="s">
        <v>203</v>
      </c>
      <c r="C76" s="44">
        <v>21</v>
      </c>
      <c r="D76" s="4">
        <v>2001</v>
      </c>
    </row>
    <row r="77" spans="1:4" hidden="1" x14ac:dyDescent="0.3">
      <c r="A77" s="43">
        <v>70</v>
      </c>
      <c r="B77" s="44" t="s">
        <v>1166</v>
      </c>
      <c r="C77" s="44">
        <v>21</v>
      </c>
      <c r="D77" s="4">
        <v>2001</v>
      </c>
    </row>
    <row r="78" spans="1:4" hidden="1" x14ac:dyDescent="0.3">
      <c r="A78" s="43">
        <v>71</v>
      </c>
      <c r="B78" s="44" t="s">
        <v>220</v>
      </c>
      <c r="C78" s="44">
        <v>20</v>
      </c>
      <c r="D78" s="4">
        <v>2001</v>
      </c>
    </row>
    <row r="79" spans="1:4" hidden="1" x14ac:dyDescent="0.3">
      <c r="A79" s="43">
        <v>72</v>
      </c>
      <c r="B79" s="44" t="s">
        <v>333</v>
      </c>
      <c r="C79" s="44">
        <v>20</v>
      </c>
      <c r="D79" s="4">
        <v>2001</v>
      </c>
    </row>
    <row r="80" spans="1:4" hidden="1" x14ac:dyDescent="0.3">
      <c r="A80" s="43">
        <v>73</v>
      </c>
      <c r="B80" s="44" t="s">
        <v>350</v>
      </c>
      <c r="C80" s="44">
        <v>19</v>
      </c>
      <c r="D80" s="4">
        <v>2001</v>
      </c>
    </row>
    <row r="81" spans="1:4" hidden="1" x14ac:dyDescent="0.3">
      <c r="A81" s="43">
        <v>74</v>
      </c>
      <c r="B81" s="44" t="s">
        <v>244</v>
      </c>
      <c r="C81" s="44">
        <v>15</v>
      </c>
      <c r="D81" s="4">
        <v>2001</v>
      </c>
    </row>
    <row r="82" spans="1:4" hidden="1" x14ac:dyDescent="0.3">
      <c r="A82" s="43">
        <v>75</v>
      </c>
      <c r="B82" s="44" t="s">
        <v>315</v>
      </c>
      <c r="C82" s="44">
        <v>15</v>
      </c>
      <c r="D82" s="4">
        <v>2001</v>
      </c>
    </row>
    <row r="83" spans="1:4" hidden="1" x14ac:dyDescent="0.3">
      <c r="A83" s="43">
        <v>76</v>
      </c>
      <c r="B83" s="44" t="s">
        <v>274</v>
      </c>
      <c r="C83" s="44">
        <v>12</v>
      </c>
      <c r="D83" s="4">
        <v>2001</v>
      </c>
    </row>
    <row r="84" spans="1:4" hidden="1" x14ac:dyDescent="0.3">
      <c r="A84" s="43">
        <v>77</v>
      </c>
      <c r="B84" s="44" t="s">
        <v>317</v>
      </c>
      <c r="C84" s="44">
        <v>12</v>
      </c>
      <c r="D84" s="4">
        <v>2001</v>
      </c>
    </row>
    <row r="85" spans="1:4" hidden="1" x14ac:dyDescent="0.3">
      <c r="A85" s="43">
        <v>78</v>
      </c>
      <c r="B85" s="44" t="s">
        <v>1165</v>
      </c>
      <c r="C85" s="44">
        <v>11</v>
      </c>
      <c r="D85" s="4">
        <v>2001</v>
      </c>
    </row>
    <row r="86" spans="1:4" hidden="1" x14ac:dyDescent="0.3">
      <c r="A86" s="43">
        <v>79</v>
      </c>
      <c r="B86" s="44" t="s">
        <v>298</v>
      </c>
      <c r="C86" s="44">
        <v>9</v>
      </c>
      <c r="D86" s="4">
        <v>2001</v>
      </c>
    </row>
    <row r="87" spans="1:4" hidden="1" x14ac:dyDescent="0.3">
      <c r="A87" s="43">
        <v>80</v>
      </c>
      <c r="B87" s="44" t="s">
        <v>277</v>
      </c>
      <c r="C87" s="44">
        <v>5</v>
      </c>
      <c r="D87" s="4">
        <v>2001</v>
      </c>
    </row>
    <row r="88" spans="1:4" hidden="1" x14ac:dyDescent="0.3">
      <c r="A88" s="43">
        <v>81</v>
      </c>
      <c r="B88" s="44" t="s">
        <v>334</v>
      </c>
      <c r="C88" s="44">
        <v>5</v>
      </c>
      <c r="D88" s="4">
        <v>2001</v>
      </c>
    </row>
    <row r="89" spans="1:4" hidden="1" x14ac:dyDescent="0.3">
      <c r="A89" s="43">
        <v>82</v>
      </c>
      <c r="B89" s="44" t="s">
        <v>290</v>
      </c>
      <c r="C89" s="44">
        <v>4</v>
      </c>
      <c r="D89" s="4">
        <v>2001</v>
      </c>
    </row>
    <row r="90" spans="1:4" hidden="1" x14ac:dyDescent="0.3">
      <c r="A90" s="43">
        <v>83</v>
      </c>
      <c r="B90" s="44" t="s">
        <v>384</v>
      </c>
      <c r="C90" s="44">
        <v>4</v>
      </c>
      <c r="D90" s="4">
        <v>2001</v>
      </c>
    </row>
    <row r="91" spans="1:4" hidden="1" x14ac:dyDescent="0.3">
      <c r="A91" s="43">
        <v>84</v>
      </c>
      <c r="B91" s="44" t="s">
        <v>254</v>
      </c>
      <c r="C91" s="44">
        <v>3</v>
      </c>
      <c r="D91" s="4">
        <v>2001</v>
      </c>
    </row>
    <row r="92" spans="1:4" hidden="1" x14ac:dyDescent="0.3">
      <c r="A92" s="43">
        <v>85</v>
      </c>
      <c r="B92" s="44" t="s">
        <v>201</v>
      </c>
      <c r="C92" s="44">
        <v>1</v>
      </c>
      <c r="D92" s="4">
        <v>2001</v>
      </c>
    </row>
    <row r="93" spans="1:4" hidden="1" x14ac:dyDescent="0.3">
      <c r="A93" s="43">
        <v>86</v>
      </c>
      <c r="B93" s="44" t="s">
        <v>1164</v>
      </c>
      <c r="C93" s="44">
        <v>1</v>
      </c>
      <c r="D93" s="4">
        <v>2001</v>
      </c>
    </row>
    <row r="94" spans="1:4" hidden="1" x14ac:dyDescent="0.3">
      <c r="A94" s="43">
        <v>87</v>
      </c>
      <c r="B94" s="44" t="s">
        <v>257</v>
      </c>
      <c r="C94" s="44">
        <v>1</v>
      </c>
      <c r="D94" s="4">
        <v>2001</v>
      </c>
    </row>
    <row r="95" spans="1:4" x14ac:dyDescent="0.3">
      <c r="A95" s="49">
        <v>1</v>
      </c>
      <c r="B95" s="25" t="s">
        <v>329</v>
      </c>
      <c r="C95" s="25">
        <v>4677</v>
      </c>
      <c r="D95" s="25">
        <v>2002</v>
      </c>
    </row>
    <row r="96" spans="1:4" x14ac:dyDescent="0.3">
      <c r="A96" s="49">
        <v>2</v>
      </c>
      <c r="B96" s="25" t="s">
        <v>217</v>
      </c>
      <c r="C96" s="25">
        <v>4211</v>
      </c>
      <c r="D96" s="25">
        <v>2002</v>
      </c>
    </row>
    <row r="97" spans="1:4" x14ac:dyDescent="0.3">
      <c r="A97" s="49">
        <v>3</v>
      </c>
      <c r="B97" s="25" t="s">
        <v>324</v>
      </c>
      <c r="C97" s="25">
        <v>3277</v>
      </c>
      <c r="D97" s="25">
        <v>2002</v>
      </c>
    </row>
    <row r="98" spans="1:4" x14ac:dyDescent="0.3">
      <c r="A98" s="49">
        <v>4</v>
      </c>
      <c r="B98" s="25" t="s">
        <v>28</v>
      </c>
      <c r="C98" s="25">
        <v>2746</v>
      </c>
      <c r="D98" s="25">
        <v>2002</v>
      </c>
    </row>
    <row r="99" spans="1:4" x14ac:dyDescent="0.3">
      <c r="A99" s="49">
        <v>5</v>
      </c>
      <c r="B99" s="25" t="s">
        <v>266</v>
      </c>
      <c r="C99" s="25">
        <v>2219</v>
      </c>
      <c r="D99" s="25">
        <v>2002</v>
      </c>
    </row>
    <row r="100" spans="1:4" hidden="1" x14ac:dyDescent="0.3">
      <c r="A100" s="4">
        <v>6</v>
      </c>
      <c r="B100" s="4" t="s">
        <v>286</v>
      </c>
      <c r="C100" s="4">
        <v>1841</v>
      </c>
      <c r="D100" s="4">
        <v>2002</v>
      </c>
    </row>
    <row r="101" spans="1:4" hidden="1" x14ac:dyDescent="0.3">
      <c r="A101" s="4">
        <v>7</v>
      </c>
      <c r="B101" s="4" t="s">
        <v>381</v>
      </c>
      <c r="C101" s="4">
        <v>1651</v>
      </c>
      <c r="D101" s="4">
        <v>2002</v>
      </c>
    </row>
    <row r="102" spans="1:4" hidden="1" x14ac:dyDescent="0.3">
      <c r="A102" s="4">
        <v>8</v>
      </c>
      <c r="B102" s="4" t="s">
        <v>284</v>
      </c>
      <c r="C102" s="4">
        <v>1620</v>
      </c>
      <c r="D102" s="4">
        <v>2002</v>
      </c>
    </row>
    <row r="103" spans="1:4" hidden="1" x14ac:dyDescent="0.3">
      <c r="A103" s="4">
        <v>9</v>
      </c>
      <c r="B103" s="4" t="s">
        <v>377</v>
      </c>
      <c r="C103" s="4">
        <v>1159</v>
      </c>
      <c r="D103" s="4">
        <v>2002</v>
      </c>
    </row>
    <row r="104" spans="1:4" hidden="1" x14ac:dyDescent="0.3">
      <c r="A104" s="4">
        <v>10</v>
      </c>
      <c r="B104" s="4" t="s">
        <v>211</v>
      </c>
      <c r="C104" s="4">
        <v>940</v>
      </c>
      <c r="D104" s="4">
        <v>2002</v>
      </c>
    </row>
    <row r="105" spans="1:4" hidden="1" x14ac:dyDescent="0.3">
      <c r="A105" s="4">
        <v>11</v>
      </c>
      <c r="B105" s="4" t="s">
        <v>319</v>
      </c>
      <c r="C105" s="4">
        <v>914</v>
      </c>
      <c r="D105" s="4">
        <v>2002</v>
      </c>
    </row>
    <row r="106" spans="1:4" hidden="1" x14ac:dyDescent="0.3">
      <c r="A106" s="4">
        <v>12</v>
      </c>
      <c r="B106" s="4" t="s">
        <v>388</v>
      </c>
      <c r="C106" s="4">
        <v>907</v>
      </c>
      <c r="D106" s="4">
        <v>2002</v>
      </c>
    </row>
    <row r="107" spans="1:4" hidden="1" x14ac:dyDescent="0.3">
      <c r="A107" s="4">
        <v>13</v>
      </c>
      <c r="B107" s="4" t="s">
        <v>270</v>
      </c>
      <c r="C107" s="4">
        <v>793</v>
      </c>
      <c r="D107" s="4">
        <v>2002</v>
      </c>
    </row>
    <row r="108" spans="1:4" hidden="1" x14ac:dyDescent="0.3">
      <c r="A108" s="4">
        <v>14</v>
      </c>
      <c r="B108" s="4" t="s">
        <v>26</v>
      </c>
      <c r="C108" s="4">
        <v>741</v>
      </c>
      <c r="D108" s="4">
        <v>2002</v>
      </c>
    </row>
    <row r="109" spans="1:4" hidden="1" x14ac:dyDescent="0.3">
      <c r="A109" s="4">
        <v>15</v>
      </c>
      <c r="B109" s="4" t="s">
        <v>336</v>
      </c>
      <c r="C109" s="4">
        <v>697</v>
      </c>
      <c r="D109" s="4">
        <v>2002</v>
      </c>
    </row>
    <row r="110" spans="1:4" hidden="1" x14ac:dyDescent="0.3">
      <c r="A110" s="4">
        <v>16</v>
      </c>
      <c r="B110" s="4" t="s">
        <v>283</v>
      </c>
      <c r="C110" s="4">
        <v>680</v>
      </c>
      <c r="D110" s="4">
        <v>2002</v>
      </c>
    </row>
    <row r="111" spans="1:4" hidden="1" x14ac:dyDescent="0.3">
      <c r="A111" s="4">
        <v>17</v>
      </c>
      <c r="B111" s="4" t="s">
        <v>314</v>
      </c>
      <c r="C111" s="4">
        <v>658</v>
      </c>
      <c r="D111" s="4">
        <v>2002</v>
      </c>
    </row>
    <row r="112" spans="1:4" hidden="1" x14ac:dyDescent="0.3">
      <c r="A112" s="4">
        <v>18</v>
      </c>
      <c r="B112" s="4" t="s">
        <v>5</v>
      </c>
      <c r="C112" s="4">
        <v>631</v>
      </c>
      <c r="D112" s="4">
        <v>2002</v>
      </c>
    </row>
    <row r="113" spans="1:4" hidden="1" x14ac:dyDescent="0.3">
      <c r="A113" s="4">
        <v>19</v>
      </c>
      <c r="B113" s="4" t="s">
        <v>1156</v>
      </c>
      <c r="C113" s="4">
        <v>631</v>
      </c>
      <c r="D113" s="4">
        <v>2002</v>
      </c>
    </row>
    <row r="114" spans="1:4" hidden="1" x14ac:dyDescent="0.3">
      <c r="A114" s="4">
        <v>20</v>
      </c>
      <c r="B114" s="4" t="s">
        <v>349</v>
      </c>
      <c r="C114" s="4">
        <v>613</v>
      </c>
      <c r="D114" s="4">
        <v>2002</v>
      </c>
    </row>
    <row r="115" spans="1:4" hidden="1" x14ac:dyDescent="0.3">
      <c r="A115" s="4">
        <v>21</v>
      </c>
      <c r="B115" s="4" t="s">
        <v>379</v>
      </c>
      <c r="C115" s="4">
        <v>612</v>
      </c>
      <c r="D115" s="4">
        <v>2002</v>
      </c>
    </row>
    <row r="116" spans="1:4" hidden="1" x14ac:dyDescent="0.3">
      <c r="A116" s="4">
        <v>22</v>
      </c>
      <c r="B116" s="4" t="s">
        <v>366</v>
      </c>
      <c r="C116" s="4">
        <v>561</v>
      </c>
      <c r="D116" s="4">
        <v>2002</v>
      </c>
    </row>
    <row r="117" spans="1:4" hidden="1" x14ac:dyDescent="0.3">
      <c r="A117" s="4">
        <v>23</v>
      </c>
      <c r="B117" s="4" t="s">
        <v>344</v>
      </c>
      <c r="C117" s="4">
        <v>509</v>
      </c>
      <c r="D117" s="4">
        <v>2002</v>
      </c>
    </row>
    <row r="118" spans="1:4" hidden="1" x14ac:dyDescent="0.3">
      <c r="A118" s="4">
        <v>24</v>
      </c>
      <c r="B118" s="4" t="s">
        <v>1053</v>
      </c>
      <c r="C118" s="4">
        <v>473</v>
      </c>
      <c r="D118" s="4">
        <v>2002</v>
      </c>
    </row>
    <row r="119" spans="1:4" hidden="1" x14ac:dyDescent="0.3">
      <c r="A119" s="4">
        <v>25</v>
      </c>
      <c r="B119" s="4" t="s">
        <v>212</v>
      </c>
      <c r="C119" s="4">
        <v>435</v>
      </c>
      <c r="D119" s="4">
        <v>2002</v>
      </c>
    </row>
    <row r="120" spans="1:4" hidden="1" x14ac:dyDescent="0.3">
      <c r="A120" s="4">
        <v>26</v>
      </c>
      <c r="B120" s="4" t="s">
        <v>265</v>
      </c>
      <c r="C120" s="4">
        <v>399</v>
      </c>
      <c r="D120" s="4">
        <v>2002</v>
      </c>
    </row>
    <row r="121" spans="1:4" hidden="1" x14ac:dyDescent="0.3">
      <c r="A121" s="4">
        <v>27</v>
      </c>
      <c r="B121" s="4" t="s">
        <v>339</v>
      </c>
      <c r="C121" s="4">
        <v>348</v>
      </c>
      <c r="D121" s="4">
        <v>2002</v>
      </c>
    </row>
    <row r="122" spans="1:4" hidden="1" x14ac:dyDescent="0.3">
      <c r="A122" s="4">
        <v>28</v>
      </c>
      <c r="B122" s="4" t="s">
        <v>262</v>
      </c>
      <c r="C122" s="4">
        <v>347</v>
      </c>
      <c r="D122" s="4">
        <v>2002</v>
      </c>
    </row>
    <row r="123" spans="1:4" hidden="1" x14ac:dyDescent="0.3">
      <c r="A123" s="4">
        <v>29</v>
      </c>
      <c r="B123" s="4" t="s">
        <v>372</v>
      </c>
      <c r="C123" s="4">
        <v>292</v>
      </c>
      <c r="D123" s="4">
        <v>2002</v>
      </c>
    </row>
    <row r="124" spans="1:4" hidden="1" x14ac:dyDescent="0.3">
      <c r="A124" s="4">
        <v>30</v>
      </c>
      <c r="B124" s="4" t="s">
        <v>280</v>
      </c>
      <c r="C124" s="4">
        <v>277</v>
      </c>
      <c r="D124" s="4">
        <v>2002</v>
      </c>
    </row>
    <row r="125" spans="1:4" hidden="1" x14ac:dyDescent="0.3">
      <c r="A125" s="4">
        <v>31</v>
      </c>
      <c r="B125" s="4" t="s">
        <v>234</v>
      </c>
      <c r="C125" s="4">
        <v>263</v>
      </c>
      <c r="D125" s="4">
        <v>2002</v>
      </c>
    </row>
    <row r="126" spans="1:4" hidden="1" x14ac:dyDescent="0.3">
      <c r="A126" s="4">
        <v>32</v>
      </c>
      <c r="B126" s="4" t="s">
        <v>348</v>
      </c>
      <c r="C126" s="4">
        <v>257</v>
      </c>
      <c r="D126" s="4">
        <v>2002</v>
      </c>
    </row>
    <row r="127" spans="1:4" hidden="1" x14ac:dyDescent="0.3">
      <c r="A127" s="4">
        <v>33</v>
      </c>
      <c r="B127" s="4" t="s">
        <v>260</v>
      </c>
      <c r="C127" s="4">
        <v>232</v>
      </c>
      <c r="D127" s="4">
        <v>2002</v>
      </c>
    </row>
    <row r="128" spans="1:4" hidden="1" x14ac:dyDescent="0.3">
      <c r="A128" s="4">
        <v>34</v>
      </c>
      <c r="B128" s="4" t="s">
        <v>338</v>
      </c>
      <c r="C128" s="4">
        <v>228</v>
      </c>
      <c r="D128" s="4">
        <v>2002</v>
      </c>
    </row>
    <row r="129" spans="1:4" hidden="1" x14ac:dyDescent="0.3">
      <c r="A129" s="4">
        <v>35</v>
      </c>
      <c r="B129" s="4" t="s">
        <v>224</v>
      </c>
      <c r="C129" s="4">
        <v>216</v>
      </c>
      <c r="D129" s="4">
        <v>2002</v>
      </c>
    </row>
    <row r="130" spans="1:4" hidden="1" x14ac:dyDescent="0.3">
      <c r="A130" s="4">
        <v>36</v>
      </c>
      <c r="B130" s="4" t="s">
        <v>25</v>
      </c>
      <c r="C130" s="4">
        <v>200</v>
      </c>
      <c r="D130" s="4">
        <v>2002</v>
      </c>
    </row>
    <row r="131" spans="1:4" hidden="1" x14ac:dyDescent="0.3">
      <c r="A131" s="4">
        <v>37</v>
      </c>
      <c r="B131" s="4" t="s">
        <v>335</v>
      </c>
      <c r="C131" s="4">
        <v>196</v>
      </c>
      <c r="D131" s="4">
        <v>2002</v>
      </c>
    </row>
    <row r="132" spans="1:4" hidden="1" x14ac:dyDescent="0.3">
      <c r="A132" s="4">
        <v>38</v>
      </c>
      <c r="B132" s="4" t="s">
        <v>373</v>
      </c>
      <c r="C132" s="4">
        <v>176</v>
      </c>
      <c r="D132" s="4">
        <v>2002</v>
      </c>
    </row>
    <row r="133" spans="1:4" hidden="1" x14ac:dyDescent="0.3">
      <c r="A133" s="4">
        <v>39</v>
      </c>
      <c r="B133" s="4" t="s">
        <v>302</v>
      </c>
      <c r="C133" s="4">
        <v>174</v>
      </c>
      <c r="D133" s="4">
        <v>2002</v>
      </c>
    </row>
    <row r="134" spans="1:4" hidden="1" x14ac:dyDescent="0.3">
      <c r="A134" s="4">
        <v>40</v>
      </c>
      <c r="B134" s="4" t="s">
        <v>45</v>
      </c>
      <c r="C134" s="4">
        <v>160</v>
      </c>
      <c r="D134" s="4">
        <v>2002</v>
      </c>
    </row>
    <row r="135" spans="1:4" hidden="1" x14ac:dyDescent="0.3">
      <c r="A135" s="4">
        <v>41</v>
      </c>
      <c r="B135" s="4" t="s">
        <v>4</v>
      </c>
      <c r="C135" s="4">
        <v>146</v>
      </c>
      <c r="D135" s="4">
        <v>2002</v>
      </c>
    </row>
    <row r="136" spans="1:4" hidden="1" x14ac:dyDescent="0.3">
      <c r="A136" s="4">
        <v>42</v>
      </c>
      <c r="B136" s="4" t="s">
        <v>276</v>
      </c>
      <c r="C136" s="4">
        <v>142</v>
      </c>
      <c r="D136" s="4">
        <v>2002</v>
      </c>
    </row>
    <row r="137" spans="1:4" hidden="1" x14ac:dyDescent="0.3">
      <c r="A137" s="4">
        <v>43</v>
      </c>
      <c r="B137" s="4" t="s">
        <v>253</v>
      </c>
      <c r="C137" s="4">
        <v>133</v>
      </c>
      <c r="D137" s="4">
        <v>2002</v>
      </c>
    </row>
    <row r="138" spans="1:4" hidden="1" x14ac:dyDescent="0.3">
      <c r="A138" s="4">
        <v>44</v>
      </c>
      <c r="B138" s="4" t="s">
        <v>18</v>
      </c>
      <c r="C138" s="4">
        <v>123</v>
      </c>
      <c r="D138" s="4">
        <v>2002</v>
      </c>
    </row>
    <row r="139" spans="1:4" hidden="1" x14ac:dyDescent="0.3">
      <c r="A139" s="4">
        <v>45</v>
      </c>
      <c r="B139" s="4" t="s">
        <v>228</v>
      </c>
      <c r="C139" s="4">
        <v>108</v>
      </c>
      <c r="D139" s="4">
        <v>2002</v>
      </c>
    </row>
    <row r="140" spans="1:4" hidden="1" x14ac:dyDescent="0.3">
      <c r="A140" s="4">
        <v>46</v>
      </c>
      <c r="B140" s="4" t="s">
        <v>361</v>
      </c>
      <c r="C140" s="4">
        <v>95</v>
      </c>
      <c r="D140" s="4">
        <v>2002</v>
      </c>
    </row>
    <row r="141" spans="1:4" hidden="1" x14ac:dyDescent="0.3">
      <c r="A141" s="4">
        <v>47</v>
      </c>
      <c r="B141" s="4" t="s">
        <v>30</v>
      </c>
      <c r="C141" s="4">
        <v>77</v>
      </c>
      <c r="D141" s="4">
        <v>2002</v>
      </c>
    </row>
    <row r="142" spans="1:4" hidden="1" x14ac:dyDescent="0.3">
      <c r="A142" s="4">
        <v>48</v>
      </c>
      <c r="B142" s="4" t="s">
        <v>389</v>
      </c>
      <c r="C142" s="4">
        <v>73</v>
      </c>
      <c r="D142" s="4">
        <v>2002</v>
      </c>
    </row>
    <row r="143" spans="1:4" hidden="1" x14ac:dyDescent="0.3">
      <c r="A143" s="4">
        <v>49</v>
      </c>
      <c r="B143" s="4" t="s">
        <v>248</v>
      </c>
      <c r="C143" s="4">
        <v>67</v>
      </c>
      <c r="D143" s="4">
        <v>2002</v>
      </c>
    </row>
    <row r="144" spans="1:4" hidden="1" x14ac:dyDescent="0.3">
      <c r="A144" s="4">
        <v>50</v>
      </c>
      <c r="B144" s="4" t="s">
        <v>261</v>
      </c>
      <c r="C144" s="4">
        <v>64</v>
      </c>
      <c r="D144" s="4">
        <v>2002</v>
      </c>
    </row>
    <row r="145" spans="1:4" hidden="1" x14ac:dyDescent="0.3">
      <c r="A145" s="4">
        <v>51</v>
      </c>
      <c r="B145" s="4" t="s">
        <v>327</v>
      </c>
      <c r="C145" s="4">
        <v>58</v>
      </c>
      <c r="D145" s="4">
        <v>2002</v>
      </c>
    </row>
    <row r="146" spans="1:4" hidden="1" x14ac:dyDescent="0.3">
      <c r="A146" s="4">
        <v>52</v>
      </c>
      <c r="B146" s="4" t="s">
        <v>355</v>
      </c>
      <c r="C146" s="4">
        <v>42</v>
      </c>
      <c r="D146" s="4">
        <v>2002</v>
      </c>
    </row>
    <row r="147" spans="1:4" hidden="1" x14ac:dyDescent="0.3">
      <c r="A147" s="4">
        <v>53</v>
      </c>
      <c r="B147" s="4" t="s">
        <v>301</v>
      </c>
      <c r="C147" s="4">
        <v>39</v>
      </c>
      <c r="D147" s="4">
        <v>2002</v>
      </c>
    </row>
    <row r="148" spans="1:4" hidden="1" x14ac:dyDescent="0.3">
      <c r="A148" s="4">
        <v>54</v>
      </c>
      <c r="B148" s="4" t="s">
        <v>304</v>
      </c>
      <c r="C148" s="4">
        <v>36</v>
      </c>
      <c r="D148" s="4">
        <v>2002</v>
      </c>
    </row>
    <row r="149" spans="1:4" hidden="1" x14ac:dyDescent="0.3">
      <c r="A149" s="4">
        <v>55</v>
      </c>
      <c r="B149" s="4" t="s">
        <v>36</v>
      </c>
      <c r="C149" s="4">
        <v>34</v>
      </c>
      <c r="D149" s="4">
        <v>2002</v>
      </c>
    </row>
    <row r="150" spans="1:4" hidden="1" x14ac:dyDescent="0.3">
      <c r="A150" s="4">
        <v>56</v>
      </c>
      <c r="B150" s="4" t="s">
        <v>362</v>
      </c>
      <c r="C150" s="4">
        <v>31</v>
      </c>
      <c r="D150" s="4">
        <v>2002</v>
      </c>
    </row>
    <row r="151" spans="1:4" hidden="1" x14ac:dyDescent="0.3">
      <c r="A151" s="4">
        <v>57</v>
      </c>
      <c r="B151" s="4" t="s">
        <v>222</v>
      </c>
      <c r="C151" s="4">
        <v>28</v>
      </c>
      <c r="D151" s="4">
        <v>2002</v>
      </c>
    </row>
    <row r="152" spans="1:4" hidden="1" x14ac:dyDescent="0.3">
      <c r="A152" s="4">
        <v>58</v>
      </c>
      <c r="B152" s="4" t="s">
        <v>247</v>
      </c>
      <c r="C152" s="4">
        <v>27</v>
      </c>
      <c r="D152" s="4">
        <v>2002</v>
      </c>
    </row>
    <row r="153" spans="1:4" hidden="1" x14ac:dyDescent="0.3">
      <c r="A153" s="4">
        <v>59</v>
      </c>
      <c r="B153" s="4" t="s">
        <v>365</v>
      </c>
      <c r="C153" s="4">
        <v>24</v>
      </c>
      <c r="D153" s="4">
        <v>2002</v>
      </c>
    </row>
    <row r="154" spans="1:4" hidden="1" x14ac:dyDescent="0.3">
      <c r="A154" s="4">
        <v>60</v>
      </c>
      <c r="B154" s="4" t="s">
        <v>225</v>
      </c>
      <c r="C154" s="4">
        <v>24</v>
      </c>
      <c r="D154" s="4">
        <v>2002</v>
      </c>
    </row>
    <row r="155" spans="1:4" hidden="1" x14ac:dyDescent="0.3">
      <c r="A155" s="4">
        <v>61</v>
      </c>
      <c r="B155" s="4" t="s">
        <v>720</v>
      </c>
      <c r="C155" s="4">
        <v>23</v>
      </c>
      <c r="D155" s="4">
        <v>2002</v>
      </c>
    </row>
    <row r="156" spans="1:4" hidden="1" x14ac:dyDescent="0.3">
      <c r="A156" s="4">
        <v>62</v>
      </c>
      <c r="B156" s="4" t="s">
        <v>323</v>
      </c>
      <c r="C156" s="4">
        <v>22</v>
      </c>
      <c r="D156" s="4">
        <v>2002</v>
      </c>
    </row>
    <row r="157" spans="1:4" hidden="1" x14ac:dyDescent="0.3">
      <c r="A157" s="4">
        <v>63</v>
      </c>
      <c r="B157" s="4" t="s">
        <v>333</v>
      </c>
      <c r="C157" s="4">
        <v>22</v>
      </c>
      <c r="D157" s="4">
        <v>2002</v>
      </c>
    </row>
    <row r="158" spans="1:4" hidden="1" x14ac:dyDescent="0.3">
      <c r="A158" s="4">
        <v>64</v>
      </c>
      <c r="B158" s="4" t="s">
        <v>267</v>
      </c>
      <c r="C158" s="4">
        <v>22</v>
      </c>
      <c r="D158" s="4">
        <v>2002</v>
      </c>
    </row>
    <row r="159" spans="1:4" hidden="1" x14ac:dyDescent="0.3">
      <c r="A159" s="4">
        <v>65</v>
      </c>
      <c r="B159" s="4" t="s">
        <v>350</v>
      </c>
      <c r="C159" s="4">
        <v>21</v>
      </c>
      <c r="D159" s="4">
        <v>2002</v>
      </c>
    </row>
    <row r="160" spans="1:4" hidden="1" x14ac:dyDescent="0.3">
      <c r="A160" s="4">
        <v>66</v>
      </c>
      <c r="B160" s="4" t="s">
        <v>203</v>
      </c>
      <c r="C160" s="4">
        <v>20</v>
      </c>
      <c r="D160" s="4">
        <v>2002</v>
      </c>
    </row>
    <row r="161" spans="1:4" hidden="1" x14ac:dyDescent="0.3">
      <c r="A161" s="4">
        <v>67</v>
      </c>
      <c r="B161" s="4" t="s">
        <v>321</v>
      </c>
      <c r="C161" s="4">
        <v>20</v>
      </c>
      <c r="D161" s="4">
        <v>2002</v>
      </c>
    </row>
    <row r="162" spans="1:4" hidden="1" x14ac:dyDescent="0.3">
      <c r="A162" s="4">
        <v>68</v>
      </c>
      <c r="B162" s="4" t="s">
        <v>244</v>
      </c>
      <c r="C162" s="4">
        <v>19</v>
      </c>
      <c r="D162" s="4">
        <v>2002</v>
      </c>
    </row>
    <row r="163" spans="1:4" hidden="1" x14ac:dyDescent="0.3">
      <c r="A163" s="4">
        <v>69</v>
      </c>
      <c r="B163" s="4" t="s">
        <v>341</v>
      </c>
      <c r="C163" s="4">
        <v>17</v>
      </c>
      <c r="D163" s="4">
        <v>2002</v>
      </c>
    </row>
    <row r="164" spans="1:4" hidden="1" x14ac:dyDescent="0.3">
      <c r="A164" s="4">
        <v>70</v>
      </c>
      <c r="B164" s="4" t="s">
        <v>237</v>
      </c>
      <c r="C164" s="4">
        <v>17</v>
      </c>
      <c r="D164" s="4">
        <v>2002</v>
      </c>
    </row>
    <row r="165" spans="1:4" hidden="1" x14ac:dyDescent="0.3">
      <c r="A165" s="4">
        <v>71</v>
      </c>
      <c r="B165" s="4" t="s">
        <v>220</v>
      </c>
      <c r="C165" s="4">
        <v>15</v>
      </c>
      <c r="D165" s="4">
        <v>2002</v>
      </c>
    </row>
    <row r="166" spans="1:4" hidden="1" x14ac:dyDescent="0.3">
      <c r="A166" s="4">
        <v>72</v>
      </c>
      <c r="B166" s="4" t="s">
        <v>229</v>
      </c>
      <c r="C166" s="4">
        <v>14</v>
      </c>
      <c r="D166" s="4">
        <v>2002</v>
      </c>
    </row>
    <row r="167" spans="1:4" hidden="1" x14ac:dyDescent="0.3">
      <c r="A167" s="4">
        <v>73</v>
      </c>
      <c r="B167" s="4" t="s">
        <v>320</v>
      </c>
      <c r="C167" s="4">
        <v>13</v>
      </c>
      <c r="D167" s="4">
        <v>2002</v>
      </c>
    </row>
    <row r="168" spans="1:4" hidden="1" x14ac:dyDescent="0.3">
      <c r="A168" s="4">
        <v>74</v>
      </c>
      <c r="B168" s="4" t="s">
        <v>274</v>
      </c>
      <c r="C168" s="4">
        <v>12</v>
      </c>
      <c r="D168" s="4">
        <v>2002</v>
      </c>
    </row>
    <row r="169" spans="1:4" hidden="1" x14ac:dyDescent="0.3">
      <c r="A169" s="4">
        <v>75</v>
      </c>
      <c r="B169" s="4" t="s">
        <v>315</v>
      </c>
      <c r="C169" s="4">
        <v>10</v>
      </c>
      <c r="D169" s="4">
        <v>2002</v>
      </c>
    </row>
    <row r="170" spans="1:4" hidden="1" x14ac:dyDescent="0.3">
      <c r="A170" s="4">
        <v>76</v>
      </c>
      <c r="B170" s="4" t="s">
        <v>298</v>
      </c>
      <c r="C170" s="4">
        <v>9</v>
      </c>
      <c r="D170" s="4">
        <v>2002</v>
      </c>
    </row>
    <row r="171" spans="1:4" hidden="1" x14ac:dyDescent="0.3">
      <c r="A171" s="4">
        <v>77</v>
      </c>
      <c r="B171" s="4" t="s">
        <v>290</v>
      </c>
      <c r="C171" s="4">
        <v>6</v>
      </c>
      <c r="D171" s="4">
        <v>2002</v>
      </c>
    </row>
    <row r="172" spans="1:4" hidden="1" x14ac:dyDescent="0.3">
      <c r="A172" s="4">
        <v>78</v>
      </c>
      <c r="B172" s="4" t="s">
        <v>317</v>
      </c>
      <c r="C172" s="4">
        <v>5</v>
      </c>
      <c r="D172" s="4">
        <v>2002</v>
      </c>
    </row>
    <row r="173" spans="1:4" hidden="1" x14ac:dyDescent="0.3">
      <c r="A173" s="4">
        <v>79</v>
      </c>
      <c r="B173" s="4" t="s">
        <v>334</v>
      </c>
      <c r="C173" s="4">
        <v>5</v>
      </c>
      <c r="D173" s="4">
        <v>2002</v>
      </c>
    </row>
    <row r="174" spans="1:4" hidden="1" x14ac:dyDescent="0.3">
      <c r="A174" s="4">
        <v>80</v>
      </c>
      <c r="B174" s="4" t="s">
        <v>391</v>
      </c>
      <c r="C174" s="4">
        <v>4</v>
      </c>
      <c r="D174" s="4">
        <v>2002</v>
      </c>
    </row>
    <row r="175" spans="1:4" hidden="1" x14ac:dyDescent="0.3">
      <c r="A175" s="4">
        <v>81</v>
      </c>
      <c r="B175" s="4" t="s">
        <v>254</v>
      </c>
      <c r="C175" s="4">
        <v>4</v>
      </c>
      <c r="D175" s="4">
        <v>2002</v>
      </c>
    </row>
    <row r="176" spans="1:4" hidden="1" x14ac:dyDescent="0.3">
      <c r="A176" s="4">
        <v>82</v>
      </c>
      <c r="B176" s="4" t="s">
        <v>312</v>
      </c>
      <c r="C176" s="4">
        <v>4</v>
      </c>
      <c r="D176" s="4">
        <v>2002</v>
      </c>
    </row>
    <row r="177" spans="1:4" hidden="1" x14ac:dyDescent="0.3">
      <c r="A177" s="4">
        <v>83</v>
      </c>
      <c r="B177" s="4" t="s">
        <v>233</v>
      </c>
      <c r="C177" s="4">
        <v>3</v>
      </c>
      <c r="D177" s="4">
        <v>2002</v>
      </c>
    </row>
    <row r="178" spans="1:4" hidden="1" x14ac:dyDescent="0.3">
      <c r="A178" s="4">
        <v>84</v>
      </c>
      <c r="B178" s="4" t="s">
        <v>201</v>
      </c>
      <c r="C178" s="4">
        <v>3</v>
      </c>
      <c r="D178" s="4">
        <v>2002</v>
      </c>
    </row>
    <row r="179" spans="1:4" hidden="1" x14ac:dyDescent="0.3">
      <c r="A179" s="4">
        <v>85</v>
      </c>
      <c r="B179" s="4" t="s">
        <v>384</v>
      </c>
      <c r="C179" s="4">
        <v>3</v>
      </c>
      <c r="D179" s="4">
        <v>2002</v>
      </c>
    </row>
    <row r="180" spans="1:4" hidden="1" x14ac:dyDescent="0.3">
      <c r="A180" s="4">
        <v>86</v>
      </c>
      <c r="B180" s="4" t="s">
        <v>410</v>
      </c>
      <c r="C180" s="4">
        <v>3</v>
      </c>
      <c r="D180" s="4">
        <v>2002</v>
      </c>
    </row>
    <row r="181" spans="1:4" hidden="1" x14ac:dyDescent="0.3">
      <c r="A181" s="4">
        <v>87</v>
      </c>
      <c r="B181" s="4" t="s">
        <v>278</v>
      </c>
      <c r="C181" s="4">
        <v>2</v>
      </c>
      <c r="D181" s="4">
        <v>2002</v>
      </c>
    </row>
    <row r="182" spans="1:4" hidden="1" x14ac:dyDescent="0.3">
      <c r="A182" s="4">
        <v>88</v>
      </c>
      <c r="B182" s="4" t="s">
        <v>257</v>
      </c>
      <c r="C182" s="4">
        <v>1</v>
      </c>
      <c r="D182" s="4">
        <v>2002</v>
      </c>
    </row>
    <row r="183" spans="1:4" hidden="1" x14ac:dyDescent="0.3">
      <c r="A183" s="4">
        <v>89</v>
      </c>
      <c r="B183" s="4" t="s">
        <v>277</v>
      </c>
      <c r="C183" s="4">
        <v>1</v>
      </c>
      <c r="D183" s="4">
        <v>2002</v>
      </c>
    </row>
    <row r="184" spans="1:4" x14ac:dyDescent="0.3">
      <c r="A184" s="49">
        <v>1</v>
      </c>
      <c r="B184" s="25" t="s">
        <v>329</v>
      </c>
      <c r="C184" s="25">
        <v>6248</v>
      </c>
      <c r="D184" s="25">
        <v>2003</v>
      </c>
    </row>
    <row r="185" spans="1:4" x14ac:dyDescent="0.3">
      <c r="A185" s="49">
        <v>2</v>
      </c>
      <c r="B185" s="25" t="s">
        <v>217</v>
      </c>
      <c r="C185" s="25">
        <v>4730</v>
      </c>
      <c r="D185" s="25">
        <v>2003</v>
      </c>
    </row>
    <row r="186" spans="1:4" x14ac:dyDescent="0.3">
      <c r="A186" s="49">
        <v>3</v>
      </c>
      <c r="B186" s="25" t="s">
        <v>324</v>
      </c>
      <c r="C186" s="25">
        <v>3361</v>
      </c>
      <c r="D186" s="25">
        <v>2003</v>
      </c>
    </row>
    <row r="187" spans="1:4" x14ac:dyDescent="0.3">
      <c r="A187" s="49">
        <v>4</v>
      </c>
      <c r="B187" s="25" t="s">
        <v>28</v>
      </c>
      <c r="C187" s="25">
        <v>2882</v>
      </c>
      <c r="D187" s="25">
        <v>2003</v>
      </c>
    </row>
    <row r="188" spans="1:4" x14ac:dyDescent="0.3">
      <c r="A188" s="49">
        <v>5</v>
      </c>
      <c r="B188" s="25" t="s">
        <v>266</v>
      </c>
      <c r="C188" s="25">
        <v>2306</v>
      </c>
      <c r="D188" s="25">
        <v>2003</v>
      </c>
    </row>
    <row r="189" spans="1:4" hidden="1" x14ac:dyDescent="0.3">
      <c r="A189" s="4">
        <v>6</v>
      </c>
      <c r="B189" s="4" t="s">
        <v>319</v>
      </c>
      <c r="C189" s="4">
        <v>2285</v>
      </c>
      <c r="D189" s="4">
        <v>2003</v>
      </c>
    </row>
    <row r="190" spans="1:4" ht="17.100000000000001" hidden="1" customHeight="1" x14ac:dyDescent="0.3">
      <c r="A190" s="4">
        <v>7</v>
      </c>
      <c r="B190" s="4" t="s">
        <v>381</v>
      </c>
      <c r="C190" s="4">
        <v>1880</v>
      </c>
      <c r="D190" s="4">
        <v>2003</v>
      </c>
    </row>
    <row r="191" spans="1:4" hidden="1" x14ac:dyDescent="0.3">
      <c r="A191" s="4">
        <v>8</v>
      </c>
      <c r="B191" s="4" t="s">
        <v>284</v>
      </c>
      <c r="C191" s="4">
        <v>1818</v>
      </c>
      <c r="D191" s="4">
        <v>2003</v>
      </c>
    </row>
    <row r="192" spans="1:4" hidden="1" x14ac:dyDescent="0.3">
      <c r="A192" s="4">
        <v>9</v>
      </c>
      <c r="B192" s="4" t="s">
        <v>286</v>
      </c>
      <c r="C192" s="4">
        <v>1788</v>
      </c>
      <c r="D192" s="4">
        <v>2003</v>
      </c>
    </row>
    <row r="193" spans="1:4" hidden="1" x14ac:dyDescent="0.3">
      <c r="A193" s="4">
        <v>10</v>
      </c>
      <c r="B193" s="4" t="s">
        <v>45</v>
      </c>
      <c r="C193" s="4">
        <v>1415</v>
      </c>
      <c r="D193" s="4">
        <v>2003</v>
      </c>
    </row>
    <row r="194" spans="1:4" hidden="1" x14ac:dyDescent="0.3">
      <c r="A194" s="4">
        <v>11</v>
      </c>
      <c r="B194" s="4" t="s">
        <v>259</v>
      </c>
      <c r="C194" s="4">
        <v>1064</v>
      </c>
      <c r="D194" s="4">
        <v>2003</v>
      </c>
    </row>
    <row r="195" spans="1:4" hidden="1" x14ac:dyDescent="0.3">
      <c r="A195" s="4">
        <v>12</v>
      </c>
      <c r="B195" s="4" t="s">
        <v>377</v>
      </c>
      <c r="C195" s="4">
        <v>1061</v>
      </c>
      <c r="D195" s="4">
        <v>2003</v>
      </c>
    </row>
    <row r="196" spans="1:4" hidden="1" x14ac:dyDescent="0.3">
      <c r="A196" s="4">
        <v>13</v>
      </c>
      <c r="B196" s="4" t="s">
        <v>388</v>
      </c>
      <c r="C196" s="4">
        <v>910</v>
      </c>
      <c r="D196" s="4">
        <v>2003</v>
      </c>
    </row>
    <row r="197" spans="1:4" hidden="1" x14ac:dyDescent="0.3">
      <c r="A197" s="4">
        <v>14</v>
      </c>
      <c r="B197" s="4" t="s">
        <v>344</v>
      </c>
      <c r="C197" s="4">
        <v>789</v>
      </c>
      <c r="D197" s="4">
        <v>2003</v>
      </c>
    </row>
    <row r="198" spans="1:4" hidden="1" x14ac:dyDescent="0.3">
      <c r="A198" s="4">
        <v>15</v>
      </c>
      <c r="B198" s="4" t="s">
        <v>26</v>
      </c>
      <c r="C198" s="4">
        <v>735</v>
      </c>
      <c r="D198" s="4">
        <v>2003</v>
      </c>
    </row>
    <row r="199" spans="1:4" hidden="1" x14ac:dyDescent="0.3">
      <c r="A199" s="4">
        <v>16</v>
      </c>
      <c r="B199" s="4" t="s">
        <v>314</v>
      </c>
      <c r="C199" s="4">
        <v>657</v>
      </c>
      <c r="D199" s="4">
        <v>2003</v>
      </c>
    </row>
    <row r="200" spans="1:4" hidden="1" x14ac:dyDescent="0.3">
      <c r="A200" s="4">
        <v>17</v>
      </c>
      <c r="B200" s="4" t="s">
        <v>271</v>
      </c>
      <c r="C200" s="4">
        <v>650</v>
      </c>
      <c r="D200" s="4">
        <v>2003</v>
      </c>
    </row>
    <row r="201" spans="1:4" hidden="1" x14ac:dyDescent="0.3">
      <c r="A201" s="4">
        <v>18</v>
      </c>
      <c r="B201" s="4" t="s">
        <v>379</v>
      </c>
      <c r="C201" s="4">
        <v>563</v>
      </c>
      <c r="D201" s="4">
        <v>2003</v>
      </c>
    </row>
    <row r="202" spans="1:4" hidden="1" x14ac:dyDescent="0.3">
      <c r="A202" s="4">
        <v>19</v>
      </c>
      <c r="B202" s="4" t="s">
        <v>336</v>
      </c>
      <c r="C202" s="4">
        <v>562</v>
      </c>
      <c r="D202" s="4">
        <v>2003</v>
      </c>
    </row>
    <row r="203" spans="1:4" hidden="1" x14ac:dyDescent="0.3">
      <c r="A203" s="4">
        <v>20</v>
      </c>
      <c r="B203" s="4" t="s">
        <v>5</v>
      </c>
      <c r="C203" s="4">
        <v>554</v>
      </c>
      <c r="D203" s="4">
        <v>2003</v>
      </c>
    </row>
    <row r="204" spans="1:4" hidden="1" x14ac:dyDescent="0.3">
      <c r="A204" s="4">
        <v>21</v>
      </c>
      <c r="B204" s="4" t="s">
        <v>280</v>
      </c>
      <c r="C204" s="4">
        <v>534</v>
      </c>
      <c r="D204" s="4">
        <v>2003</v>
      </c>
    </row>
    <row r="205" spans="1:4" hidden="1" x14ac:dyDescent="0.3">
      <c r="A205" s="4">
        <v>22</v>
      </c>
      <c r="B205" s="4" t="s">
        <v>1156</v>
      </c>
      <c r="C205" s="4">
        <v>518</v>
      </c>
      <c r="D205" s="4">
        <v>2003</v>
      </c>
    </row>
    <row r="206" spans="1:4" hidden="1" x14ac:dyDescent="0.3">
      <c r="A206" s="4">
        <v>23</v>
      </c>
      <c r="B206" s="4" t="s">
        <v>372</v>
      </c>
      <c r="C206" s="4">
        <v>509</v>
      </c>
      <c r="D206" s="4">
        <v>2003</v>
      </c>
    </row>
    <row r="207" spans="1:4" hidden="1" x14ac:dyDescent="0.3">
      <c r="A207" s="4">
        <v>24</v>
      </c>
      <c r="B207" s="4" t="s">
        <v>349</v>
      </c>
      <c r="C207" s="4">
        <v>497</v>
      </c>
      <c r="D207" s="4">
        <v>2003</v>
      </c>
    </row>
    <row r="208" spans="1:4" hidden="1" x14ac:dyDescent="0.3">
      <c r="A208" s="4">
        <v>25</v>
      </c>
      <c r="B208" s="4" t="s">
        <v>212</v>
      </c>
      <c r="C208" s="4">
        <v>438</v>
      </c>
      <c r="D208" s="4">
        <v>2003</v>
      </c>
    </row>
    <row r="209" spans="1:4" hidden="1" x14ac:dyDescent="0.3">
      <c r="A209" s="4">
        <v>26</v>
      </c>
      <c r="B209" s="4" t="s">
        <v>283</v>
      </c>
      <c r="C209" s="4">
        <v>406</v>
      </c>
      <c r="D209" s="4">
        <v>2003</v>
      </c>
    </row>
    <row r="210" spans="1:4" hidden="1" x14ac:dyDescent="0.3">
      <c r="A210" s="4">
        <v>27</v>
      </c>
      <c r="B210" s="4" t="s">
        <v>18</v>
      </c>
      <c r="C210" s="4">
        <v>358</v>
      </c>
      <c r="D210" s="4">
        <v>2003</v>
      </c>
    </row>
    <row r="211" spans="1:4" hidden="1" x14ac:dyDescent="0.3">
      <c r="A211" s="4">
        <v>28</v>
      </c>
      <c r="B211" s="4" t="s">
        <v>211</v>
      </c>
      <c r="C211" s="4">
        <v>357</v>
      </c>
      <c r="D211" s="4">
        <v>2003</v>
      </c>
    </row>
    <row r="212" spans="1:4" hidden="1" x14ac:dyDescent="0.3">
      <c r="A212" s="4">
        <v>29</v>
      </c>
      <c r="B212" s="4" t="s">
        <v>265</v>
      </c>
      <c r="C212" s="4">
        <v>356</v>
      </c>
      <c r="D212" s="4">
        <v>2003</v>
      </c>
    </row>
    <row r="213" spans="1:4" hidden="1" x14ac:dyDescent="0.3">
      <c r="A213" s="4">
        <v>30</v>
      </c>
      <c r="B213" s="4" t="s">
        <v>339</v>
      </c>
      <c r="C213" s="4">
        <v>323</v>
      </c>
      <c r="D213" s="4">
        <v>2003</v>
      </c>
    </row>
    <row r="214" spans="1:4" hidden="1" x14ac:dyDescent="0.3">
      <c r="A214" s="4">
        <v>31</v>
      </c>
      <c r="B214" s="4" t="s">
        <v>262</v>
      </c>
      <c r="C214" s="4">
        <v>317</v>
      </c>
      <c r="D214" s="4">
        <v>2003</v>
      </c>
    </row>
    <row r="215" spans="1:4" hidden="1" x14ac:dyDescent="0.3">
      <c r="A215" s="4">
        <v>32</v>
      </c>
      <c r="B215" s="4" t="s">
        <v>304</v>
      </c>
      <c r="C215" s="4">
        <v>296</v>
      </c>
      <c r="D215" s="4">
        <v>2003</v>
      </c>
    </row>
    <row r="216" spans="1:4" hidden="1" x14ac:dyDescent="0.3">
      <c r="A216" s="4">
        <v>33</v>
      </c>
      <c r="B216" s="4" t="s">
        <v>222</v>
      </c>
      <c r="C216" s="4">
        <v>296</v>
      </c>
      <c r="D216" s="4">
        <v>2003</v>
      </c>
    </row>
    <row r="217" spans="1:4" hidden="1" x14ac:dyDescent="0.3">
      <c r="A217" s="4">
        <v>34</v>
      </c>
      <c r="B217" s="4" t="s">
        <v>320</v>
      </c>
      <c r="C217" s="4">
        <v>282</v>
      </c>
      <c r="D217" s="4">
        <v>2003</v>
      </c>
    </row>
    <row r="218" spans="1:4" hidden="1" x14ac:dyDescent="0.3">
      <c r="A218" s="4">
        <v>35</v>
      </c>
      <c r="B218" s="4" t="s">
        <v>335</v>
      </c>
      <c r="C218" s="4">
        <v>273</v>
      </c>
      <c r="D218" s="4">
        <v>2003</v>
      </c>
    </row>
    <row r="219" spans="1:4" hidden="1" x14ac:dyDescent="0.3">
      <c r="A219" s="4">
        <v>36</v>
      </c>
      <c r="B219" s="4" t="s">
        <v>302</v>
      </c>
      <c r="C219" s="4">
        <v>253</v>
      </c>
      <c r="D219" s="4">
        <v>2003</v>
      </c>
    </row>
    <row r="220" spans="1:4" hidden="1" x14ac:dyDescent="0.3">
      <c r="A220" s="4">
        <v>37</v>
      </c>
      <c r="B220" s="4" t="s">
        <v>261</v>
      </c>
      <c r="C220" s="4">
        <v>239</v>
      </c>
      <c r="D220" s="4">
        <v>2003</v>
      </c>
    </row>
    <row r="221" spans="1:4" hidden="1" x14ac:dyDescent="0.3">
      <c r="A221" s="4">
        <v>38</v>
      </c>
      <c r="B221" s="4" t="s">
        <v>234</v>
      </c>
      <c r="C221" s="4">
        <v>233</v>
      </c>
      <c r="D221" s="4">
        <v>2003</v>
      </c>
    </row>
    <row r="222" spans="1:4" hidden="1" x14ac:dyDescent="0.3">
      <c r="A222" s="4">
        <v>39</v>
      </c>
      <c r="B222" s="4" t="s">
        <v>260</v>
      </c>
      <c r="C222" s="4">
        <v>228</v>
      </c>
      <c r="D222" s="4">
        <v>2003</v>
      </c>
    </row>
    <row r="223" spans="1:4" hidden="1" x14ac:dyDescent="0.3">
      <c r="A223" s="4">
        <v>40</v>
      </c>
      <c r="B223" s="4" t="s">
        <v>224</v>
      </c>
      <c r="C223" s="4">
        <v>219</v>
      </c>
      <c r="D223" s="4">
        <v>2003</v>
      </c>
    </row>
    <row r="224" spans="1:4" hidden="1" x14ac:dyDescent="0.3">
      <c r="A224" s="4">
        <v>41</v>
      </c>
      <c r="B224" s="4" t="s">
        <v>338</v>
      </c>
      <c r="C224" s="4">
        <v>219</v>
      </c>
      <c r="D224" s="4">
        <v>2003</v>
      </c>
    </row>
    <row r="225" spans="1:4" hidden="1" x14ac:dyDescent="0.3">
      <c r="A225" s="4">
        <v>42</v>
      </c>
      <c r="B225" s="4" t="s">
        <v>36</v>
      </c>
      <c r="C225" s="4">
        <v>205</v>
      </c>
      <c r="D225" s="4">
        <v>2003</v>
      </c>
    </row>
    <row r="226" spans="1:4" hidden="1" x14ac:dyDescent="0.3">
      <c r="A226" s="4">
        <v>43</v>
      </c>
      <c r="B226" s="4" t="s">
        <v>720</v>
      </c>
      <c r="C226" s="4">
        <v>192</v>
      </c>
      <c r="D226" s="4">
        <v>2003</v>
      </c>
    </row>
    <row r="227" spans="1:4" hidden="1" x14ac:dyDescent="0.3">
      <c r="A227" s="4">
        <v>44</v>
      </c>
      <c r="B227" s="4" t="s">
        <v>373</v>
      </c>
      <c r="C227" s="4">
        <v>184</v>
      </c>
      <c r="D227" s="4">
        <v>2003</v>
      </c>
    </row>
    <row r="228" spans="1:4" hidden="1" x14ac:dyDescent="0.3">
      <c r="A228" s="4">
        <v>45</v>
      </c>
      <c r="B228" s="4" t="s">
        <v>361</v>
      </c>
      <c r="C228" s="4">
        <v>178</v>
      </c>
      <c r="D228" s="4">
        <v>2003</v>
      </c>
    </row>
    <row r="229" spans="1:4" hidden="1" x14ac:dyDescent="0.3">
      <c r="A229" s="4">
        <v>46</v>
      </c>
      <c r="B229" s="4" t="s">
        <v>25</v>
      </c>
      <c r="C229" s="4">
        <v>162</v>
      </c>
      <c r="D229" s="4">
        <v>2003</v>
      </c>
    </row>
    <row r="230" spans="1:4" hidden="1" x14ac:dyDescent="0.3">
      <c r="A230" s="4">
        <v>47</v>
      </c>
      <c r="B230" s="4" t="s">
        <v>369</v>
      </c>
      <c r="C230" s="4">
        <v>151</v>
      </c>
      <c r="D230" s="4">
        <v>2003</v>
      </c>
    </row>
    <row r="231" spans="1:4" hidden="1" x14ac:dyDescent="0.3">
      <c r="A231" s="4">
        <v>48</v>
      </c>
      <c r="B231" s="4" t="s">
        <v>276</v>
      </c>
      <c r="C231" s="4">
        <v>142</v>
      </c>
      <c r="D231" s="4">
        <v>2003</v>
      </c>
    </row>
    <row r="232" spans="1:4" hidden="1" x14ac:dyDescent="0.3">
      <c r="A232" s="4">
        <v>49</v>
      </c>
      <c r="B232" s="4" t="s">
        <v>253</v>
      </c>
      <c r="C232" s="4">
        <v>119</v>
      </c>
      <c r="D232" s="4">
        <v>2003</v>
      </c>
    </row>
    <row r="233" spans="1:4" hidden="1" x14ac:dyDescent="0.3">
      <c r="A233" s="4">
        <v>50</v>
      </c>
      <c r="B233" s="4" t="s">
        <v>228</v>
      </c>
      <c r="C233" s="4">
        <v>90</v>
      </c>
      <c r="D233" s="4">
        <v>2003</v>
      </c>
    </row>
    <row r="234" spans="1:4" hidden="1" x14ac:dyDescent="0.3">
      <c r="A234" s="4">
        <v>51</v>
      </c>
      <c r="B234" s="4" t="s">
        <v>30</v>
      </c>
      <c r="C234" s="4">
        <v>82</v>
      </c>
      <c r="D234" s="4">
        <v>2003</v>
      </c>
    </row>
    <row r="235" spans="1:4" hidden="1" x14ac:dyDescent="0.3">
      <c r="A235" s="4">
        <v>52</v>
      </c>
      <c r="B235" s="4" t="s">
        <v>389</v>
      </c>
      <c r="C235" s="4">
        <v>78</v>
      </c>
      <c r="D235" s="4">
        <v>2003</v>
      </c>
    </row>
    <row r="236" spans="1:4" hidden="1" x14ac:dyDescent="0.3">
      <c r="A236" s="4">
        <v>53</v>
      </c>
      <c r="B236" s="4" t="s">
        <v>366</v>
      </c>
      <c r="C236" s="4">
        <v>68</v>
      </c>
      <c r="D236" s="4">
        <v>2003</v>
      </c>
    </row>
    <row r="237" spans="1:4" hidden="1" x14ac:dyDescent="0.3">
      <c r="A237" s="4">
        <v>54</v>
      </c>
      <c r="B237" s="4" t="s">
        <v>248</v>
      </c>
      <c r="C237" s="4">
        <v>65</v>
      </c>
      <c r="D237" s="4">
        <v>2003</v>
      </c>
    </row>
    <row r="238" spans="1:4" hidden="1" x14ac:dyDescent="0.3">
      <c r="A238" s="4">
        <v>55</v>
      </c>
      <c r="B238" s="4" t="s">
        <v>1053</v>
      </c>
      <c r="C238" s="4">
        <v>49</v>
      </c>
      <c r="D238" s="4">
        <v>2003</v>
      </c>
    </row>
    <row r="239" spans="1:4" hidden="1" x14ac:dyDescent="0.3">
      <c r="A239" s="4">
        <v>56</v>
      </c>
      <c r="B239" s="4" t="s">
        <v>327</v>
      </c>
      <c r="C239" s="4">
        <v>47</v>
      </c>
      <c r="D239" s="4">
        <v>2003</v>
      </c>
    </row>
    <row r="240" spans="1:4" hidden="1" x14ac:dyDescent="0.3">
      <c r="A240" s="4">
        <v>57</v>
      </c>
      <c r="B240" s="4" t="s">
        <v>301</v>
      </c>
      <c r="C240" s="4">
        <v>45</v>
      </c>
      <c r="D240" s="4">
        <v>2003</v>
      </c>
    </row>
    <row r="241" spans="1:4" hidden="1" x14ac:dyDescent="0.3">
      <c r="A241" s="4">
        <v>58</v>
      </c>
      <c r="B241" s="4" t="s">
        <v>323</v>
      </c>
      <c r="C241" s="4">
        <v>42</v>
      </c>
      <c r="D241" s="4">
        <v>2003</v>
      </c>
    </row>
    <row r="242" spans="1:4" hidden="1" x14ac:dyDescent="0.3">
      <c r="A242" s="4">
        <v>59</v>
      </c>
      <c r="B242" s="4" t="s">
        <v>247</v>
      </c>
      <c r="C242" s="4">
        <v>38</v>
      </c>
      <c r="D242" s="4">
        <v>2003</v>
      </c>
    </row>
    <row r="243" spans="1:4" hidden="1" x14ac:dyDescent="0.3">
      <c r="A243" s="4">
        <v>60</v>
      </c>
      <c r="B243" s="4" t="s">
        <v>333</v>
      </c>
      <c r="C243" s="4">
        <v>34</v>
      </c>
      <c r="D243" s="4">
        <v>2003</v>
      </c>
    </row>
    <row r="244" spans="1:4" hidden="1" x14ac:dyDescent="0.3">
      <c r="A244" s="4">
        <v>61</v>
      </c>
      <c r="B244" s="4" t="s">
        <v>362</v>
      </c>
      <c r="C244" s="4">
        <v>32</v>
      </c>
      <c r="D244" s="4">
        <v>2003</v>
      </c>
    </row>
    <row r="245" spans="1:4" hidden="1" x14ac:dyDescent="0.3">
      <c r="A245" s="4">
        <v>62</v>
      </c>
      <c r="B245" s="4" t="s">
        <v>267</v>
      </c>
      <c r="C245" s="4">
        <v>29</v>
      </c>
      <c r="D245" s="4">
        <v>2003</v>
      </c>
    </row>
    <row r="246" spans="1:4" hidden="1" x14ac:dyDescent="0.3">
      <c r="A246" s="4">
        <v>63</v>
      </c>
      <c r="B246" s="4" t="s">
        <v>233</v>
      </c>
      <c r="C246" s="4">
        <v>27</v>
      </c>
      <c r="D246" s="4">
        <v>2003</v>
      </c>
    </row>
    <row r="247" spans="1:4" hidden="1" x14ac:dyDescent="0.3">
      <c r="A247" s="4">
        <v>64</v>
      </c>
      <c r="B247" s="4" t="s">
        <v>244</v>
      </c>
      <c r="C247" s="4">
        <v>26</v>
      </c>
      <c r="D247" s="4">
        <v>2003</v>
      </c>
    </row>
    <row r="248" spans="1:4" hidden="1" x14ac:dyDescent="0.3">
      <c r="A248" s="4">
        <v>65</v>
      </c>
      <c r="B248" s="4" t="s">
        <v>4</v>
      </c>
      <c r="C248" s="4">
        <v>23</v>
      </c>
      <c r="D248" s="4">
        <v>2003</v>
      </c>
    </row>
    <row r="249" spans="1:4" hidden="1" x14ac:dyDescent="0.3">
      <c r="A249" s="4">
        <v>66</v>
      </c>
      <c r="B249" s="4" t="s">
        <v>229</v>
      </c>
      <c r="C249" s="4">
        <v>23</v>
      </c>
      <c r="D249" s="4">
        <v>2003</v>
      </c>
    </row>
    <row r="250" spans="1:4" hidden="1" x14ac:dyDescent="0.3">
      <c r="A250" s="4">
        <v>67</v>
      </c>
      <c r="B250" s="4" t="s">
        <v>365</v>
      </c>
      <c r="C250" s="4">
        <v>22</v>
      </c>
      <c r="D250" s="4">
        <v>2003</v>
      </c>
    </row>
    <row r="251" spans="1:4" hidden="1" x14ac:dyDescent="0.3">
      <c r="A251" s="4">
        <v>68</v>
      </c>
      <c r="B251" s="4" t="s">
        <v>270</v>
      </c>
      <c r="C251" s="4">
        <v>20</v>
      </c>
      <c r="D251" s="4">
        <v>2003</v>
      </c>
    </row>
    <row r="252" spans="1:4" hidden="1" x14ac:dyDescent="0.3">
      <c r="A252" s="4">
        <v>69</v>
      </c>
      <c r="B252" s="4" t="s">
        <v>203</v>
      </c>
      <c r="C252" s="4">
        <v>19</v>
      </c>
      <c r="D252" s="4">
        <v>2003</v>
      </c>
    </row>
    <row r="253" spans="1:4" hidden="1" x14ac:dyDescent="0.3">
      <c r="A253" s="4">
        <v>70</v>
      </c>
      <c r="B253" s="4" t="s">
        <v>225</v>
      </c>
      <c r="C253" s="4">
        <v>19</v>
      </c>
      <c r="D253" s="4">
        <v>2003</v>
      </c>
    </row>
    <row r="254" spans="1:4" hidden="1" x14ac:dyDescent="0.3">
      <c r="A254" s="4">
        <v>71</v>
      </c>
      <c r="B254" s="4" t="s">
        <v>321</v>
      </c>
      <c r="C254" s="4">
        <v>18</v>
      </c>
      <c r="D254" s="4">
        <v>2003</v>
      </c>
    </row>
    <row r="255" spans="1:4" hidden="1" x14ac:dyDescent="0.3">
      <c r="A255" s="4">
        <v>72</v>
      </c>
      <c r="B255" s="4" t="s">
        <v>355</v>
      </c>
      <c r="C255" s="4">
        <v>16</v>
      </c>
      <c r="D255" s="4">
        <v>2003</v>
      </c>
    </row>
    <row r="256" spans="1:4" hidden="1" x14ac:dyDescent="0.3">
      <c r="A256" s="4">
        <v>73</v>
      </c>
      <c r="B256" s="4" t="s">
        <v>220</v>
      </c>
      <c r="C256" s="4">
        <v>15</v>
      </c>
      <c r="D256" s="4">
        <v>2003</v>
      </c>
    </row>
    <row r="257" spans="1:4" hidden="1" x14ac:dyDescent="0.3">
      <c r="A257" s="4">
        <v>74</v>
      </c>
      <c r="B257" s="4" t="s">
        <v>350</v>
      </c>
      <c r="C257" s="4">
        <v>15</v>
      </c>
      <c r="D257" s="4">
        <v>2003</v>
      </c>
    </row>
    <row r="258" spans="1:4" hidden="1" x14ac:dyDescent="0.3">
      <c r="A258" s="4">
        <v>75</v>
      </c>
      <c r="B258" s="4" t="s">
        <v>237</v>
      </c>
      <c r="C258" s="4">
        <v>14</v>
      </c>
      <c r="D258" s="4">
        <v>2003</v>
      </c>
    </row>
    <row r="259" spans="1:4" hidden="1" x14ac:dyDescent="0.3">
      <c r="A259" s="4">
        <v>76</v>
      </c>
      <c r="B259" s="4" t="s">
        <v>317</v>
      </c>
      <c r="C259" s="4">
        <v>13</v>
      </c>
      <c r="D259" s="4">
        <v>2003</v>
      </c>
    </row>
    <row r="260" spans="1:4" hidden="1" x14ac:dyDescent="0.3">
      <c r="A260" s="4">
        <v>77</v>
      </c>
      <c r="B260" s="4" t="s">
        <v>274</v>
      </c>
      <c r="C260" s="4">
        <v>12</v>
      </c>
      <c r="D260" s="4">
        <v>2003</v>
      </c>
    </row>
    <row r="261" spans="1:4" hidden="1" x14ac:dyDescent="0.3">
      <c r="A261" s="4">
        <v>78</v>
      </c>
      <c r="B261" s="4" t="s">
        <v>391</v>
      </c>
      <c r="C261" s="4">
        <v>12</v>
      </c>
      <c r="D261" s="4">
        <v>2003</v>
      </c>
    </row>
    <row r="262" spans="1:4" hidden="1" x14ac:dyDescent="0.3">
      <c r="A262" s="4">
        <v>79</v>
      </c>
      <c r="B262" s="4" t="s">
        <v>732</v>
      </c>
      <c r="C262" s="4">
        <v>10</v>
      </c>
      <c r="D262" s="4">
        <v>2003</v>
      </c>
    </row>
    <row r="263" spans="1:4" hidden="1" x14ac:dyDescent="0.3">
      <c r="A263" s="4">
        <v>80</v>
      </c>
      <c r="B263" s="4" t="s">
        <v>334</v>
      </c>
      <c r="C263" s="4">
        <v>10</v>
      </c>
      <c r="D263" s="4">
        <v>2003</v>
      </c>
    </row>
    <row r="264" spans="1:4" hidden="1" x14ac:dyDescent="0.3">
      <c r="A264" s="4">
        <v>81</v>
      </c>
      <c r="B264" s="4" t="s">
        <v>298</v>
      </c>
      <c r="C264" s="4">
        <v>8</v>
      </c>
      <c r="D264" s="4">
        <v>2003</v>
      </c>
    </row>
    <row r="265" spans="1:4" hidden="1" x14ac:dyDescent="0.3">
      <c r="A265" s="4">
        <v>82</v>
      </c>
      <c r="B265" s="4" t="s">
        <v>308</v>
      </c>
      <c r="C265" s="4">
        <v>7</v>
      </c>
      <c r="D265" s="4">
        <v>2003</v>
      </c>
    </row>
    <row r="266" spans="1:4" hidden="1" x14ac:dyDescent="0.3">
      <c r="A266" s="4">
        <v>83</v>
      </c>
      <c r="B266" s="4" t="s">
        <v>290</v>
      </c>
      <c r="C266" s="4">
        <v>6</v>
      </c>
      <c r="D266" s="4">
        <v>2003</v>
      </c>
    </row>
    <row r="267" spans="1:4" hidden="1" x14ac:dyDescent="0.3">
      <c r="A267" s="4">
        <v>84</v>
      </c>
      <c r="B267" s="4" t="s">
        <v>254</v>
      </c>
      <c r="C267" s="4">
        <v>5</v>
      </c>
      <c r="D267" s="4">
        <v>2003</v>
      </c>
    </row>
    <row r="268" spans="1:4" hidden="1" x14ac:dyDescent="0.3">
      <c r="A268" s="4">
        <v>85</v>
      </c>
      <c r="B268" s="4" t="s">
        <v>312</v>
      </c>
      <c r="C268" s="4">
        <v>5</v>
      </c>
      <c r="D268" s="4">
        <v>2003</v>
      </c>
    </row>
    <row r="269" spans="1:4" hidden="1" x14ac:dyDescent="0.3">
      <c r="A269" s="4">
        <v>86</v>
      </c>
      <c r="B269" s="4" t="s">
        <v>252</v>
      </c>
      <c r="C269" s="4">
        <v>4</v>
      </c>
      <c r="D269" s="4">
        <v>2003</v>
      </c>
    </row>
    <row r="270" spans="1:4" hidden="1" x14ac:dyDescent="0.3">
      <c r="A270" s="4">
        <v>87</v>
      </c>
      <c r="B270" s="4" t="s">
        <v>315</v>
      </c>
      <c r="C270" s="4">
        <v>4</v>
      </c>
      <c r="D270" s="4">
        <v>2003</v>
      </c>
    </row>
    <row r="271" spans="1:4" hidden="1" x14ac:dyDescent="0.3">
      <c r="A271" s="4">
        <v>88</v>
      </c>
      <c r="B271" s="4" t="s">
        <v>341</v>
      </c>
      <c r="C271" s="4">
        <v>4</v>
      </c>
      <c r="D271" s="4">
        <v>2003</v>
      </c>
    </row>
    <row r="272" spans="1:4" hidden="1" x14ac:dyDescent="0.3">
      <c r="A272" s="4">
        <v>89</v>
      </c>
      <c r="B272" s="4" t="s">
        <v>348</v>
      </c>
      <c r="C272" s="4">
        <v>4</v>
      </c>
      <c r="D272" s="4">
        <v>2003</v>
      </c>
    </row>
    <row r="273" spans="1:4" hidden="1" x14ac:dyDescent="0.3">
      <c r="A273" s="4">
        <v>90</v>
      </c>
      <c r="B273" s="4" t="s">
        <v>278</v>
      </c>
      <c r="C273" s="4">
        <v>3</v>
      </c>
      <c r="D273" s="4">
        <v>2003</v>
      </c>
    </row>
    <row r="274" spans="1:4" hidden="1" x14ac:dyDescent="0.3">
      <c r="A274" s="4">
        <v>91</v>
      </c>
      <c r="B274" s="4" t="s">
        <v>201</v>
      </c>
      <c r="C274" s="4">
        <v>3</v>
      </c>
      <c r="D274" s="4">
        <v>2003</v>
      </c>
    </row>
    <row r="275" spans="1:4" hidden="1" x14ac:dyDescent="0.3">
      <c r="A275" s="4">
        <v>92</v>
      </c>
      <c r="B275" s="4" t="s">
        <v>310</v>
      </c>
      <c r="C275" s="4">
        <v>3</v>
      </c>
      <c r="D275" s="4">
        <v>2003</v>
      </c>
    </row>
    <row r="276" spans="1:4" hidden="1" x14ac:dyDescent="0.3">
      <c r="A276" s="4">
        <v>93</v>
      </c>
      <c r="B276" s="4" t="s">
        <v>257</v>
      </c>
      <c r="C276" s="4">
        <v>2</v>
      </c>
      <c r="D276" s="4">
        <v>2003</v>
      </c>
    </row>
    <row r="277" spans="1:4" hidden="1" x14ac:dyDescent="0.3">
      <c r="A277" s="4">
        <v>94</v>
      </c>
      <c r="B277" s="4" t="s">
        <v>387</v>
      </c>
      <c r="C277" s="4">
        <v>2</v>
      </c>
      <c r="D277" s="4">
        <v>2003</v>
      </c>
    </row>
    <row r="278" spans="1:4" x14ac:dyDescent="0.3">
      <c r="A278" s="49">
        <v>1</v>
      </c>
      <c r="B278" s="25" t="s">
        <v>329</v>
      </c>
      <c r="C278" s="25">
        <v>8140</v>
      </c>
      <c r="D278" s="25">
        <v>2004</v>
      </c>
    </row>
    <row r="279" spans="1:4" x14ac:dyDescent="0.3">
      <c r="A279" s="49">
        <v>2</v>
      </c>
      <c r="B279" s="25" t="s">
        <v>217</v>
      </c>
      <c r="C279" s="25">
        <v>8024</v>
      </c>
      <c r="D279" s="25">
        <v>2004</v>
      </c>
    </row>
    <row r="280" spans="1:4" x14ac:dyDescent="0.3">
      <c r="A280" s="49">
        <v>3</v>
      </c>
      <c r="B280" s="25" t="s">
        <v>28</v>
      </c>
      <c r="C280" s="25">
        <v>3912</v>
      </c>
      <c r="D280" s="25">
        <v>2004</v>
      </c>
    </row>
    <row r="281" spans="1:4" x14ac:dyDescent="0.3">
      <c r="A281" s="49">
        <v>4</v>
      </c>
      <c r="B281" s="25" t="s">
        <v>319</v>
      </c>
      <c r="C281" s="25">
        <v>3451</v>
      </c>
      <c r="D281" s="25">
        <v>2004</v>
      </c>
    </row>
    <row r="282" spans="1:4" x14ac:dyDescent="0.3">
      <c r="A282" s="49">
        <v>5</v>
      </c>
      <c r="B282" s="25" t="s">
        <v>259</v>
      </c>
      <c r="C282" s="25">
        <v>3432</v>
      </c>
      <c r="D282" s="25">
        <v>2004</v>
      </c>
    </row>
    <row r="283" spans="1:4" hidden="1" x14ac:dyDescent="0.3">
      <c r="A283" s="4">
        <v>6</v>
      </c>
      <c r="B283" s="4" t="s">
        <v>266</v>
      </c>
      <c r="C283" s="4">
        <v>3322</v>
      </c>
      <c r="D283" s="4">
        <v>2004</v>
      </c>
    </row>
    <row r="284" spans="1:4" hidden="1" x14ac:dyDescent="0.3">
      <c r="A284" s="4">
        <v>7</v>
      </c>
      <c r="B284" s="4" t="s">
        <v>284</v>
      </c>
      <c r="C284" s="4">
        <v>2950</v>
      </c>
      <c r="D284" s="4">
        <v>2004</v>
      </c>
    </row>
    <row r="285" spans="1:4" hidden="1" x14ac:dyDescent="0.3">
      <c r="A285" s="4">
        <v>8</v>
      </c>
      <c r="B285" s="4" t="s">
        <v>324</v>
      </c>
      <c r="C285" s="4">
        <v>2890</v>
      </c>
      <c r="D285" s="4">
        <v>2004</v>
      </c>
    </row>
    <row r="286" spans="1:4" hidden="1" x14ac:dyDescent="0.3">
      <c r="A286" s="4">
        <v>9</v>
      </c>
      <c r="B286" s="4" t="s">
        <v>381</v>
      </c>
      <c r="C286" s="4">
        <v>2492</v>
      </c>
      <c r="D286" s="4">
        <v>2004</v>
      </c>
    </row>
    <row r="287" spans="1:4" hidden="1" x14ac:dyDescent="0.3">
      <c r="A287" s="4">
        <v>10</v>
      </c>
      <c r="B287" s="4" t="s">
        <v>45</v>
      </c>
      <c r="C287" s="4">
        <v>2331</v>
      </c>
      <c r="D287" s="4">
        <v>2004</v>
      </c>
    </row>
    <row r="288" spans="1:4" hidden="1" x14ac:dyDescent="0.3">
      <c r="A288" s="4">
        <v>11</v>
      </c>
      <c r="B288" s="4" t="s">
        <v>286</v>
      </c>
      <c r="C288" s="4">
        <v>2230</v>
      </c>
      <c r="D288" s="4">
        <v>2004</v>
      </c>
    </row>
    <row r="289" spans="1:4" hidden="1" x14ac:dyDescent="0.3">
      <c r="A289" s="4">
        <v>12</v>
      </c>
      <c r="B289" s="4" t="s">
        <v>314</v>
      </c>
      <c r="C289" s="4">
        <v>1704</v>
      </c>
      <c r="D289" s="4">
        <v>2004</v>
      </c>
    </row>
    <row r="290" spans="1:4" hidden="1" x14ac:dyDescent="0.3">
      <c r="A290" s="4">
        <v>13</v>
      </c>
      <c r="B290" s="4" t="s">
        <v>344</v>
      </c>
      <c r="C290" s="4">
        <v>1568</v>
      </c>
      <c r="D290" s="4">
        <v>2004</v>
      </c>
    </row>
    <row r="291" spans="1:4" hidden="1" x14ac:dyDescent="0.3">
      <c r="A291" s="4">
        <v>14</v>
      </c>
      <c r="B291" s="4" t="s">
        <v>30</v>
      </c>
      <c r="C291" s="4">
        <v>1367</v>
      </c>
      <c r="D291" s="4">
        <v>2004</v>
      </c>
    </row>
    <row r="292" spans="1:4" hidden="1" x14ac:dyDescent="0.3">
      <c r="A292" s="4">
        <v>15</v>
      </c>
      <c r="B292" s="4" t="s">
        <v>377</v>
      </c>
      <c r="C292" s="4">
        <v>1205</v>
      </c>
      <c r="D292" s="4">
        <v>2004</v>
      </c>
    </row>
    <row r="293" spans="1:4" hidden="1" x14ac:dyDescent="0.3">
      <c r="A293" s="4">
        <v>16</v>
      </c>
      <c r="B293" s="4" t="s">
        <v>5</v>
      </c>
      <c r="C293" s="4">
        <v>1103</v>
      </c>
      <c r="D293" s="4">
        <v>2004</v>
      </c>
    </row>
    <row r="294" spans="1:4" hidden="1" x14ac:dyDescent="0.3">
      <c r="A294" s="4">
        <v>17</v>
      </c>
      <c r="B294" s="4" t="s">
        <v>18</v>
      </c>
      <c r="C294" s="4">
        <v>1036</v>
      </c>
      <c r="D294" s="4">
        <v>2004</v>
      </c>
    </row>
    <row r="295" spans="1:4" hidden="1" x14ac:dyDescent="0.3">
      <c r="A295" s="4">
        <v>18</v>
      </c>
      <c r="B295" s="4" t="s">
        <v>317</v>
      </c>
      <c r="C295" s="4">
        <v>885</v>
      </c>
      <c r="D295" s="4">
        <v>2004</v>
      </c>
    </row>
    <row r="296" spans="1:4" hidden="1" x14ac:dyDescent="0.3">
      <c r="A296" s="4">
        <v>19</v>
      </c>
      <c r="B296" s="4" t="s">
        <v>355</v>
      </c>
      <c r="C296" s="4">
        <v>778</v>
      </c>
      <c r="D296" s="4">
        <v>2004</v>
      </c>
    </row>
    <row r="297" spans="1:4" hidden="1" x14ac:dyDescent="0.3">
      <c r="A297" s="4">
        <v>20</v>
      </c>
      <c r="B297" s="4" t="s">
        <v>26</v>
      </c>
      <c r="C297" s="4">
        <v>729</v>
      </c>
      <c r="D297" s="4">
        <v>2004</v>
      </c>
    </row>
    <row r="298" spans="1:4" hidden="1" x14ac:dyDescent="0.3">
      <c r="A298" s="4">
        <v>21</v>
      </c>
      <c r="B298" s="4" t="s">
        <v>262</v>
      </c>
      <c r="C298" s="4">
        <v>607</v>
      </c>
      <c r="D298" s="4">
        <v>2004</v>
      </c>
    </row>
    <row r="299" spans="1:4" hidden="1" x14ac:dyDescent="0.3">
      <c r="A299" s="4">
        <v>22</v>
      </c>
      <c r="B299" s="4" t="s">
        <v>237</v>
      </c>
      <c r="C299" s="4">
        <v>584</v>
      </c>
      <c r="D299" s="4">
        <v>2004</v>
      </c>
    </row>
    <row r="300" spans="1:4" hidden="1" x14ac:dyDescent="0.3">
      <c r="A300" s="4">
        <v>23</v>
      </c>
      <c r="B300" s="4" t="s">
        <v>379</v>
      </c>
      <c r="C300" s="4">
        <v>542</v>
      </c>
      <c r="D300" s="4">
        <v>2004</v>
      </c>
    </row>
    <row r="301" spans="1:4" hidden="1" x14ac:dyDescent="0.3">
      <c r="A301" s="4">
        <v>24</v>
      </c>
      <c r="B301" s="4" t="s">
        <v>372</v>
      </c>
      <c r="C301" s="4">
        <v>515</v>
      </c>
      <c r="D301" s="4">
        <v>2004</v>
      </c>
    </row>
    <row r="302" spans="1:4" hidden="1" x14ac:dyDescent="0.3">
      <c r="A302" s="4">
        <v>25</v>
      </c>
      <c r="B302" s="4" t="s">
        <v>280</v>
      </c>
      <c r="C302" s="4">
        <v>485</v>
      </c>
      <c r="D302" s="4">
        <v>2004</v>
      </c>
    </row>
    <row r="303" spans="1:4" hidden="1" x14ac:dyDescent="0.3">
      <c r="A303" s="4">
        <v>26</v>
      </c>
      <c r="B303" s="4" t="s">
        <v>323</v>
      </c>
      <c r="C303" s="4">
        <v>466</v>
      </c>
      <c r="D303" s="4">
        <v>2004</v>
      </c>
    </row>
    <row r="304" spans="1:4" hidden="1" x14ac:dyDescent="0.3">
      <c r="A304" s="4">
        <v>27</v>
      </c>
      <c r="B304" s="4" t="s">
        <v>335</v>
      </c>
      <c r="C304" s="4">
        <v>456</v>
      </c>
      <c r="D304" s="4">
        <v>2004</v>
      </c>
    </row>
    <row r="305" spans="1:4" hidden="1" x14ac:dyDescent="0.3">
      <c r="A305" s="4">
        <v>28</v>
      </c>
      <c r="B305" s="4" t="s">
        <v>1156</v>
      </c>
      <c r="C305" s="4">
        <v>429</v>
      </c>
      <c r="D305" s="4">
        <v>2004</v>
      </c>
    </row>
    <row r="306" spans="1:4" hidden="1" x14ac:dyDescent="0.3">
      <c r="A306" s="4">
        <v>29</v>
      </c>
      <c r="B306" s="4" t="s">
        <v>212</v>
      </c>
      <c r="C306" s="4">
        <v>418</v>
      </c>
      <c r="D306" s="4">
        <v>2004</v>
      </c>
    </row>
    <row r="307" spans="1:4" hidden="1" x14ac:dyDescent="0.3">
      <c r="A307" s="4">
        <v>30</v>
      </c>
      <c r="B307" s="4" t="s">
        <v>222</v>
      </c>
      <c r="C307" s="4">
        <v>408</v>
      </c>
      <c r="D307" s="4">
        <v>2004</v>
      </c>
    </row>
    <row r="308" spans="1:4" hidden="1" x14ac:dyDescent="0.3">
      <c r="A308" s="4">
        <v>31</v>
      </c>
      <c r="B308" s="4" t="s">
        <v>349</v>
      </c>
      <c r="C308" s="4">
        <v>363</v>
      </c>
      <c r="D308" s="4">
        <v>2004</v>
      </c>
    </row>
    <row r="309" spans="1:4" hidden="1" x14ac:dyDescent="0.3">
      <c r="A309" s="4">
        <v>32</v>
      </c>
      <c r="B309" s="4" t="s">
        <v>339</v>
      </c>
      <c r="C309" s="4">
        <v>361</v>
      </c>
      <c r="D309" s="4">
        <v>2004</v>
      </c>
    </row>
    <row r="310" spans="1:4" hidden="1" x14ac:dyDescent="0.3">
      <c r="A310" s="4">
        <v>33</v>
      </c>
      <c r="B310" s="4" t="s">
        <v>369</v>
      </c>
      <c r="C310" s="4">
        <v>323</v>
      </c>
      <c r="D310" s="4">
        <v>2004</v>
      </c>
    </row>
    <row r="311" spans="1:4" hidden="1" x14ac:dyDescent="0.3">
      <c r="A311" s="4">
        <v>34</v>
      </c>
      <c r="B311" s="4" t="s">
        <v>234</v>
      </c>
      <c r="C311" s="4">
        <v>314</v>
      </c>
      <c r="D311" s="4">
        <v>2004</v>
      </c>
    </row>
    <row r="312" spans="1:4" hidden="1" x14ac:dyDescent="0.3">
      <c r="A312" s="4">
        <v>35</v>
      </c>
      <c r="B312" s="4" t="s">
        <v>361</v>
      </c>
      <c r="C312" s="4">
        <v>305</v>
      </c>
      <c r="D312" s="4">
        <v>2004</v>
      </c>
    </row>
    <row r="313" spans="1:4" hidden="1" x14ac:dyDescent="0.3">
      <c r="A313" s="4">
        <v>36</v>
      </c>
      <c r="B313" s="4" t="s">
        <v>265</v>
      </c>
      <c r="C313" s="4">
        <v>296</v>
      </c>
      <c r="D313" s="4">
        <v>2004</v>
      </c>
    </row>
    <row r="314" spans="1:4" hidden="1" x14ac:dyDescent="0.3">
      <c r="A314" s="4">
        <v>37</v>
      </c>
      <c r="B314" s="4" t="s">
        <v>373</v>
      </c>
      <c r="C314" s="4">
        <v>293</v>
      </c>
      <c r="D314" s="4">
        <v>2004</v>
      </c>
    </row>
    <row r="315" spans="1:4" hidden="1" x14ac:dyDescent="0.3">
      <c r="A315" s="4">
        <v>38</v>
      </c>
      <c r="B315" s="4" t="s">
        <v>4</v>
      </c>
      <c r="C315" s="4">
        <v>260</v>
      </c>
      <c r="D315" s="4">
        <v>2004</v>
      </c>
    </row>
    <row r="316" spans="1:4" hidden="1" x14ac:dyDescent="0.3">
      <c r="A316" s="4">
        <v>39</v>
      </c>
      <c r="B316" s="4" t="s">
        <v>338</v>
      </c>
      <c r="C316" s="4">
        <v>238</v>
      </c>
      <c r="D316" s="4">
        <v>2004</v>
      </c>
    </row>
    <row r="317" spans="1:4" hidden="1" x14ac:dyDescent="0.3">
      <c r="A317" s="4">
        <v>40</v>
      </c>
      <c r="B317" s="4" t="s">
        <v>224</v>
      </c>
      <c r="C317" s="4">
        <v>231</v>
      </c>
      <c r="D317" s="4">
        <v>2004</v>
      </c>
    </row>
    <row r="318" spans="1:4" hidden="1" x14ac:dyDescent="0.3">
      <c r="A318" s="4">
        <v>41</v>
      </c>
      <c r="B318" s="4" t="s">
        <v>334</v>
      </c>
      <c r="C318" s="4">
        <v>226</v>
      </c>
      <c r="D318" s="4">
        <v>2004</v>
      </c>
    </row>
    <row r="319" spans="1:4" hidden="1" x14ac:dyDescent="0.3">
      <c r="A319" s="4">
        <v>42</v>
      </c>
      <c r="B319" s="4" t="s">
        <v>36</v>
      </c>
      <c r="C319" s="4">
        <v>201</v>
      </c>
      <c r="D319" s="4">
        <v>2004</v>
      </c>
    </row>
    <row r="320" spans="1:4" hidden="1" x14ac:dyDescent="0.3">
      <c r="A320" s="4">
        <v>43</v>
      </c>
      <c r="B320" s="4" t="s">
        <v>260</v>
      </c>
      <c r="C320" s="4">
        <v>198</v>
      </c>
      <c r="D320" s="4">
        <v>2004</v>
      </c>
    </row>
    <row r="321" spans="1:4" hidden="1" x14ac:dyDescent="0.3">
      <c r="A321" s="4">
        <v>44</v>
      </c>
      <c r="B321" s="4" t="s">
        <v>315</v>
      </c>
      <c r="C321" s="4">
        <v>191</v>
      </c>
      <c r="D321" s="4">
        <v>2004</v>
      </c>
    </row>
    <row r="322" spans="1:4" hidden="1" x14ac:dyDescent="0.3">
      <c r="A322" s="4">
        <v>45</v>
      </c>
      <c r="B322" s="4" t="s">
        <v>25</v>
      </c>
      <c r="C322" s="4">
        <v>187</v>
      </c>
      <c r="D322" s="4">
        <v>2004</v>
      </c>
    </row>
    <row r="323" spans="1:4" hidden="1" x14ac:dyDescent="0.3">
      <c r="A323" s="4">
        <v>46</v>
      </c>
      <c r="B323" s="4" t="s">
        <v>276</v>
      </c>
      <c r="C323" s="4">
        <v>150</v>
      </c>
      <c r="D323" s="4">
        <v>2004</v>
      </c>
    </row>
    <row r="324" spans="1:4" hidden="1" x14ac:dyDescent="0.3">
      <c r="A324" s="4">
        <v>47</v>
      </c>
      <c r="B324" s="4" t="s">
        <v>211</v>
      </c>
      <c r="C324" s="4">
        <v>140</v>
      </c>
      <c r="D324" s="4">
        <v>2004</v>
      </c>
    </row>
    <row r="325" spans="1:4" hidden="1" x14ac:dyDescent="0.3">
      <c r="A325" s="4">
        <v>48</v>
      </c>
      <c r="B325" s="4" t="s">
        <v>388</v>
      </c>
      <c r="C325" s="4">
        <v>131</v>
      </c>
      <c r="D325" s="4">
        <v>2004</v>
      </c>
    </row>
    <row r="326" spans="1:4" hidden="1" x14ac:dyDescent="0.3">
      <c r="A326" s="4">
        <v>49</v>
      </c>
      <c r="B326" s="4" t="s">
        <v>233</v>
      </c>
      <c r="C326" s="4">
        <v>121</v>
      </c>
      <c r="D326" s="4">
        <v>2004</v>
      </c>
    </row>
    <row r="327" spans="1:4" hidden="1" x14ac:dyDescent="0.3">
      <c r="A327" s="4">
        <v>50</v>
      </c>
      <c r="B327" s="4" t="s">
        <v>253</v>
      </c>
      <c r="C327" s="4">
        <v>115</v>
      </c>
      <c r="D327" s="4">
        <v>2004</v>
      </c>
    </row>
    <row r="328" spans="1:4" hidden="1" x14ac:dyDescent="0.3">
      <c r="A328" s="4">
        <v>51</v>
      </c>
      <c r="B328" s="4" t="s">
        <v>302</v>
      </c>
      <c r="C328" s="4">
        <v>100</v>
      </c>
      <c r="D328" s="4">
        <v>2004</v>
      </c>
    </row>
    <row r="329" spans="1:4" hidden="1" x14ac:dyDescent="0.3">
      <c r="A329" s="4">
        <v>52</v>
      </c>
      <c r="B329" s="4" t="s">
        <v>229</v>
      </c>
      <c r="C329" s="4">
        <v>92</v>
      </c>
      <c r="D329" s="4">
        <v>2004</v>
      </c>
    </row>
    <row r="330" spans="1:4" hidden="1" x14ac:dyDescent="0.3">
      <c r="A330" s="4">
        <v>53</v>
      </c>
      <c r="B330" s="4" t="s">
        <v>304</v>
      </c>
      <c r="C330" s="4">
        <v>88</v>
      </c>
      <c r="D330" s="4">
        <v>2004</v>
      </c>
    </row>
    <row r="331" spans="1:4" hidden="1" x14ac:dyDescent="0.3">
      <c r="A331" s="4">
        <v>54</v>
      </c>
      <c r="B331" s="4" t="s">
        <v>269</v>
      </c>
      <c r="C331" s="4">
        <v>79</v>
      </c>
      <c r="D331" s="4">
        <v>2004</v>
      </c>
    </row>
    <row r="332" spans="1:4" hidden="1" x14ac:dyDescent="0.3">
      <c r="A332" s="4">
        <v>55</v>
      </c>
      <c r="B332" s="4" t="s">
        <v>228</v>
      </c>
      <c r="C332" s="4">
        <v>74</v>
      </c>
      <c r="D332" s="4">
        <v>2004</v>
      </c>
    </row>
    <row r="333" spans="1:4" hidden="1" x14ac:dyDescent="0.3">
      <c r="A333" s="4">
        <v>56</v>
      </c>
      <c r="B333" s="4" t="s">
        <v>252</v>
      </c>
      <c r="C333" s="4">
        <v>72</v>
      </c>
      <c r="D333" s="4">
        <v>2004</v>
      </c>
    </row>
    <row r="334" spans="1:4" hidden="1" x14ac:dyDescent="0.3">
      <c r="A334" s="4">
        <v>57</v>
      </c>
      <c r="B334" s="4" t="s">
        <v>301</v>
      </c>
      <c r="C334" s="4">
        <v>66</v>
      </c>
      <c r="D334" s="4">
        <v>2004</v>
      </c>
    </row>
    <row r="335" spans="1:4" hidden="1" x14ac:dyDescent="0.3">
      <c r="A335" s="4">
        <v>58</v>
      </c>
      <c r="B335" s="4" t="s">
        <v>389</v>
      </c>
      <c r="C335" s="4">
        <v>62</v>
      </c>
      <c r="D335" s="4">
        <v>2004</v>
      </c>
    </row>
    <row r="336" spans="1:4" hidden="1" x14ac:dyDescent="0.3">
      <c r="A336" s="4">
        <v>59</v>
      </c>
      <c r="B336" s="4" t="s">
        <v>270</v>
      </c>
      <c r="C336" s="4">
        <v>61</v>
      </c>
      <c r="D336" s="4">
        <v>2004</v>
      </c>
    </row>
    <row r="337" spans="1:4" hidden="1" x14ac:dyDescent="0.3">
      <c r="A337" s="4">
        <v>60</v>
      </c>
      <c r="B337" s="4" t="s">
        <v>336</v>
      </c>
      <c r="C337" s="4">
        <v>57</v>
      </c>
      <c r="D337" s="4">
        <v>2004</v>
      </c>
    </row>
    <row r="338" spans="1:4" hidden="1" x14ac:dyDescent="0.3">
      <c r="A338" s="4">
        <v>61</v>
      </c>
      <c r="B338" s="4" t="s">
        <v>248</v>
      </c>
      <c r="C338" s="4">
        <v>55</v>
      </c>
      <c r="D338" s="4">
        <v>2004</v>
      </c>
    </row>
    <row r="339" spans="1:4" hidden="1" x14ac:dyDescent="0.3">
      <c r="A339" s="4">
        <v>62</v>
      </c>
      <c r="B339" s="4" t="s">
        <v>327</v>
      </c>
      <c r="C339" s="4">
        <v>52</v>
      </c>
      <c r="D339" s="4">
        <v>2004</v>
      </c>
    </row>
    <row r="340" spans="1:4" hidden="1" x14ac:dyDescent="0.3">
      <c r="A340" s="4">
        <v>63</v>
      </c>
      <c r="B340" s="4" t="s">
        <v>720</v>
      </c>
      <c r="C340" s="4">
        <v>52</v>
      </c>
      <c r="D340" s="4">
        <v>2004</v>
      </c>
    </row>
    <row r="341" spans="1:4" hidden="1" x14ac:dyDescent="0.3">
      <c r="A341" s="4">
        <v>64</v>
      </c>
      <c r="B341" s="4" t="s">
        <v>261</v>
      </c>
      <c r="C341" s="4">
        <v>48</v>
      </c>
      <c r="D341" s="4">
        <v>2004</v>
      </c>
    </row>
    <row r="342" spans="1:4" hidden="1" x14ac:dyDescent="0.3">
      <c r="A342" s="4">
        <v>65</v>
      </c>
      <c r="B342" s="4" t="s">
        <v>333</v>
      </c>
      <c r="C342" s="4">
        <v>46</v>
      </c>
      <c r="D342" s="4">
        <v>2004</v>
      </c>
    </row>
    <row r="343" spans="1:4" hidden="1" x14ac:dyDescent="0.3">
      <c r="A343" s="4">
        <v>66</v>
      </c>
      <c r="B343" s="4" t="s">
        <v>225</v>
      </c>
      <c r="C343" s="4">
        <v>45</v>
      </c>
      <c r="D343" s="4">
        <v>2004</v>
      </c>
    </row>
    <row r="344" spans="1:4" hidden="1" x14ac:dyDescent="0.3">
      <c r="A344" s="4">
        <v>67</v>
      </c>
      <c r="B344" s="4" t="s">
        <v>236</v>
      </c>
      <c r="C344" s="4">
        <v>41</v>
      </c>
      <c r="D344" s="4">
        <v>2004</v>
      </c>
    </row>
    <row r="345" spans="1:4" hidden="1" x14ac:dyDescent="0.3">
      <c r="A345" s="4">
        <v>68</v>
      </c>
      <c r="B345" s="4" t="s">
        <v>1053</v>
      </c>
      <c r="C345" s="4">
        <v>41</v>
      </c>
      <c r="D345" s="4">
        <v>2004</v>
      </c>
    </row>
    <row r="346" spans="1:4" hidden="1" x14ac:dyDescent="0.3">
      <c r="A346" s="4">
        <v>69</v>
      </c>
      <c r="B346" s="4" t="s">
        <v>362</v>
      </c>
      <c r="C346" s="4">
        <v>34</v>
      </c>
      <c r="D346" s="4">
        <v>2004</v>
      </c>
    </row>
    <row r="347" spans="1:4" hidden="1" x14ac:dyDescent="0.3">
      <c r="A347" s="4">
        <v>70</v>
      </c>
      <c r="B347" s="4" t="s">
        <v>283</v>
      </c>
      <c r="C347" s="4">
        <v>30</v>
      </c>
      <c r="D347" s="4">
        <v>2004</v>
      </c>
    </row>
    <row r="348" spans="1:4" hidden="1" x14ac:dyDescent="0.3">
      <c r="A348" s="4">
        <v>71</v>
      </c>
      <c r="B348" s="4" t="s">
        <v>244</v>
      </c>
      <c r="C348" s="4">
        <v>29</v>
      </c>
      <c r="D348" s="4">
        <v>2004</v>
      </c>
    </row>
    <row r="349" spans="1:4" hidden="1" x14ac:dyDescent="0.3">
      <c r="A349" s="4">
        <v>72</v>
      </c>
      <c r="B349" s="4" t="s">
        <v>247</v>
      </c>
      <c r="C349" s="4">
        <v>28</v>
      </c>
      <c r="D349" s="4">
        <v>2004</v>
      </c>
    </row>
    <row r="350" spans="1:4" hidden="1" x14ac:dyDescent="0.3">
      <c r="A350" s="4">
        <v>73</v>
      </c>
      <c r="B350" s="4" t="s">
        <v>267</v>
      </c>
      <c r="C350" s="4">
        <v>26</v>
      </c>
      <c r="D350" s="4">
        <v>2004</v>
      </c>
    </row>
    <row r="351" spans="1:4" hidden="1" x14ac:dyDescent="0.3">
      <c r="A351" s="4">
        <v>74</v>
      </c>
      <c r="B351" s="4" t="s">
        <v>732</v>
      </c>
      <c r="C351" s="4">
        <v>25</v>
      </c>
      <c r="D351" s="4">
        <v>2004</v>
      </c>
    </row>
    <row r="352" spans="1:4" hidden="1" x14ac:dyDescent="0.3">
      <c r="A352" s="4">
        <v>75</v>
      </c>
      <c r="B352" s="4" t="s">
        <v>249</v>
      </c>
      <c r="C352" s="4">
        <v>24</v>
      </c>
      <c r="D352" s="4">
        <v>2004</v>
      </c>
    </row>
    <row r="353" spans="1:4" hidden="1" x14ac:dyDescent="0.3">
      <c r="A353" s="4">
        <v>76</v>
      </c>
      <c r="B353" s="4" t="s">
        <v>341</v>
      </c>
      <c r="C353" s="4">
        <v>24</v>
      </c>
      <c r="D353" s="4">
        <v>2004</v>
      </c>
    </row>
    <row r="354" spans="1:4" hidden="1" x14ac:dyDescent="0.3">
      <c r="A354" s="4">
        <v>77</v>
      </c>
      <c r="B354" s="4" t="s">
        <v>320</v>
      </c>
      <c r="C354" s="4">
        <v>20</v>
      </c>
      <c r="D354" s="4">
        <v>2004</v>
      </c>
    </row>
    <row r="355" spans="1:4" hidden="1" x14ac:dyDescent="0.3">
      <c r="A355" s="4">
        <v>78</v>
      </c>
      <c r="B355" s="4" t="s">
        <v>376</v>
      </c>
      <c r="C355" s="4">
        <v>20</v>
      </c>
      <c r="D355" s="4">
        <v>2004</v>
      </c>
    </row>
    <row r="356" spans="1:4" hidden="1" x14ac:dyDescent="0.3">
      <c r="A356" s="4">
        <v>79</v>
      </c>
      <c r="B356" s="4" t="s">
        <v>203</v>
      </c>
      <c r="C356" s="4">
        <v>19</v>
      </c>
      <c r="D356" s="4">
        <v>2004</v>
      </c>
    </row>
    <row r="357" spans="1:4" hidden="1" x14ac:dyDescent="0.3">
      <c r="A357" s="4">
        <v>80</v>
      </c>
      <c r="B357" s="4" t="s">
        <v>365</v>
      </c>
      <c r="C357" s="4">
        <v>18</v>
      </c>
      <c r="D357" s="4">
        <v>2004</v>
      </c>
    </row>
    <row r="358" spans="1:4" hidden="1" x14ac:dyDescent="0.3">
      <c r="A358" s="4">
        <v>81</v>
      </c>
      <c r="B358" s="4" t="s">
        <v>254</v>
      </c>
      <c r="C358" s="4">
        <v>16</v>
      </c>
      <c r="D358" s="4">
        <v>2004</v>
      </c>
    </row>
    <row r="359" spans="1:4" hidden="1" x14ac:dyDescent="0.3">
      <c r="A359" s="4">
        <v>82</v>
      </c>
      <c r="B359" s="4" t="s">
        <v>350</v>
      </c>
      <c r="C359" s="4">
        <v>16</v>
      </c>
      <c r="D359" s="4">
        <v>2004</v>
      </c>
    </row>
    <row r="360" spans="1:4" hidden="1" x14ac:dyDescent="0.3">
      <c r="A360" s="4">
        <v>83</v>
      </c>
      <c r="B360" s="4" t="s">
        <v>220</v>
      </c>
      <c r="C360" s="4">
        <v>16</v>
      </c>
      <c r="D360" s="4">
        <v>2004</v>
      </c>
    </row>
    <row r="361" spans="1:4" hidden="1" x14ac:dyDescent="0.3">
      <c r="A361" s="4">
        <v>84</v>
      </c>
      <c r="B361" s="4" t="s">
        <v>321</v>
      </c>
      <c r="C361" s="4">
        <v>15</v>
      </c>
      <c r="D361" s="4">
        <v>2004</v>
      </c>
    </row>
    <row r="362" spans="1:4" hidden="1" x14ac:dyDescent="0.3">
      <c r="A362" s="4">
        <v>85</v>
      </c>
      <c r="B362" s="4" t="s">
        <v>290</v>
      </c>
      <c r="C362" s="4">
        <v>13</v>
      </c>
      <c r="D362" s="4">
        <v>2004</v>
      </c>
    </row>
    <row r="363" spans="1:4" hidden="1" x14ac:dyDescent="0.3">
      <c r="A363" s="4">
        <v>86</v>
      </c>
      <c r="B363" s="4" t="s">
        <v>387</v>
      </c>
      <c r="C363" s="4">
        <v>12</v>
      </c>
      <c r="D363" s="4">
        <v>2004</v>
      </c>
    </row>
    <row r="364" spans="1:4" hidden="1" x14ac:dyDescent="0.3">
      <c r="A364" s="4">
        <v>87</v>
      </c>
      <c r="B364" s="4" t="s">
        <v>263</v>
      </c>
      <c r="C364" s="4">
        <v>12</v>
      </c>
      <c r="D364" s="4">
        <v>2004</v>
      </c>
    </row>
    <row r="365" spans="1:4" hidden="1" x14ac:dyDescent="0.3">
      <c r="A365" s="4">
        <v>88</v>
      </c>
      <c r="B365" s="4" t="s">
        <v>274</v>
      </c>
      <c r="C365" s="4">
        <v>12</v>
      </c>
      <c r="D365" s="4">
        <v>2004</v>
      </c>
    </row>
    <row r="366" spans="1:4" hidden="1" x14ac:dyDescent="0.3">
      <c r="A366" s="4">
        <v>89</v>
      </c>
      <c r="B366" s="4" t="s">
        <v>391</v>
      </c>
      <c r="C366" s="4">
        <v>10</v>
      </c>
      <c r="D366" s="4">
        <v>2004</v>
      </c>
    </row>
    <row r="367" spans="1:4" hidden="1" x14ac:dyDescent="0.3">
      <c r="A367" s="4">
        <v>90</v>
      </c>
      <c r="B367" s="4" t="s">
        <v>282</v>
      </c>
      <c r="C367" s="4">
        <v>10</v>
      </c>
      <c r="D367" s="4">
        <v>2004</v>
      </c>
    </row>
    <row r="368" spans="1:4" hidden="1" x14ac:dyDescent="0.3">
      <c r="A368" s="4">
        <v>91</v>
      </c>
      <c r="B368" s="4" t="s">
        <v>366</v>
      </c>
      <c r="C368" s="4">
        <v>9</v>
      </c>
      <c r="D368" s="4">
        <v>2004</v>
      </c>
    </row>
    <row r="369" spans="1:4" hidden="1" x14ac:dyDescent="0.3">
      <c r="A369" s="4">
        <v>92</v>
      </c>
      <c r="B369" s="4" t="s">
        <v>310</v>
      </c>
      <c r="C369" s="4">
        <v>8</v>
      </c>
      <c r="D369" s="4">
        <v>2004</v>
      </c>
    </row>
    <row r="370" spans="1:4" hidden="1" x14ac:dyDescent="0.3">
      <c r="A370" s="4">
        <v>93</v>
      </c>
      <c r="B370" s="4" t="s">
        <v>298</v>
      </c>
      <c r="C370" s="4">
        <v>8</v>
      </c>
      <c r="D370" s="4">
        <v>2004</v>
      </c>
    </row>
    <row r="371" spans="1:4" hidden="1" x14ac:dyDescent="0.3">
      <c r="A371" s="4">
        <v>94</v>
      </c>
      <c r="B371" s="4" t="s">
        <v>625</v>
      </c>
      <c r="C371" s="4">
        <v>6</v>
      </c>
      <c r="D371" s="4">
        <v>2004</v>
      </c>
    </row>
    <row r="372" spans="1:4" hidden="1" x14ac:dyDescent="0.3">
      <c r="A372" s="4">
        <v>95</v>
      </c>
      <c r="B372" s="4" t="s">
        <v>312</v>
      </c>
      <c r="C372" s="4">
        <v>5</v>
      </c>
      <c r="D372" s="4">
        <v>2004</v>
      </c>
    </row>
    <row r="373" spans="1:4" hidden="1" x14ac:dyDescent="0.3">
      <c r="A373" s="4">
        <v>96</v>
      </c>
      <c r="B373" s="4" t="s">
        <v>347</v>
      </c>
      <c r="C373" s="4">
        <v>5</v>
      </c>
      <c r="D373" s="4">
        <v>2004</v>
      </c>
    </row>
    <row r="374" spans="1:4" hidden="1" x14ac:dyDescent="0.3">
      <c r="A374" s="4">
        <v>97</v>
      </c>
      <c r="B374" s="4" t="s">
        <v>308</v>
      </c>
      <c r="C374" s="4">
        <v>4</v>
      </c>
      <c r="D374" s="4">
        <v>2004</v>
      </c>
    </row>
    <row r="375" spans="1:4" hidden="1" x14ac:dyDescent="0.3">
      <c r="A375" s="4">
        <v>98</v>
      </c>
      <c r="B375" s="4" t="s">
        <v>251</v>
      </c>
      <c r="C375" s="4">
        <v>4</v>
      </c>
      <c r="D375" s="4">
        <v>2004</v>
      </c>
    </row>
    <row r="376" spans="1:4" hidden="1" x14ac:dyDescent="0.3">
      <c r="A376" s="4">
        <v>99</v>
      </c>
      <c r="B376" s="4" t="s">
        <v>201</v>
      </c>
      <c r="C376" s="4">
        <v>3</v>
      </c>
      <c r="D376" s="4">
        <v>2004</v>
      </c>
    </row>
    <row r="377" spans="1:4" hidden="1" x14ac:dyDescent="0.3">
      <c r="A377" s="4">
        <v>100</v>
      </c>
      <c r="B377" s="4" t="s">
        <v>293</v>
      </c>
      <c r="C377" s="4">
        <v>2</v>
      </c>
      <c r="D377" s="4">
        <v>2004</v>
      </c>
    </row>
    <row r="378" spans="1:4" hidden="1" x14ac:dyDescent="0.3">
      <c r="A378" s="4">
        <v>101</v>
      </c>
      <c r="B378" s="4" t="s">
        <v>257</v>
      </c>
      <c r="C378" s="4">
        <v>2</v>
      </c>
      <c r="D378" s="4">
        <v>2004</v>
      </c>
    </row>
    <row r="379" spans="1:4" hidden="1" x14ac:dyDescent="0.3">
      <c r="A379" s="4">
        <v>102</v>
      </c>
      <c r="B379" s="4" t="s">
        <v>300</v>
      </c>
      <c r="C379" s="4">
        <v>1</v>
      </c>
      <c r="D379" s="4">
        <v>2004</v>
      </c>
    </row>
    <row r="380" spans="1:4" x14ac:dyDescent="0.3">
      <c r="A380" s="49">
        <v>1</v>
      </c>
      <c r="B380" s="25" t="s">
        <v>217</v>
      </c>
      <c r="C380" s="25">
        <v>9529</v>
      </c>
      <c r="D380" s="25">
        <v>2005</v>
      </c>
    </row>
    <row r="381" spans="1:4" x14ac:dyDescent="0.3">
      <c r="A381" s="49">
        <v>2</v>
      </c>
      <c r="B381" s="25" t="s">
        <v>329</v>
      </c>
      <c r="C381" s="25">
        <v>8999</v>
      </c>
      <c r="D381" s="25">
        <v>2005</v>
      </c>
    </row>
    <row r="382" spans="1:4" x14ac:dyDescent="0.3">
      <c r="A382" s="49">
        <v>3</v>
      </c>
      <c r="B382" s="25" t="s">
        <v>28</v>
      </c>
      <c r="C382" s="25">
        <v>7284</v>
      </c>
      <c r="D382" s="25">
        <v>2005</v>
      </c>
    </row>
    <row r="383" spans="1:4" x14ac:dyDescent="0.3">
      <c r="A383" s="49">
        <v>4</v>
      </c>
      <c r="B383" s="25" t="s">
        <v>284</v>
      </c>
      <c r="C383" s="25">
        <v>3703</v>
      </c>
      <c r="D383" s="25">
        <v>2005</v>
      </c>
    </row>
    <row r="384" spans="1:4" x14ac:dyDescent="0.3">
      <c r="A384" s="49">
        <v>5</v>
      </c>
      <c r="B384" s="25" t="s">
        <v>319</v>
      </c>
      <c r="C384" s="25">
        <v>3466</v>
      </c>
      <c r="D384" s="25">
        <v>2005</v>
      </c>
    </row>
    <row r="385" spans="1:4" hidden="1" x14ac:dyDescent="0.3">
      <c r="A385" s="4">
        <v>6</v>
      </c>
      <c r="B385" s="4" t="s">
        <v>259</v>
      </c>
      <c r="C385" s="4">
        <v>3410</v>
      </c>
      <c r="D385" s="4">
        <v>2005</v>
      </c>
    </row>
    <row r="386" spans="1:4" hidden="1" x14ac:dyDescent="0.3">
      <c r="A386" s="4">
        <v>7</v>
      </c>
      <c r="B386" s="4" t="s">
        <v>266</v>
      </c>
      <c r="C386" s="4">
        <v>2520</v>
      </c>
      <c r="D386" s="4">
        <v>2005</v>
      </c>
    </row>
    <row r="387" spans="1:4" hidden="1" x14ac:dyDescent="0.3">
      <c r="A387" s="4">
        <v>8</v>
      </c>
      <c r="B387" s="4" t="s">
        <v>381</v>
      </c>
      <c r="C387" s="4">
        <v>2428</v>
      </c>
      <c r="D387" s="4">
        <v>2005</v>
      </c>
    </row>
    <row r="388" spans="1:4" hidden="1" x14ac:dyDescent="0.3">
      <c r="A388" s="4">
        <v>9</v>
      </c>
      <c r="B388" s="4" t="s">
        <v>324</v>
      </c>
      <c r="C388" s="4">
        <v>2412</v>
      </c>
      <c r="D388" s="4">
        <v>2005</v>
      </c>
    </row>
    <row r="389" spans="1:4" hidden="1" x14ac:dyDescent="0.3">
      <c r="A389" s="4">
        <v>10</v>
      </c>
      <c r="B389" s="4" t="s">
        <v>45</v>
      </c>
      <c r="C389" s="4">
        <v>2010</v>
      </c>
      <c r="D389" s="4">
        <v>2005</v>
      </c>
    </row>
    <row r="390" spans="1:4" hidden="1" x14ac:dyDescent="0.3">
      <c r="A390" s="4">
        <v>11</v>
      </c>
      <c r="B390" s="4" t="s">
        <v>344</v>
      </c>
      <c r="C390" s="4">
        <v>1845</v>
      </c>
      <c r="D390" s="4">
        <v>2005</v>
      </c>
    </row>
    <row r="391" spans="1:4" hidden="1" x14ac:dyDescent="0.3">
      <c r="A391" s="4">
        <v>12</v>
      </c>
      <c r="B391" s="4" t="s">
        <v>314</v>
      </c>
      <c r="C391" s="4">
        <v>1706</v>
      </c>
      <c r="D391" s="4">
        <v>2005</v>
      </c>
    </row>
    <row r="392" spans="1:4" hidden="1" x14ac:dyDescent="0.3">
      <c r="A392" s="4">
        <v>13</v>
      </c>
      <c r="B392" s="4" t="s">
        <v>286</v>
      </c>
      <c r="C392" s="4">
        <v>1482</v>
      </c>
      <c r="D392" s="4">
        <v>2005</v>
      </c>
    </row>
    <row r="393" spans="1:4" hidden="1" x14ac:dyDescent="0.3">
      <c r="A393" s="4">
        <v>14</v>
      </c>
      <c r="B393" s="4" t="s">
        <v>30</v>
      </c>
      <c r="C393" s="4">
        <v>1270</v>
      </c>
      <c r="D393" s="4">
        <v>2005</v>
      </c>
    </row>
    <row r="394" spans="1:4" hidden="1" x14ac:dyDescent="0.3">
      <c r="A394" s="4">
        <v>15</v>
      </c>
      <c r="B394" s="4" t="s">
        <v>18</v>
      </c>
      <c r="C394" s="4">
        <v>1059</v>
      </c>
      <c r="D394" s="4">
        <v>2005</v>
      </c>
    </row>
    <row r="395" spans="1:4" hidden="1" x14ac:dyDescent="0.3">
      <c r="A395" s="4">
        <v>16</v>
      </c>
      <c r="B395" s="4" t="s">
        <v>355</v>
      </c>
      <c r="C395" s="4">
        <v>1012</v>
      </c>
      <c r="D395" s="4">
        <v>2005</v>
      </c>
    </row>
    <row r="396" spans="1:4" hidden="1" x14ac:dyDescent="0.3">
      <c r="A396" s="4">
        <v>17</v>
      </c>
      <c r="B396" s="4" t="s">
        <v>5</v>
      </c>
      <c r="C396" s="4">
        <v>897</v>
      </c>
      <c r="D396" s="4">
        <v>2005</v>
      </c>
    </row>
    <row r="397" spans="1:4" hidden="1" x14ac:dyDescent="0.3">
      <c r="A397" s="4">
        <v>18</v>
      </c>
      <c r="B397" s="4" t="s">
        <v>317</v>
      </c>
      <c r="C397" s="4">
        <v>890</v>
      </c>
      <c r="D397" s="4">
        <v>2005</v>
      </c>
    </row>
    <row r="398" spans="1:4" hidden="1" x14ac:dyDescent="0.3">
      <c r="A398" s="4">
        <v>19</v>
      </c>
      <c r="B398" s="4" t="s">
        <v>253</v>
      </c>
      <c r="C398" s="4">
        <v>742</v>
      </c>
      <c r="D398" s="4">
        <v>2005</v>
      </c>
    </row>
    <row r="399" spans="1:4" hidden="1" x14ac:dyDescent="0.3">
      <c r="A399" s="4">
        <v>20</v>
      </c>
      <c r="B399" s="4" t="s">
        <v>377</v>
      </c>
      <c r="C399" s="4">
        <v>720</v>
      </c>
      <c r="D399" s="4">
        <v>2005</v>
      </c>
    </row>
    <row r="400" spans="1:4" hidden="1" x14ac:dyDescent="0.3">
      <c r="A400" s="4">
        <v>21</v>
      </c>
      <c r="B400" s="4" t="s">
        <v>26</v>
      </c>
      <c r="C400" s="4">
        <v>705</v>
      </c>
      <c r="D400" s="4">
        <v>2005</v>
      </c>
    </row>
    <row r="401" spans="1:4" hidden="1" x14ac:dyDescent="0.3">
      <c r="A401" s="4">
        <v>22</v>
      </c>
      <c r="B401" s="4" t="s">
        <v>262</v>
      </c>
      <c r="C401" s="4">
        <v>582</v>
      </c>
      <c r="D401" s="4">
        <v>2005</v>
      </c>
    </row>
    <row r="402" spans="1:4" hidden="1" x14ac:dyDescent="0.3">
      <c r="A402" s="4">
        <v>23</v>
      </c>
      <c r="B402" s="4" t="s">
        <v>237</v>
      </c>
      <c r="C402" s="4">
        <v>570</v>
      </c>
      <c r="D402" s="4">
        <v>2005</v>
      </c>
    </row>
    <row r="403" spans="1:4" hidden="1" x14ac:dyDescent="0.3">
      <c r="A403" s="4">
        <v>24</v>
      </c>
      <c r="B403" s="4" t="s">
        <v>372</v>
      </c>
      <c r="C403" s="4">
        <v>524</v>
      </c>
      <c r="D403" s="4">
        <v>2005</v>
      </c>
    </row>
    <row r="404" spans="1:4" hidden="1" x14ac:dyDescent="0.3">
      <c r="A404" s="4">
        <v>25</v>
      </c>
      <c r="B404" s="4" t="s">
        <v>323</v>
      </c>
      <c r="C404" s="4">
        <v>498</v>
      </c>
      <c r="D404" s="4">
        <v>2005</v>
      </c>
    </row>
    <row r="405" spans="1:4" hidden="1" x14ac:dyDescent="0.3">
      <c r="A405" s="4">
        <v>26</v>
      </c>
      <c r="B405" s="4" t="s">
        <v>335</v>
      </c>
      <c r="C405" s="4">
        <v>483</v>
      </c>
      <c r="D405" s="4">
        <v>2005</v>
      </c>
    </row>
    <row r="406" spans="1:4" hidden="1" x14ac:dyDescent="0.3">
      <c r="A406" s="4">
        <v>27</v>
      </c>
      <c r="B406" s="4" t="s">
        <v>280</v>
      </c>
      <c r="C406" s="4">
        <v>473</v>
      </c>
      <c r="D406" s="4">
        <v>2005</v>
      </c>
    </row>
    <row r="407" spans="1:4" hidden="1" x14ac:dyDescent="0.3">
      <c r="A407" s="4">
        <v>28</v>
      </c>
      <c r="B407" s="4" t="s">
        <v>388</v>
      </c>
      <c r="C407" s="4">
        <v>451</v>
      </c>
      <c r="D407" s="4">
        <v>2005</v>
      </c>
    </row>
    <row r="408" spans="1:4" hidden="1" x14ac:dyDescent="0.3">
      <c r="A408" s="4">
        <v>29</v>
      </c>
      <c r="B408" s="4" t="s">
        <v>212</v>
      </c>
      <c r="C408" s="4">
        <v>424</v>
      </c>
      <c r="D408" s="4">
        <v>2005</v>
      </c>
    </row>
    <row r="409" spans="1:4" hidden="1" x14ac:dyDescent="0.3">
      <c r="A409" s="4">
        <v>30</v>
      </c>
      <c r="B409" s="4" t="s">
        <v>222</v>
      </c>
      <c r="C409" s="4">
        <v>421</v>
      </c>
      <c r="D409" s="4">
        <v>2005</v>
      </c>
    </row>
    <row r="410" spans="1:4" hidden="1" x14ac:dyDescent="0.3">
      <c r="A410" s="4">
        <v>31</v>
      </c>
      <c r="B410" s="4" t="s">
        <v>1156</v>
      </c>
      <c r="C410" s="4">
        <v>387</v>
      </c>
      <c r="D410" s="4">
        <v>2005</v>
      </c>
    </row>
    <row r="411" spans="1:4" hidden="1" x14ac:dyDescent="0.3">
      <c r="A411" s="4">
        <v>32</v>
      </c>
      <c r="B411" s="4" t="s">
        <v>234</v>
      </c>
      <c r="C411" s="4">
        <v>387</v>
      </c>
      <c r="D411" s="4">
        <v>2005</v>
      </c>
    </row>
    <row r="412" spans="1:4" hidden="1" x14ac:dyDescent="0.3">
      <c r="A412" s="4">
        <v>33</v>
      </c>
      <c r="B412" s="4" t="s">
        <v>379</v>
      </c>
      <c r="C412" s="4">
        <v>349</v>
      </c>
      <c r="D412" s="4">
        <v>2005</v>
      </c>
    </row>
    <row r="413" spans="1:4" hidden="1" x14ac:dyDescent="0.3">
      <c r="A413" s="4">
        <v>34</v>
      </c>
      <c r="B413" s="4" t="s">
        <v>369</v>
      </c>
      <c r="C413" s="4">
        <v>328</v>
      </c>
      <c r="D413" s="4">
        <v>2005</v>
      </c>
    </row>
    <row r="414" spans="1:4" hidden="1" x14ac:dyDescent="0.3">
      <c r="A414" s="4">
        <v>35</v>
      </c>
      <c r="B414" s="4" t="s">
        <v>361</v>
      </c>
      <c r="C414" s="4">
        <v>327</v>
      </c>
      <c r="D414" s="4">
        <v>2005</v>
      </c>
    </row>
    <row r="415" spans="1:4" hidden="1" x14ac:dyDescent="0.3">
      <c r="A415" s="4">
        <v>36</v>
      </c>
      <c r="B415" s="4" t="s">
        <v>265</v>
      </c>
      <c r="C415" s="4">
        <v>293</v>
      </c>
      <c r="D415" s="4">
        <v>2005</v>
      </c>
    </row>
    <row r="416" spans="1:4" hidden="1" x14ac:dyDescent="0.3">
      <c r="A416" s="4">
        <v>37</v>
      </c>
      <c r="B416" s="4" t="s">
        <v>349</v>
      </c>
      <c r="C416" s="4">
        <v>292</v>
      </c>
      <c r="D416" s="4">
        <v>2005</v>
      </c>
    </row>
    <row r="417" spans="1:4" hidden="1" x14ac:dyDescent="0.3">
      <c r="A417" s="4">
        <v>38</v>
      </c>
      <c r="B417" s="4" t="s">
        <v>340</v>
      </c>
      <c r="C417" s="4">
        <v>270</v>
      </c>
      <c r="D417" s="4">
        <v>2005</v>
      </c>
    </row>
    <row r="418" spans="1:4" hidden="1" x14ac:dyDescent="0.3">
      <c r="A418" s="4">
        <v>39</v>
      </c>
      <c r="B418" s="4" t="s">
        <v>347</v>
      </c>
      <c r="C418" s="4">
        <v>257</v>
      </c>
      <c r="D418" s="4">
        <v>2005</v>
      </c>
    </row>
    <row r="419" spans="1:4" hidden="1" x14ac:dyDescent="0.3">
      <c r="A419" s="4">
        <v>40</v>
      </c>
      <c r="B419" s="4" t="s">
        <v>4</v>
      </c>
      <c r="C419" s="4">
        <v>253</v>
      </c>
      <c r="D419" s="4">
        <v>2005</v>
      </c>
    </row>
    <row r="420" spans="1:4" hidden="1" x14ac:dyDescent="0.3">
      <c r="A420" s="4">
        <v>41</v>
      </c>
      <c r="B420" s="4" t="s">
        <v>334</v>
      </c>
      <c r="C420" s="4">
        <v>245</v>
      </c>
      <c r="D420" s="4">
        <v>2005</v>
      </c>
    </row>
    <row r="421" spans="1:4" hidden="1" x14ac:dyDescent="0.3">
      <c r="A421" s="4">
        <v>42</v>
      </c>
      <c r="B421" s="4" t="s">
        <v>338</v>
      </c>
      <c r="C421" s="4">
        <v>245</v>
      </c>
      <c r="D421" s="4">
        <v>2005</v>
      </c>
    </row>
    <row r="422" spans="1:4" hidden="1" x14ac:dyDescent="0.3">
      <c r="A422" s="4">
        <v>43</v>
      </c>
      <c r="B422" s="4" t="s">
        <v>224</v>
      </c>
      <c r="C422" s="4">
        <v>244</v>
      </c>
      <c r="D422" s="4">
        <v>2005</v>
      </c>
    </row>
    <row r="423" spans="1:4" hidden="1" x14ac:dyDescent="0.3">
      <c r="A423" s="4">
        <v>44</v>
      </c>
      <c r="B423" s="4" t="s">
        <v>373</v>
      </c>
      <c r="C423" s="4">
        <v>244</v>
      </c>
      <c r="D423" s="4">
        <v>2005</v>
      </c>
    </row>
    <row r="424" spans="1:4" hidden="1" x14ac:dyDescent="0.3">
      <c r="A424" s="4">
        <v>45</v>
      </c>
      <c r="B424" s="4" t="s">
        <v>269</v>
      </c>
      <c r="C424" s="4">
        <v>215</v>
      </c>
      <c r="D424" s="4">
        <v>2005</v>
      </c>
    </row>
    <row r="425" spans="1:4" hidden="1" x14ac:dyDescent="0.3">
      <c r="A425" s="4">
        <v>46</v>
      </c>
      <c r="B425" s="4" t="s">
        <v>339</v>
      </c>
      <c r="C425" s="4">
        <v>212</v>
      </c>
      <c r="D425" s="4">
        <v>2005</v>
      </c>
    </row>
    <row r="426" spans="1:4" hidden="1" x14ac:dyDescent="0.3">
      <c r="A426" s="4">
        <v>47</v>
      </c>
      <c r="B426" s="4" t="s">
        <v>36</v>
      </c>
      <c r="C426" s="4">
        <v>199</v>
      </c>
      <c r="D426" s="4">
        <v>2005</v>
      </c>
    </row>
    <row r="427" spans="1:4" hidden="1" x14ac:dyDescent="0.3">
      <c r="A427" s="4">
        <v>48</v>
      </c>
      <c r="B427" s="4" t="s">
        <v>229</v>
      </c>
      <c r="C427" s="4">
        <v>194</v>
      </c>
      <c r="D427" s="4">
        <v>2005</v>
      </c>
    </row>
    <row r="428" spans="1:4" hidden="1" x14ac:dyDescent="0.3">
      <c r="A428" s="4">
        <v>49</v>
      </c>
      <c r="B428" s="4" t="s">
        <v>366</v>
      </c>
      <c r="C428" s="4">
        <v>180</v>
      </c>
      <c r="D428" s="4">
        <v>2005</v>
      </c>
    </row>
    <row r="429" spans="1:4" hidden="1" x14ac:dyDescent="0.3">
      <c r="A429" s="4">
        <v>50</v>
      </c>
      <c r="B429" s="4" t="s">
        <v>301</v>
      </c>
      <c r="C429" s="4">
        <v>176</v>
      </c>
      <c r="D429" s="4">
        <v>2005</v>
      </c>
    </row>
    <row r="430" spans="1:4" hidden="1" x14ac:dyDescent="0.3">
      <c r="A430" s="4">
        <v>51</v>
      </c>
      <c r="B430" s="4" t="s">
        <v>233</v>
      </c>
      <c r="C430" s="4">
        <v>139</v>
      </c>
      <c r="D430" s="4">
        <v>2005</v>
      </c>
    </row>
    <row r="431" spans="1:4" hidden="1" x14ac:dyDescent="0.3">
      <c r="A431" s="4">
        <v>52</v>
      </c>
      <c r="B431" s="4" t="s">
        <v>270</v>
      </c>
      <c r="C431" s="4">
        <v>115</v>
      </c>
      <c r="D431" s="4">
        <v>2005</v>
      </c>
    </row>
    <row r="432" spans="1:4" hidden="1" x14ac:dyDescent="0.3">
      <c r="A432" s="4">
        <v>53</v>
      </c>
      <c r="B432" s="4" t="s">
        <v>25</v>
      </c>
      <c r="C432" s="4">
        <v>112</v>
      </c>
      <c r="D432" s="4">
        <v>2005</v>
      </c>
    </row>
    <row r="433" spans="1:4" hidden="1" x14ac:dyDescent="0.3">
      <c r="A433" s="4">
        <v>54</v>
      </c>
      <c r="B433" s="4" t="s">
        <v>276</v>
      </c>
      <c r="C433" s="4">
        <v>106</v>
      </c>
      <c r="D433" s="4">
        <v>2005</v>
      </c>
    </row>
    <row r="434" spans="1:4" hidden="1" x14ac:dyDescent="0.3">
      <c r="A434" s="4">
        <v>55</v>
      </c>
      <c r="B434" s="4" t="s">
        <v>252</v>
      </c>
      <c r="C434" s="4">
        <v>93</v>
      </c>
      <c r="D434" s="4">
        <v>2005</v>
      </c>
    </row>
    <row r="435" spans="1:4" hidden="1" x14ac:dyDescent="0.3">
      <c r="A435" s="4">
        <v>56</v>
      </c>
      <c r="B435" s="4" t="s">
        <v>389</v>
      </c>
      <c r="C435" s="4">
        <v>90</v>
      </c>
      <c r="D435" s="4">
        <v>2005</v>
      </c>
    </row>
    <row r="436" spans="1:4" hidden="1" x14ac:dyDescent="0.3">
      <c r="A436" s="4">
        <v>57</v>
      </c>
      <c r="B436" s="4" t="s">
        <v>304</v>
      </c>
      <c r="C436" s="4">
        <v>87</v>
      </c>
      <c r="D436" s="4">
        <v>2005</v>
      </c>
    </row>
    <row r="437" spans="1:4" hidden="1" x14ac:dyDescent="0.3">
      <c r="A437" s="4">
        <v>58</v>
      </c>
      <c r="B437" s="4" t="s">
        <v>302</v>
      </c>
      <c r="C437" s="4">
        <v>75</v>
      </c>
      <c r="D437" s="4">
        <v>2005</v>
      </c>
    </row>
    <row r="438" spans="1:4" hidden="1" x14ac:dyDescent="0.3">
      <c r="A438" s="4">
        <v>59</v>
      </c>
      <c r="B438" s="4" t="s">
        <v>248</v>
      </c>
      <c r="C438" s="4">
        <v>65</v>
      </c>
      <c r="D438" s="4">
        <v>2005</v>
      </c>
    </row>
    <row r="439" spans="1:4" hidden="1" x14ac:dyDescent="0.3">
      <c r="A439" s="4">
        <v>60</v>
      </c>
      <c r="B439" s="4" t="s">
        <v>327</v>
      </c>
      <c r="C439" s="4">
        <v>64</v>
      </c>
      <c r="D439" s="4">
        <v>2005</v>
      </c>
    </row>
    <row r="440" spans="1:4" hidden="1" x14ac:dyDescent="0.3">
      <c r="A440" s="4">
        <v>61</v>
      </c>
      <c r="B440" s="4" t="s">
        <v>228</v>
      </c>
      <c r="C440" s="4">
        <v>62</v>
      </c>
      <c r="D440" s="4">
        <v>2005</v>
      </c>
    </row>
    <row r="441" spans="1:4" hidden="1" x14ac:dyDescent="0.3">
      <c r="A441" s="4">
        <v>62</v>
      </c>
      <c r="B441" s="4" t="s">
        <v>260</v>
      </c>
      <c r="C441" s="4">
        <v>57</v>
      </c>
      <c r="D441" s="4">
        <v>2005</v>
      </c>
    </row>
    <row r="442" spans="1:4" hidden="1" x14ac:dyDescent="0.3">
      <c r="A442" s="4">
        <v>63</v>
      </c>
      <c r="B442" s="4" t="s">
        <v>333</v>
      </c>
      <c r="C442" s="4">
        <v>52</v>
      </c>
      <c r="D442" s="4">
        <v>2005</v>
      </c>
    </row>
    <row r="443" spans="1:4" hidden="1" x14ac:dyDescent="0.3">
      <c r="A443" s="4">
        <v>64</v>
      </c>
      <c r="B443" s="4" t="s">
        <v>211</v>
      </c>
      <c r="C443" s="4">
        <v>50</v>
      </c>
      <c r="D443" s="4">
        <v>2005</v>
      </c>
    </row>
    <row r="444" spans="1:4" hidden="1" x14ac:dyDescent="0.3">
      <c r="A444" s="4">
        <v>65</v>
      </c>
      <c r="B444" s="4" t="s">
        <v>1053</v>
      </c>
      <c r="C444" s="4">
        <v>49</v>
      </c>
      <c r="D444" s="4">
        <v>2005</v>
      </c>
    </row>
    <row r="445" spans="1:4" hidden="1" x14ac:dyDescent="0.3">
      <c r="A445" s="4">
        <v>66</v>
      </c>
      <c r="B445" s="4" t="s">
        <v>720</v>
      </c>
      <c r="C445" s="4">
        <v>49</v>
      </c>
      <c r="D445" s="4">
        <v>2005</v>
      </c>
    </row>
    <row r="446" spans="1:4" hidden="1" x14ac:dyDescent="0.3">
      <c r="A446" s="4">
        <v>67</v>
      </c>
      <c r="B446" s="4" t="s">
        <v>376</v>
      </c>
      <c r="C446" s="4">
        <v>47</v>
      </c>
      <c r="D446" s="4">
        <v>2005</v>
      </c>
    </row>
    <row r="447" spans="1:4" hidden="1" x14ac:dyDescent="0.3">
      <c r="A447" s="4">
        <v>68</v>
      </c>
      <c r="B447" s="4" t="s">
        <v>236</v>
      </c>
      <c r="C447" s="4">
        <v>46</v>
      </c>
      <c r="D447" s="4">
        <v>2005</v>
      </c>
    </row>
    <row r="448" spans="1:4" hidden="1" x14ac:dyDescent="0.3">
      <c r="A448" s="4">
        <v>69</v>
      </c>
      <c r="B448" s="4" t="s">
        <v>249</v>
      </c>
      <c r="C448" s="4">
        <v>40</v>
      </c>
      <c r="D448" s="4">
        <v>2005</v>
      </c>
    </row>
    <row r="449" spans="1:4" hidden="1" x14ac:dyDescent="0.3">
      <c r="A449" s="4">
        <v>70</v>
      </c>
      <c r="B449" s="4" t="s">
        <v>261</v>
      </c>
      <c r="C449" s="4">
        <v>40</v>
      </c>
      <c r="D449" s="4">
        <v>2005</v>
      </c>
    </row>
    <row r="450" spans="1:4" hidden="1" x14ac:dyDescent="0.3">
      <c r="A450" s="4">
        <v>71</v>
      </c>
      <c r="B450" s="4" t="s">
        <v>254</v>
      </c>
      <c r="C450" s="4">
        <v>37</v>
      </c>
      <c r="D450" s="4">
        <v>2005</v>
      </c>
    </row>
    <row r="451" spans="1:4" hidden="1" x14ac:dyDescent="0.3">
      <c r="A451" s="4">
        <v>72</v>
      </c>
      <c r="B451" s="4" t="s">
        <v>225</v>
      </c>
      <c r="C451" s="4">
        <v>37</v>
      </c>
      <c r="D451" s="4">
        <v>2005</v>
      </c>
    </row>
    <row r="452" spans="1:4" hidden="1" x14ac:dyDescent="0.3">
      <c r="A452" s="4">
        <v>73</v>
      </c>
      <c r="B452" s="4" t="s">
        <v>387</v>
      </c>
      <c r="C452" s="4">
        <v>36</v>
      </c>
      <c r="D452" s="4">
        <v>2005</v>
      </c>
    </row>
    <row r="453" spans="1:4" hidden="1" x14ac:dyDescent="0.3">
      <c r="A453" s="4">
        <v>74</v>
      </c>
      <c r="B453" s="4" t="s">
        <v>244</v>
      </c>
      <c r="C453" s="4">
        <v>34</v>
      </c>
      <c r="D453" s="4">
        <v>2005</v>
      </c>
    </row>
    <row r="454" spans="1:4" hidden="1" x14ac:dyDescent="0.3">
      <c r="A454" s="4">
        <v>75</v>
      </c>
      <c r="B454" s="4" t="s">
        <v>247</v>
      </c>
      <c r="C454" s="4">
        <v>31</v>
      </c>
      <c r="D454" s="4">
        <v>2005</v>
      </c>
    </row>
    <row r="455" spans="1:4" hidden="1" x14ac:dyDescent="0.3">
      <c r="A455" s="4">
        <v>76</v>
      </c>
      <c r="B455" s="4" t="s">
        <v>283</v>
      </c>
      <c r="C455" s="4">
        <v>30</v>
      </c>
      <c r="D455" s="4">
        <v>2005</v>
      </c>
    </row>
    <row r="456" spans="1:4" hidden="1" x14ac:dyDescent="0.3">
      <c r="A456" s="4">
        <v>77</v>
      </c>
      <c r="B456" s="4" t="s">
        <v>267</v>
      </c>
      <c r="C456" s="4">
        <v>26</v>
      </c>
      <c r="D456" s="4">
        <v>2005</v>
      </c>
    </row>
    <row r="457" spans="1:4" hidden="1" x14ac:dyDescent="0.3">
      <c r="A457" s="4">
        <v>78</v>
      </c>
      <c r="B457" s="4" t="s">
        <v>362</v>
      </c>
      <c r="C457" s="4">
        <v>26</v>
      </c>
      <c r="D457" s="4">
        <v>2005</v>
      </c>
    </row>
    <row r="458" spans="1:4" hidden="1" x14ac:dyDescent="0.3">
      <c r="A458" s="4">
        <v>79</v>
      </c>
      <c r="B458" s="4" t="s">
        <v>320</v>
      </c>
      <c r="C458" s="4">
        <v>24</v>
      </c>
      <c r="D458" s="4">
        <v>2005</v>
      </c>
    </row>
    <row r="459" spans="1:4" hidden="1" x14ac:dyDescent="0.3">
      <c r="A459" s="4">
        <v>80</v>
      </c>
      <c r="B459" s="4" t="s">
        <v>365</v>
      </c>
      <c r="C459" s="4">
        <v>24</v>
      </c>
      <c r="D459" s="4">
        <v>2005</v>
      </c>
    </row>
    <row r="460" spans="1:4" hidden="1" x14ac:dyDescent="0.3">
      <c r="A460" s="4">
        <v>81</v>
      </c>
      <c r="B460" s="4" t="s">
        <v>336</v>
      </c>
      <c r="C460" s="4">
        <v>22</v>
      </c>
      <c r="D460" s="4">
        <v>2005</v>
      </c>
    </row>
    <row r="461" spans="1:4" hidden="1" x14ac:dyDescent="0.3">
      <c r="A461" s="4">
        <v>82</v>
      </c>
      <c r="B461" s="4" t="s">
        <v>732</v>
      </c>
      <c r="C461" s="4">
        <v>21</v>
      </c>
      <c r="D461" s="4">
        <v>2005</v>
      </c>
    </row>
    <row r="462" spans="1:4" hidden="1" x14ac:dyDescent="0.3">
      <c r="A462" s="4">
        <v>83</v>
      </c>
      <c r="B462" s="4" t="s">
        <v>341</v>
      </c>
      <c r="C462" s="4">
        <v>21</v>
      </c>
      <c r="D462" s="4">
        <v>2005</v>
      </c>
    </row>
    <row r="463" spans="1:4" hidden="1" x14ac:dyDescent="0.3">
      <c r="A463" s="4">
        <v>84</v>
      </c>
      <c r="B463" s="4" t="s">
        <v>290</v>
      </c>
      <c r="C463" s="4">
        <v>19</v>
      </c>
      <c r="D463" s="4">
        <v>2005</v>
      </c>
    </row>
    <row r="464" spans="1:4" hidden="1" x14ac:dyDescent="0.3">
      <c r="A464" s="4">
        <v>85</v>
      </c>
      <c r="B464" s="4" t="s">
        <v>315</v>
      </c>
      <c r="C464" s="4">
        <v>18</v>
      </c>
      <c r="D464" s="4">
        <v>2005</v>
      </c>
    </row>
    <row r="465" spans="1:4" hidden="1" x14ac:dyDescent="0.3">
      <c r="A465" s="4">
        <v>86</v>
      </c>
      <c r="B465" s="4" t="s">
        <v>350</v>
      </c>
      <c r="C465" s="4">
        <v>17</v>
      </c>
      <c r="D465" s="4">
        <v>2005</v>
      </c>
    </row>
    <row r="466" spans="1:4" hidden="1" x14ac:dyDescent="0.3">
      <c r="A466" s="4">
        <v>87</v>
      </c>
      <c r="B466" s="4" t="s">
        <v>220</v>
      </c>
      <c r="C466" s="4">
        <v>16</v>
      </c>
      <c r="D466" s="4">
        <v>2005</v>
      </c>
    </row>
    <row r="467" spans="1:4" hidden="1" x14ac:dyDescent="0.3">
      <c r="A467" s="4">
        <v>88</v>
      </c>
      <c r="B467" s="4" t="s">
        <v>282</v>
      </c>
      <c r="C467" s="4">
        <v>15</v>
      </c>
      <c r="D467" s="4">
        <v>2005</v>
      </c>
    </row>
    <row r="468" spans="1:4" hidden="1" x14ac:dyDescent="0.3">
      <c r="A468" s="4">
        <v>89</v>
      </c>
      <c r="B468" s="4" t="s">
        <v>321</v>
      </c>
      <c r="C468" s="4">
        <v>13</v>
      </c>
      <c r="D468" s="4">
        <v>2005</v>
      </c>
    </row>
    <row r="469" spans="1:4" hidden="1" x14ac:dyDescent="0.3">
      <c r="A469" s="4">
        <v>90</v>
      </c>
      <c r="B469" s="4" t="s">
        <v>203</v>
      </c>
      <c r="C469" s="4">
        <v>12</v>
      </c>
      <c r="D469" s="4">
        <v>2005</v>
      </c>
    </row>
    <row r="470" spans="1:4" hidden="1" x14ac:dyDescent="0.3">
      <c r="A470" s="4">
        <v>91</v>
      </c>
      <c r="B470" s="4" t="s">
        <v>274</v>
      </c>
      <c r="C470" s="4">
        <v>12</v>
      </c>
      <c r="D470" s="4">
        <v>2005</v>
      </c>
    </row>
    <row r="471" spans="1:4" hidden="1" x14ac:dyDescent="0.3">
      <c r="A471" s="4">
        <v>92</v>
      </c>
      <c r="B471" s="4" t="s">
        <v>235</v>
      </c>
      <c r="C471" s="4">
        <v>11</v>
      </c>
      <c r="D471" s="4">
        <v>2005</v>
      </c>
    </row>
    <row r="472" spans="1:4" hidden="1" x14ac:dyDescent="0.3">
      <c r="A472" s="4">
        <v>93</v>
      </c>
      <c r="B472" s="4" t="s">
        <v>368</v>
      </c>
      <c r="C472" s="4">
        <v>10</v>
      </c>
      <c r="D472" s="4">
        <v>2005</v>
      </c>
    </row>
    <row r="473" spans="1:4" hidden="1" x14ac:dyDescent="0.3">
      <c r="A473" s="4">
        <v>94</v>
      </c>
      <c r="B473" s="4" t="s">
        <v>310</v>
      </c>
      <c r="C473" s="4">
        <v>10</v>
      </c>
      <c r="D473" s="4">
        <v>2005</v>
      </c>
    </row>
    <row r="474" spans="1:4" hidden="1" x14ac:dyDescent="0.3">
      <c r="A474" s="4">
        <v>95</v>
      </c>
      <c r="B474" s="4" t="s">
        <v>383</v>
      </c>
      <c r="C474" s="4">
        <v>9</v>
      </c>
      <c r="D474" s="4">
        <v>2005</v>
      </c>
    </row>
    <row r="475" spans="1:4" hidden="1" x14ac:dyDescent="0.3">
      <c r="A475" s="4">
        <v>96</v>
      </c>
      <c r="B475" s="4" t="s">
        <v>298</v>
      </c>
      <c r="C475" s="4">
        <v>8</v>
      </c>
      <c r="D475" s="4">
        <v>2005</v>
      </c>
    </row>
    <row r="476" spans="1:4" hidden="1" x14ac:dyDescent="0.3">
      <c r="A476" s="4">
        <v>97</v>
      </c>
      <c r="B476" s="4" t="s">
        <v>391</v>
      </c>
      <c r="C476" s="4">
        <v>8</v>
      </c>
      <c r="D476" s="4">
        <v>2005</v>
      </c>
    </row>
    <row r="477" spans="1:4" hidden="1" x14ac:dyDescent="0.3">
      <c r="A477" s="4">
        <v>98</v>
      </c>
      <c r="B477" s="4" t="s">
        <v>300</v>
      </c>
      <c r="C477" s="4">
        <v>6</v>
      </c>
      <c r="D477" s="4">
        <v>2005</v>
      </c>
    </row>
    <row r="478" spans="1:4" hidden="1" x14ac:dyDescent="0.3">
      <c r="A478" s="4">
        <v>99</v>
      </c>
      <c r="B478" s="4" t="s">
        <v>312</v>
      </c>
      <c r="C478" s="4">
        <v>5</v>
      </c>
      <c r="D478" s="4">
        <v>2005</v>
      </c>
    </row>
    <row r="479" spans="1:4" hidden="1" x14ac:dyDescent="0.3">
      <c r="A479" s="4">
        <v>100</v>
      </c>
      <c r="B479" s="4" t="s">
        <v>625</v>
      </c>
      <c r="C479" s="4">
        <v>5</v>
      </c>
      <c r="D479" s="4">
        <v>2005</v>
      </c>
    </row>
    <row r="480" spans="1:4" hidden="1" x14ac:dyDescent="0.3">
      <c r="A480" s="4">
        <v>101</v>
      </c>
      <c r="B480" s="4" t="s">
        <v>263</v>
      </c>
      <c r="C480" s="4">
        <v>5</v>
      </c>
      <c r="D480" s="4">
        <v>2005</v>
      </c>
    </row>
    <row r="481" spans="1:4" hidden="1" x14ac:dyDescent="0.3">
      <c r="A481" s="4">
        <v>102</v>
      </c>
      <c r="B481" s="4" t="s">
        <v>251</v>
      </c>
      <c r="C481" s="4">
        <v>4</v>
      </c>
      <c r="D481" s="4">
        <v>2005</v>
      </c>
    </row>
    <row r="482" spans="1:4" hidden="1" x14ac:dyDescent="0.3">
      <c r="A482" s="4">
        <v>103</v>
      </c>
      <c r="B482" s="4" t="s">
        <v>232</v>
      </c>
      <c r="C482" s="4">
        <v>4</v>
      </c>
      <c r="D482" s="4">
        <v>2005</v>
      </c>
    </row>
    <row r="483" spans="1:4" hidden="1" x14ac:dyDescent="0.3">
      <c r="A483" s="4">
        <v>104</v>
      </c>
      <c r="B483" s="4" t="s">
        <v>201</v>
      </c>
      <c r="C483" s="4">
        <v>3</v>
      </c>
      <c r="D483" s="4">
        <v>2005</v>
      </c>
    </row>
    <row r="484" spans="1:4" hidden="1" x14ac:dyDescent="0.3">
      <c r="A484" s="4">
        <v>105</v>
      </c>
      <c r="B484" s="4" t="s">
        <v>278</v>
      </c>
      <c r="C484" s="4">
        <v>3</v>
      </c>
      <c r="D484" s="4">
        <v>2005</v>
      </c>
    </row>
    <row r="485" spans="1:4" hidden="1" x14ac:dyDescent="0.3">
      <c r="A485" s="4">
        <v>106</v>
      </c>
      <c r="B485" s="4" t="s">
        <v>293</v>
      </c>
      <c r="C485" s="4">
        <v>2</v>
      </c>
      <c r="D485" s="4">
        <v>2005</v>
      </c>
    </row>
    <row r="486" spans="1:4" hidden="1" x14ac:dyDescent="0.3">
      <c r="A486" s="4">
        <v>107</v>
      </c>
      <c r="B486" s="4" t="s">
        <v>330</v>
      </c>
      <c r="C486" s="4">
        <v>2</v>
      </c>
      <c r="D486" s="4">
        <v>2005</v>
      </c>
    </row>
    <row r="487" spans="1:4" hidden="1" x14ac:dyDescent="0.3">
      <c r="A487" s="4">
        <v>108</v>
      </c>
      <c r="B487" s="4" t="s">
        <v>257</v>
      </c>
      <c r="C487" s="4">
        <v>2</v>
      </c>
      <c r="D487" s="4">
        <v>2005</v>
      </c>
    </row>
    <row r="488" spans="1:4" x14ac:dyDescent="0.3">
      <c r="A488" s="49">
        <v>1</v>
      </c>
      <c r="B488" s="25" t="s">
        <v>329</v>
      </c>
      <c r="C488" s="25">
        <v>9867</v>
      </c>
      <c r="D488" s="25">
        <v>2006</v>
      </c>
    </row>
    <row r="489" spans="1:4" x14ac:dyDescent="0.3">
      <c r="A489" s="49">
        <v>2</v>
      </c>
      <c r="B489" s="25" t="s">
        <v>217</v>
      </c>
      <c r="C489" s="25">
        <v>9681</v>
      </c>
      <c r="D489" s="25">
        <v>2006</v>
      </c>
    </row>
    <row r="490" spans="1:4" x14ac:dyDescent="0.3">
      <c r="A490" s="49">
        <v>3</v>
      </c>
      <c r="B490" s="25" t="s">
        <v>28</v>
      </c>
      <c r="C490" s="25">
        <v>9483</v>
      </c>
      <c r="D490" s="25">
        <v>2006</v>
      </c>
    </row>
    <row r="491" spans="1:4" x14ac:dyDescent="0.3">
      <c r="A491" s="49">
        <v>4</v>
      </c>
      <c r="B491" s="25" t="s">
        <v>284</v>
      </c>
      <c r="C491" s="25">
        <v>3820</v>
      </c>
      <c r="D491" s="25">
        <v>2006</v>
      </c>
    </row>
    <row r="492" spans="1:4" x14ac:dyDescent="0.3">
      <c r="A492" s="49">
        <v>5</v>
      </c>
      <c r="B492" s="25" t="s">
        <v>266</v>
      </c>
      <c r="C492" s="25">
        <v>2694</v>
      </c>
      <c r="D492" s="25">
        <v>2006</v>
      </c>
    </row>
    <row r="493" spans="1:4" hidden="1" x14ac:dyDescent="0.3">
      <c r="A493" s="4">
        <v>6</v>
      </c>
      <c r="B493" s="4" t="s">
        <v>319</v>
      </c>
      <c r="C493" s="4">
        <v>2607</v>
      </c>
      <c r="D493" s="4">
        <v>2006</v>
      </c>
    </row>
    <row r="494" spans="1:4" hidden="1" x14ac:dyDescent="0.3">
      <c r="A494" s="4">
        <v>7</v>
      </c>
      <c r="B494" s="4" t="s">
        <v>381</v>
      </c>
      <c r="C494" s="4">
        <v>2586</v>
      </c>
      <c r="D494" s="4">
        <v>2006</v>
      </c>
    </row>
    <row r="495" spans="1:4" hidden="1" x14ac:dyDescent="0.3">
      <c r="A495" s="4">
        <v>8</v>
      </c>
      <c r="B495" s="4" t="s">
        <v>25</v>
      </c>
      <c r="C495" s="4">
        <v>2462</v>
      </c>
      <c r="D495" s="4">
        <v>2006</v>
      </c>
    </row>
    <row r="496" spans="1:4" hidden="1" x14ac:dyDescent="0.3">
      <c r="A496" s="4">
        <v>9</v>
      </c>
      <c r="B496" s="4" t="s">
        <v>324</v>
      </c>
      <c r="C496" s="4">
        <v>2408</v>
      </c>
      <c r="D496" s="4">
        <v>2006</v>
      </c>
    </row>
    <row r="497" spans="1:4" hidden="1" x14ac:dyDescent="0.3">
      <c r="A497" s="4">
        <v>10</v>
      </c>
      <c r="B497" s="4" t="s">
        <v>262</v>
      </c>
      <c r="C497" s="4">
        <v>1988</v>
      </c>
      <c r="D497" s="4">
        <v>2006</v>
      </c>
    </row>
    <row r="498" spans="1:4" hidden="1" x14ac:dyDescent="0.3">
      <c r="A498" s="4">
        <v>11</v>
      </c>
      <c r="B498" s="4" t="s">
        <v>344</v>
      </c>
      <c r="C498" s="4">
        <v>1881</v>
      </c>
      <c r="D498" s="4">
        <v>2006</v>
      </c>
    </row>
    <row r="499" spans="1:4" hidden="1" x14ac:dyDescent="0.3">
      <c r="A499" s="4">
        <v>12</v>
      </c>
      <c r="B499" s="4" t="s">
        <v>18</v>
      </c>
      <c r="C499" s="4">
        <v>1666</v>
      </c>
      <c r="D499" s="4">
        <v>2006</v>
      </c>
    </row>
    <row r="500" spans="1:4" hidden="1" x14ac:dyDescent="0.3">
      <c r="A500" s="4">
        <v>13</v>
      </c>
      <c r="B500" s="4" t="s">
        <v>259</v>
      </c>
      <c r="C500" s="4">
        <v>1613</v>
      </c>
      <c r="D500" s="4">
        <v>2006</v>
      </c>
    </row>
    <row r="501" spans="1:4" hidden="1" x14ac:dyDescent="0.3">
      <c r="A501" s="4">
        <v>14</v>
      </c>
      <c r="B501" s="4" t="s">
        <v>314</v>
      </c>
      <c r="C501" s="4">
        <v>1550</v>
      </c>
      <c r="D501" s="4">
        <v>2006</v>
      </c>
    </row>
    <row r="502" spans="1:4" hidden="1" x14ac:dyDescent="0.3">
      <c r="A502" s="4">
        <v>15</v>
      </c>
      <c r="B502" s="4" t="s">
        <v>4</v>
      </c>
      <c r="C502" s="4">
        <v>1353</v>
      </c>
      <c r="D502" s="4">
        <v>2006</v>
      </c>
    </row>
    <row r="503" spans="1:4" hidden="1" x14ac:dyDescent="0.3">
      <c r="A503" s="4">
        <v>16</v>
      </c>
      <c r="B503" s="4" t="s">
        <v>222</v>
      </c>
      <c r="C503" s="4">
        <v>1283</v>
      </c>
      <c r="D503" s="4">
        <v>2006</v>
      </c>
    </row>
    <row r="504" spans="1:4" hidden="1" x14ac:dyDescent="0.3">
      <c r="A504" s="4">
        <v>17</v>
      </c>
      <c r="B504" s="4" t="s">
        <v>30</v>
      </c>
      <c r="C504" s="4">
        <v>1252</v>
      </c>
      <c r="D504" s="4">
        <v>2006</v>
      </c>
    </row>
    <row r="505" spans="1:4" hidden="1" x14ac:dyDescent="0.3">
      <c r="A505" s="4">
        <v>18</v>
      </c>
      <c r="B505" s="4" t="s">
        <v>265</v>
      </c>
      <c r="C505" s="4">
        <v>1143</v>
      </c>
      <c r="D505" s="4">
        <v>2006</v>
      </c>
    </row>
    <row r="506" spans="1:4" hidden="1" x14ac:dyDescent="0.3">
      <c r="A506" s="4">
        <v>19</v>
      </c>
      <c r="B506" s="4" t="s">
        <v>286</v>
      </c>
      <c r="C506" s="4">
        <v>1135</v>
      </c>
      <c r="D506" s="4">
        <v>2006</v>
      </c>
    </row>
    <row r="507" spans="1:4" hidden="1" x14ac:dyDescent="0.3">
      <c r="A507" s="4">
        <v>20</v>
      </c>
      <c r="B507" s="4" t="s">
        <v>45</v>
      </c>
      <c r="C507" s="4">
        <v>1090</v>
      </c>
      <c r="D507" s="4">
        <v>2006</v>
      </c>
    </row>
    <row r="508" spans="1:4" hidden="1" x14ac:dyDescent="0.3">
      <c r="A508" s="4">
        <v>21</v>
      </c>
      <c r="B508" s="4" t="s">
        <v>36</v>
      </c>
      <c r="C508" s="4">
        <v>1058</v>
      </c>
      <c r="D508" s="4">
        <v>2006</v>
      </c>
    </row>
    <row r="509" spans="1:4" hidden="1" x14ac:dyDescent="0.3">
      <c r="A509" s="4">
        <v>22</v>
      </c>
      <c r="B509" s="4" t="s">
        <v>355</v>
      </c>
      <c r="C509" s="4">
        <v>1042</v>
      </c>
      <c r="D509" s="4">
        <v>2006</v>
      </c>
    </row>
    <row r="510" spans="1:4" hidden="1" x14ac:dyDescent="0.3">
      <c r="A510" s="4">
        <v>23</v>
      </c>
      <c r="B510" s="4" t="s">
        <v>253</v>
      </c>
      <c r="C510" s="4">
        <v>934</v>
      </c>
      <c r="D510" s="4">
        <v>2006</v>
      </c>
    </row>
    <row r="511" spans="1:4" hidden="1" x14ac:dyDescent="0.3">
      <c r="A511" s="4">
        <v>24</v>
      </c>
      <c r="B511" s="4" t="s">
        <v>5</v>
      </c>
      <c r="C511" s="4">
        <v>899</v>
      </c>
      <c r="D511" s="4">
        <v>2006</v>
      </c>
    </row>
    <row r="512" spans="1:4" hidden="1" x14ac:dyDescent="0.3">
      <c r="A512" s="4">
        <v>25</v>
      </c>
      <c r="B512" s="4" t="s">
        <v>26</v>
      </c>
      <c r="C512" s="4">
        <v>811</v>
      </c>
      <c r="D512" s="4">
        <v>2006</v>
      </c>
    </row>
    <row r="513" spans="1:4" hidden="1" x14ac:dyDescent="0.3">
      <c r="A513" s="4">
        <v>26</v>
      </c>
      <c r="B513" s="4" t="s">
        <v>373</v>
      </c>
      <c r="C513" s="4">
        <v>760</v>
      </c>
      <c r="D513" s="4">
        <v>2006</v>
      </c>
    </row>
    <row r="514" spans="1:4" hidden="1" x14ac:dyDescent="0.3">
      <c r="A514" s="4">
        <v>27</v>
      </c>
      <c r="B514" s="4" t="s">
        <v>335</v>
      </c>
      <c r="C514" s="4">
        <v>665</v>
      </c>
      <c r="D514" s="4">
        <v>2006</v>
      </c>
    </row>
    <row r="515" spans="1:4" hidden="1" x14ac:dyDescent="0.3">
      <c r="A515" s="4">
        <v>28</v>
      </c>
      <c r="B515" s="4" t="s">
        <v>317</v>
      </c>
      <c r="C515" s="4">
        <v>642</v>
      </c>
      <c r="D515" s="4">
        <v>2006</v>
      </c>
    </row>
    <row r="516" spans="1:4" hidden="1" x14ac:dyDescent="0.3">
      <c r="A516" s="4">
        <v>29</v>
      </c>
      <c r="B516" s="4" t="s">
        <v>377</v>
      </c>
      <c r="C516" s="4">
        <v>565</v>
      </c>
      <c r="D516" s="4">
        <v>2006</v>
      </c>
    </row>
    <row r="517" spans="1:4" hidden="1" x14ac:dyDescent="0.3">
      <c r="A517" s="4">
        <v>30</v>
      </c>
      <c r="B517" s="4" t="s">
        <v>323</v>
      </c>
      <c r="C517" s="4">
        <v>554</v>
      </c>
      <c r="D517" s="4">
        <v>2006</v>
      </c>
    </row>
    <row r="518" spans="1:4" hidden="1" x14ac:dyDescent="0.3">
      <c r="A518" s="4">
        <v>31</v>
      </c>
      <c r="B518" s="4" t="s">
        <v>280</v>
      </c>
      <c r="C518" s="4">
        <v>531</v>
      </c>
      <c r="D518" s="4">
        <v>2006</v>
      </c>
    </row>
    <row r="519" spans="1:4" hidden="1" x14ac:dyDescent="0.3">
      <c r="A519" s="4">
        <v>32</v>
      </c>
      <c r="B519" s="4" t="s">
        <v>237</v>
      </c>
      <c r="C519" s="4">
        <v>515</v>
      </c>
      <c r="D519" s="4">
        <v>2006</v>
      </c>
    </row>
    <row r="520" spans="1:4" hidden="1" x14ac:dyDescent="0.3">
      <c r="A520" s="4">
        <v>33</v>
      </c>
      <c r="B520" s="4" t="s">
        <v>372</v>
      </c>
      <c r="C520" s="4">
        <v>504</v>
      </c>
      <c r="D520" s="4">
        <v>2006</v>
      </c>
    </row>
    <row r="521" spans="1:4" hidden="1" x14ac:dyDescent="0.3">
      <c r="A521" s="4">
        <v>34</v>
      </c>
      <c r="B521" s="4" t="s">
        <v>388</v>
      </c>
      <c r="C521" s="4">
        <v>465</v>
      </c>
      <c r="D521" s="4">
        <v>2006</v>
      </c>
    </row>
    <row r="522" spans="1:4" hidden="1" x14ac:dyDescent="0.3">
      <c r="A522" s="4">
        <v>35</v>
      </c>
      <c r="B522" s="4" t="s">
        <v>224</v>
      </c>
      <c r="C522" s="4">
        <v>450</v>
      </c>
      <c r="D522" s="4">
        <v>2006</v>
      </c>
    </row>
    <row r="523" spans="1:4" hidden="1" x14ac:dyDescent="0.3">
      <c r="A523" s="4">
        <v>36</v>
      </c>
      <c r="B523" s="4" t="s">
        <v>212</v>
      </c>
      <c r="C523" s="4">
        <v>422</v>
      </c>
      <c r="D523" s="4">
        <v>2006</v>
      </c>
    </row>
    <row r="524" spans="1:4" hidden="1" x14ac:dyDescent="0.3">
      <c r="A524" s="4">
        <v>37</v>
      </c>
      <c r="B524" s="4" t="s">
        <v>302</v>
      </c>
      <c r="C524" s="4">
        <v>397</v>
      </c>
      <c r="D524" s="4">
        <v>2006</v>
      </c>
    </row>
    <row r="525" spans="1:4" hidden="1" x14ac:dyDescent="0.3">
      <c r="A525" s="4">
        <v>38</v>
      </c>
      <c r="B525" s="4" t="s">
        <v>220</v>
      </c>
      <c r="C525" s="4">
        <v>390</v>
      </c>
      <c r="D525" s="4">
        <v>2006</v>
      </c>
    </row>
    <row r="526" spans="1:4" hidden="1" x14ac:dyDescent="0.3">
      <c r="A526" s="4">
        <v>39</v>
      </c>
      <c r="B526" s="4" t="s">
        <v>336</v>
      </c>
      <c r="C526" s="4">
        <v>360</v>
      </c>
      <c r="D526" s="4">
        <v>2006</v>
      </c>
    </row>
    <row r="527" spans="1:4" hidden="1" x14ac:dyDescent="0.3">
      <c r="A527" s="4">
        <v>40</v>
      </c>
      <c r="B527" s="4" t="s">
        <v>379</v>
      </c>
      <c r="C527" s="4">
        <v>358</v>
      </c>
      <c r="D527" s="4">
        <v>2006</v>
      </c>
    </row>
    <row r="528" spans="1:4" hidden="1" x14ac:dyDescent="0.3">
      <c r="A528" s="4">
        <v>41</v>
      </c>
      <c r="B528" s="4" t="s">
        <v>340</v>
      </c>
      <c r="C528" s="4">
        <v>340</v>
      </c>
      <c r="D528" s="4">
        <v>2006</v>
      </c>
    </row>
    <row r="529" spans="1:4" hidden="1" x14ac:dyDescent="0.3">
      <c r="A529" s="4">
        <v>42</v>
      </c>
      <c r="B529" s="4" t="s">
        <v>369</v>
      </c>
      <c r="C529" s="4">
        <v>338</v>
      </c>
      <c r="D529" s="4">
        <v>2006</v>
      </c>
    </row>
    <row r="530" spans="1:4" hidden="1" x14ac:dyDescent="0.3">
      <c r="A530" s="4">
        <v>43</v>
      </c>
      <c r="B530" s="4" t="s">
        <v>1156</v>
      </c>
      <c r="C530" s="4">
        <v>324</v>
      </c>
      <c r="D530" s="4">
        <v>2006</v>
      </c>
    </row>
    <row r="531" spans="1:4" hidden="1" x14ac:dyDescent="0.3">
      <c r="A531" s="4">
        <v>44</v>
      </c>
      <c r="B531" s="4" t="s">
        <v>349</v>
      </c>
      <c r="C531" s="4">
        <v>294</v>
      </c>
      <c r="D531" s="4">
        <v>2006</v>
      </c>
    </row>
    <row r="532" spans="1:4" hidden="1" x14ac:dyDescent="0.3">
      <c r="A532" s="4">
        <v>45</v>
      </c>
      <c r="B532" s="4" t="s">
        <v>339</v>
      </c>
      <c r="C532" s="4">
        <v>291</v>
      </c>
      <c r="D532" s="4">
        <v>2006</v>
      </c>
    </row>
    <row r="533" spans="1:4" hidden="1" x14ac:dyDescent="0.3">
      <c r="A533" s="4">
        <v>46</v>
      </c>
      <c r="B533" s="4" t="s">
        <v>260</v>
      </c>
      <c r="C533" s="4">
        <v>269</v>
      </c>
      <c r="D533" s="4">
        <v>2006</v>
      </c>
    </row>
    <row r="534" spans="1:4" hidden="1" x14ac:dyDescent="0.3">
      <c r="A534" s="4">
        <v>47</v>
      </c>
      <c r="B534" s="4" t="s">
        <v>312</v>
      </c>
      <c r="C534" s="4">
        <v>264</v>
      </c>
      <c r="D534" s="4">
        <v>2006</v>
      </c>
    </row>
    <row r="535" spans="1:4" hidden="1" x14ac:dyDescent="0.3">
      <c r="A535" s="4">
        <v>48</v>
      </c>
      <c r="B535" s="4" t="s">
        <v>338</v>
      </c>
      <c r="C535" s="4">
        <v>256</v>
      </c>
      <c r="D535" s="4">
        <v>2006</v>
      </c>
    </row>
    <row r="536" spans="1:4" hidden="1" x14ac:dyDescent="0.3">
      <c r="A536" s="4">
        <v>49</v>
      </c>
      <c r="B536" s="4" t="s">
        <v>267</v>
      </c>
      <c r="C536" s="4">
        <v>250</v>
      </c>
      <c r="D536" s="4">
        <v>2006</v>
      </c>
    </row>
    <row r="537" spans="1:4" hidden="1" x14ac:dyDescent="0.3">
      <c r="A537" s="4">
        <v>50</v>
      </c>
      <c r="B537" s="4" t="s">
        <v>261</v>
      </c>
      <c r="C537" s="4">
        <v>239</v>
      </c>
      <c r="D537" s="4">
        <v>2006</v>
      </c>
    </row>
    <row r="538" spans="1:4" hidden="1" x14ac:dyDescent="0.3">
      <c r="A538" s="4">
        <v>51</v>
      </c>
      <c r="B538" s="4" t="s">
        <v>269</v>
      </c>
      <c r="C538" s="4">
        <v>233</v>
      </c>
      <c r="D538" s="4">
        <v>2006</v>
      </c>
    </row>
    <row r="539" spans="1:4" hidden="1" x14ac:dyDescent="0.3">
      <c r="A539" s="4">
        <v>52</v>
      </c>
      <c r="B539" s="4" t="s">
        <v>334</v>
      </c>
      <c r="C539" s="4">
        <v>231</v>
      </c>
      <c r="D539" s="4">
        <v>2006</v>
      </c>
    </row>
    <row r="540" spans="1:4" hidden="1" x14ac:dyDescent="0.3">
      <c r="A540" s="4">
        <v>53</v>
      </c>
      <c r="B540" s="4" t="s">
        <v>327</v>
      </c>
      <c r="C540" s="4">
        <v>212</v>
      </c>
      <c r="D540" s="4">
        <v>2006</v>
      </c>
    </row>
    <row r="541" spans="1:4" hidden="1" x14ac:dyDescent="0.3">
      <c r="A541" s="4">
        <v>54</v>
      </c>
      <c r="B541" s="4" t="s">
        <v>320</v>
      </c>
      <c r="C541" s="4">
        <v>205</v>
      </c>
      <c r="D541" s="4">
        <v>2006</v>
      </c>
    </row>
    <row r="542" spans="1:4" hidden="1" x14ac:dyDescent="0.3">
      <c r="A542" s="4">
        <v>55</v>
      </c>
      <c r="B542" s="4" t="s">
        <v>361</v>
      </c>
      <c r="C542" s="4">
        <v>164</v>
      </c>
      <c r="D542" s="4">
        <v>2006</v>
      </c>
    </row>
    <row r="543" spans="1:4" hidden="1" x14ac:dyDescent="0.3">
      <c r="A543" s="4">
        <v>56</v>
      </c>
      <c r="B543" s="4" t="s">
        <v>301</v>
      </c>
      <c r="C543" s="4">
        <v>164</v>
      </c>
      <c r="D543" s="4">
        <v>2006</v>
      </c>
    </row>
    <row r="544" spans="1:4" hidden="1" x14ac:dyDescent="0.3">
      <c r="A544" s="4">
        <v>57</v>
      </c>
      <c r="B544" s="4" t="s">
        <v>248</v>
      </c>
      <c r="C544" s="4">
        <v>163</v>
      </c>
      <c r="D544" s="4">
        <v>2006</v>
      </c>
    </row>
    <row r="545" spans="1:4" hidden="1" x14ac:dyDescent="0.3">
      <c r="A545" s="4">
        <v>58</v>
      </c>
      <c r="B545" s="4" t="s">
        <v>232</v>
      </c>
      <c r="C545" s="4">
        <v>151</v>
      </c>
      <c r="D545" s="4">
        <v>2006</v>
      </c>
    </row>
    <row r="546" spans="1:4" hidden="1" x14ac:dyDescent="0.3">
      <c r="A546" s="4">
        <v>59</v>
      </c>
      <c r="B546" s="4" t="s">
        <v>233</v>
      </c>
      <c r="C546" s="4">
        <v>150</v>
      </c>
      <c r="D546" s="4">
        <v>2006</v>
      </c>
    </row>
    <row r="547" spans="1:4" hidden="1" x14ac:dyDescent="0.3">
      <c r="A547" s="4">
        <v>60</v>
      </c>
      <c r="B547" s="4" t="s">
        <v>270</v>
      </c>
      <c r="C547" s="4">
        <v>138</v>
      </c>
      <c r="D547" s="4">
        <v>2006</v>
      </c>
    </row>
    <row r="548" spans="1:4" hidden="1" x14ac:dyDescent="0.3">
      <c r="A548" s="4">
        <v>61</v>
      </c>
      <c r="B548" s="4" t="s">
        <v>234</v>
      </c>
      <c r="C548" s="4">
        <v>132</v>
      </c>
      <c r="D548" s="4">
        <v>2006</v>
      </c>
    </row>
    <row r="549" spans="1:4" hidden="1" x14ac:dyDescent="0.3">
      <c r="A549" s="4">
        <v>62</v>
      </c>
      <c r="B549" s="4" t="s">
        <v>229</v>
      </c>
      <c r="C549" s="4">
        <v>123</v>
      </c>
      <c r="D549" s="4">
        <v>2006</v>
      </c>
    </row>
    <row r="550" spans="1:4" hidden="1" x14ac:dyDescent="0.3">
      <c r="A550" s="4">
        <v>63</v>
      </c>
      <c r="B550" s="4" t="s">
        <v>276</v>
      </c>
      <c r="C550" s="4">
        <v>108</v>
      </c>
      <c r="D550" s="4">
        <v>2006</v>
      </c>
    </row>
    <row r="551" spans="1:4" hidden="1" x14ac:dyDescent="0.3">
      <c r="A551" s="4">
        <v>64</v>
      </c>
      <c r="B551" s="4" t="s">
        <v>389</v>
      </c>
      <c r="C551" s="4">
        <v>103</v>
      </c>
      <c r="D551" s="4">
        <v>2006</v>
      </c>
    </row>
    <row r="552" spans="1:4" hidden="1" x14ac:dyDescent="0.3">
      <c r="A552" s="4">
        <v>65</v>
      </c>
      <c r="B552" s="4" t="s">
        <v>211</v>
      </c>
      <c r="C552" s="4">
        <v>95</v>
      </c>
      <c r="D552" s="4">
        <v>2006</v>
      </c>
    </row>
    <row r="553" spans="1:4" hidden="1" x14ac:dyDescent="0.3">
      <c r="A553" s="4">
        <v>66</v>
      </c>
      <c r="B553" s="4" t="s">
        <v>720</v>
      </c>
      <c r="C553" s="4">
        <v>93</v>
      </c>
      <c r="D553" s="4">
        <v>2006</v>
      </c>
    </row>
    <row r="554" spans="1:4" hidden="1" x14ac:dyDescent="0.3">
      <c r="A554" s="4">
        <v>67</v>
      </c>
      <c r="B554" s="4" t="s">
        <v>252</v>
      </c>
      <c r="C554" s="4">
        <v>92</v>
      </c>
      <c r="D554" s="4">
        <v>2006</v>
      </c>
    </row>
    <row r="555" spans="1:4" hidden="1" x14ac:dyDescent="0.3">
      <c r="A555" s="4">
        <v>68</v>
      </c>
      <c r="B555" s="4" t="s">
        <v>304</v>
      </c>
      <c r="C555" s="4">
        <v>83</v>
      </c>
      <c r="D555" s="4">
        <v>2006</v>
      </c>
    </row>
    <row r="556" spans="1:4" hidden="1" x14ac:dyDescent="0.3">
      <c r="A556" s="4">
        <v>69</v>
      </c>
      <c r="B556" s="4" t="s">
        <v>333</v>
      </c>
      <c r="C556" s="4">
        <v>72</v>
      </c>
      <c r="D556" s="4">
        <v>2006</v>
      </c>
    </row>
    <row r="557" spans="1:4" hidden="1" x14ac:dyDescent="0.3">
      <c r="A557" s="4">
        <v>70</v>
      </c>
      <c r="B557" s="4" t="s">
        <v>228</v>
      </c>
      <c r="C557" s="4">
        <v>67</v>
      </c>
      <c r="D557" s="4">
        <v>2006</v>
      </c>
    </row>
    <row r="558" spans="1:4" hidden="1" x14ac:dyDescent="0.3">
      <c r="A558" s="4">
        <v>71</v>
      </c>
      <c r="B558" s="4" t="s">
        <v>376</v>
      </c>
      <c r="C558" s="4">
        <v>56</v>
      </c>
      <c r="D558" s="4">
        <v>2006</v>
      </c>
    </row>
    <row r="559" spans="1:4" hidden="1" x14ac:dyDescent="0.3">
      <c r="A559" s="4">
        <v>72</v>
      </c>
      <c r="B559" s="4" t="s">
        <v>341</v>
      </c>
      <c r="C559" s="4">
        <v>50</v>
      </c>
      <c r="D559" s="4">
        <v>2006</v>
      </c>
    </row>
    <row r="560" spans="1:4" hidden="1" x14ac:dyDescent="0.3">
      <c r="A560" s="4">
        <v>73</v>
      </c>
      <c r="B560" s="4" t="s">
        <v>366</v>
      </c>
      <c r="C560" s="4">
        <v>46</v>
      </c>
      <c r="D560" s="4">
        <v>2006</v>
      </c>
    </row>
    <row r="561" spans="1:4" hidden="1" x14ac:dyDescent="0.3">
      <c r="A561" s="4">
        <v>74</v>
      </c>
      <c r="B561" s="4" t="s">
        <v>387</v>
      </c>
      <c r="C561" s="4">
        <v>46</v>
      </c>
      <c r="D561" s="4">
        <v>2006</v>
      </c>
    </row>
    <row r="562" spans="1:4" hidden="1" x14ac:dyDescent="0.3">
      <c r="A562" s="4">
        <v>75</v>
      </c>
      <c r="B562" s="4" t="s">
        <v>244</v>
      </c>
      <c r="C562" s="4">
        <v>46</v>
      </c>
      <c r="D562" s="4">
        <v>2006</v>
      </c>
    </row>
    <row r="563" spans="1:4" hidden="1" x14ac:dyDescent="0.3">
      <c r="A563" s="4">
        <v>76</v>
      </c>
      <c r="B563" s="4" t="s">
        <v>254</v>
      </c>
      <c r="C563" s="4">
        <v>42</v>
      </c>
      <c r="D563" s="4">
        <v>2006</v>
      </c>
    </row>
    <row r="564" spans="1:4" hidden="1" x14ac:dyDescent="0.3">
      <c r="A564" s="4">
        <v>77</v>
      </c>
      <c r="B564" s="4" t="s">
        <v>321</v>
      </c>
      <c r="C564" s="4">
        <v>41</v>
      </c>
      <c r="D564" s="4">
        <v>2006</v>
      </c>
    </row>
    <row r="565" spans="1:4" hidden="1" x14ac:dyDescent="0.3">
      <c r="A565" s="4">
        <v>78</v>
      </c>
      <c r="B565" s="4" t="s">
        <v>249</v>
      </c>
      <c r="C565" s="4">
        <v>39</v>
      </c>
      <c r="D565" s="4">
        <v>2006</v>
      </c>
    </row>
    <row r="566" spans="1:4" hidden="1" x14ac:dyDescent="0.3">
      <c r="A566" s="4">
        <v>79</v>
      </c>
      <c r="B566" s="4" t="s">
        <v>337</v>
      </c>
      <c r="C566" s="4">
        <v>35</v>
      </c>
      <c r="D566" s="4">
        <v>2006</v>
      </c>
    </row>
    <row r="567" spans="1:4" hidden="1" x14ac:dyDescent="0.3">
      <c r="A567" s="4">
        <v>80</v>
      </c>
      <c r="B567" s="4" t="s">
        <v>1053</v>
      </c>
      <c r="C567" s="4">
        <v>32</v>
      </c>
      <c r="D567" s="4">
        <v>2006</v>
      </c>
    </row>
    <row r="568" spans="1:4" hidden="1" x14ac:dyDescent="0.3">
      <c r="A568" s="4">
        <v>81</v>
      </c>
      <c r="B568" s="4" t="s">
        <v>283</v>
      </c>
      <c r="C568" s="4">
        <v>31</v>
      </c>
      <c r="D568" s="4">
        <v>2006</v>
      </c>
    </row>
    <row r="569" spans="1:4" hidden="1" x14ac:dyDescent="0.3">
      <c r="A569" s="4">
        <v>82</v>
      </c>
      <c r="B569" s="4" t="s">
        <v>362</v>
      </c>
      <c r="C569" s="4">
        <v>30</v>
      </c>
      <c r="D569" s="4">
        <v>2006</v>
      </c>
    </row>
    <row r="570" spans="1:4" hidden="1" x14ac:dyDescent="0.3">
      <c r="A570" s="4">
        <v>83</v>
      </c>
      <c r="B570" s="4" t="s">
        <v>247</v>
      </c>
      <c r="C570" s="4">
        <v>30</v>
      </c>
      <c r="D570" s="4">
        <v>2006</v>
      </c>
    </row>
    <row r="571" spans="1:4" hidden="1" x14ac:dyDescent="0.3">
      <c r="A571" s="4">
        <v>84</v>
      </c>
      <c r="B571" s="4" t="s">
        <v>350</v>
      </c>
      <c r="C571" s="4">
        <v>28</v>
      </c>
      <c r="D571" s="4">
        <v>2006</v>
      </c>
    </row>
    <row r="572" spans="1:4" hidden="1" x14ac:dyDescent="0.3">
      <c r="A572" s="4">
        <v>85</v>
      </c>
      <c r="B572" s="4" t="s">
        <v>383</v>
      </c>
      <c r="C572" s="4">
        <v>26</v>
      </c>
      <c r="D572" s="4">
        <v>2006</v>
      </c>
    </row>
    <row r="573" spans="1:4" hidden="1" x14ac:dyDescent="0.3">
      <c r="A573" s="4">
        <v>86</v>
      </c>
      <c r="B573" s="4" t="s">
        <v>365</v>
      </c>
      <c r="C573" s="4">
        <v>26</v>
      </c>
      <c r="D573" s="4">
        <v>2006</v>
      </c>
    </row>
    <row r="574" spans="1:4" hidden="1" x14ac:dyDescent="0.3">
      <c r="A574" s="4">
        <v>87</v>
      </c>
      <c r="B574" s="4" t="s">
        <v>225</v>
      </c>
      <c r="C574" s="4">
        <v>25</v>
      </c>
      <c r="D574" s="4">
        <v>2006</v>
      </c>
    </row>
    <row r="575" spans="1:4" hidden="1" x14ac:dyDescent="0.3">
      <c r="A575" s="4">
        <v>88</v>
      </c>
      <c r="B575" s="4" t="s">
        <v>290</v>
      </c>
      <c r="C575" s="4">
        <v>23</v>
      </c>
      <c r="D575" s="4">
        <v>2006</v>
      </c>
    </row>
    <row r="576" spans="1:4" hidden="1" x14ac:dyDescent="0.3">
      <c r="A576" s="4">
        <v>89</v>
      </c>
      <c r="B576" s="4" t="s">
        <v>348</v>
      </c>
      <c r="C576" s="4">
        <v>23</v>
      </c>
      <c r="D576" s="4">
        <v>2006</v>
      </c>
    </row>
    <row r="577" spans="1:4" hidden="1" x14ac:dyDescent="0.3">
      <c r="A577" s="4">
        <v>90</v>
      </c>
      <c r="B577" s="4" t="s">
        <v>345</v>
      </c>
      <c r="C577" s="4">
        <v>20</v>
      </c>
      <c r="D577" s="4">
        <v>2006</v>
      </c>
    </row>
    <row r="578" spans="1:4" hidden="1" x14ac:dyDescent="0.3">
      <c r="A578" s="4">
        <v>91</v>
      </c>
      <c r="B578" s="4" t="s">
        <v>236</v>
      </c>
      <c r="C578" s="4">
        <v>18</v>
      </c>
      <c r="D578" s="4">
        <v>2006</v>
      </c>
    </row>
    <row r="579" spans="1:4" hidden="1" x14ac:dyDescent="0.3">
      <c r="A579" s="4">
        <v>92</v>
      </c>
      <c r="B579" s="4" t="s">
        <v>300</v>
      </c>
      <c r="C579" s="4">
        <v>14</v>
      </c>
      <c r="D579" s="4">
        <v>2006</v>
      </c>
    </row>
    <row r="580" spans="1:4" hidden="1" x14ac:dyDescent="0.3">
      <c r="A580" s="4">
        <v>93</v>
      </c>
      <c r="B580" s="4" t="s">
        <v>235</v>
      </c>
      <c r="C580" s="4">
        <v>14</v>
      </c>
      <c r="D580" s="4">
        <v>2006</v>
      </c>
    </row>
    <row r="581" spans="1:4" hidden="1" x14ac:dyDescent="0.3">
      <c r="A581" s="4">
        <v>94</v>
      </c>
      <c r="B581" s="4" t="s">
        <v>282</v>
      </c>
      <c r="C581" s="4">
        <v>13</v>
      </c>
      <c r="D581" s="4">
        <v>2006</v>
      </c>
    </row>
    <row r="582" spans="1:4" hidden="1" x14ac:dyDescent="0.3">
      <c r="A582" s="4">
        <v>95</v>
      </c>
      <c r="B582" s="4" t="s">
        <v>203</v>
      </c>
      <c r="C582" s="4">
        <v>13</v>
      </c>
      <c r="D582" s="4">
        <v>2006</v>
      </c>
    </row>
    <row r="583" spans="1:4" hidden="1" x14ac:dyDescent="0.3">
      <c r="A583" s="4">
        <v>96</v>
      </c>
      <c r="B583" s="4" t="s">
        <v>274</v>
      </c>
      <c r="C583" s="4">
        <v>12</v>
      </c>
      <c r="D583" s="4">
        <v>2006</v>
      </c>
    </row>
    <row r="584" spans="1:4" hidden="1" x14ac:dyDescent="0.3">
      <c r="A584" s="4">
        <v>97</v>
      </c>
      <c r="B584" s="4" t="s">
        <v>368</v>
      </c>
      <c r="C584" s="4">
        <v>9</v>
      </c>
      <c r="D584" s="4">
        <v>2006</v>
      </c>
    </row>
    <row r="585" spans="1:4" hidden="1" x14ac:dyDescent="0.3">
      <c r="A585" s="4">
        <v>98</v>
      </c>
      <c r="B585" s="4" t="s">
        <v>310</v>
      </c>
      <c r="C585" s="4">
        <v>9</v>
      </c>
      <c r="D585" s="4">
        <v>2006</v>
      </c>
    </row>
    <row r="586" spans="1:4" hidden="1" x14ac:dyDescent="0.3">
      <c r="A586" s="4">
        <v>99</v>
      </c>
      <c r="B586" s="4" t="s">
        <v>263</v>
      </c>
      <c r="C586" s="4">
        <v>6</v>
      </c>
      <c r="D586" s="4">
        <v>2006</v>
      </c>
    </row>
    <row r="587" spans="1:4" hidden="1" x14ac:dyDescent="0.3">
      <c r="A587" s="4">
        <v>100</v>
      </c>
      <c r="B587" s="4" t="s">
        <v>298</v>
      </c>
      <c r="C587" s="4">
        <v>6</v>
      </c>
      <c r="D587" s="4">
        <v>2006</v>
      </c>
    </row>
    <row r="588" spans="1:4" hidden="1" x14ac:dyDescent="0.3">
      <c r="A588" s="4">
        <v>101</v>
      </c>
      <c r="B588" s="4" t="s">
        <v>226</v>
      </c>
      <c r="C588" s="4">
        <v>5</v>
      </c>
      <c r="D588" s="4">
        <v>2006</v>
      </c>
    </row>
    <row r="589" spans="1:4" hidden="1" x14ac:dyDescent="0.3">
      <c r="A589" s="4">
        <v>102</v>
      </c>
      <c r="B589" s="4" t="s">
        <v>251</v>
      </c>
      <c r="C589" s="4">
        <v>4</v>
      </c>
      <c r="D589" s="4">
        <v>2006</v>
      </c>
    </row>
    <row r="590" spans="1:4" hidden="1" x14ac:dyDescent="0.3">
      <c r="A590" s="4">
        <v>103</v>
      </c>
      <c r="B590" s="4" t="s">
        <v>278</v>
      </c>
      <c r="C590" s="4">
        <v>3</v>
      </c>
      <c r="D590" s="4">
        <v>2006</v>
      </c>
    </row>
    <row r="591" spans="1:4" hidden="1" x14ac:dyDescent="0.3">
      <c r="A591" s="4">
        <v>104</v>
      </c>
      <c r="B591" s="4" t="s">
        <v>347</v>
      </c>
      <c r="C591" s="4">
        <v>2</v>
      </c>
      <c r="D591" s="4">
        <v>2006</v>
      </c>
    </row>
    <row r="592" spans="1:4" hidden="1" x14ac:dyDescent="0.3">
      <c r="A592" s="4">
        <v>105</v>
      </c>
      <c r="B592" s="4" t="s">
        <v>315</v>
      </c>
      <c r="C592" s="4">
        <v>2</v>
      </c>
      <c r="D592" s="4">
        <v>2006</v>
      </c>
    </row>
    <row r="593" spans="1:4" hidden="1" x14ac:dyDescent="0.3">
      <c r="A593" s="4">
        <v>106</v>
      </c>
      <c r="B593" s="4" t="s">
        <v>313</v>
      </c>
      <c r="C593" s="4">
        <v>2</v>
      </c>
      <c r="D593" s="4">
        <v>2006</v>
      </c>
    </row>
    <row r="594" spans="1:4" hidden="1" x14ac:dyDescent="0.3">
      <c r="A594" s="4">
        <v>107</v>
      </c>
      <c r="B594" s="4" t="s">
        <v>308</v>
      </c>
      <c r="C594" s="4">
        <v>2</v>
      </c>
      <c r="D594" s="4">
        <v>2006</v>
      </c>
    </row>
    <row r="595" spans="1:4" hidden="1" x14ac:dyDescent="0.3">
      <c r="A595" s="4">
        <v>108</v>
      </c>
      <c r="B595" s="4" t="s">
        <v>201</v>
      </c>
      <c r="C595" s="4">
        <v>2</v>
      </c>
      <c r="D595" s="4">
        <v>2006</v>
      </c>
    </row>
    <row r="596" spans="1:4" hidden="1" x14ac:dyDescent="0.3">
      <c r="A596" s="4">
        <v>109</v>
      </c>
      <c r="B596" s="4" t="s">
        <v>238</v>
      </c>
      <c r="C596" s="4">
        <v>2</v>
      </c>
      <c r="D596" s="4">
        <v>2006</v>
      </c>
    </row>
    <row r="597" spans="1:4" hidden="1" x14ac:dyDescent="0.3">
      <c r="A597" s="4">
        <v>110</v>
      </c>
      <c r="B597" s="4" t="s">
        <v>257</v>
      </c>
      <c r="C597" s="4">
        <v>2</v>
      </c>
      <c r="D597" s="4">
        <v>2006</v>
      </c>
    </row>
    <row r="598" spans="1:4" hidden="1" x14ac:dyDescent="0.3">
      <c r="A598" s="4">
        <v>111</v>
      </c>
      <c r="B598" s="4" t="s">
        <v>299</v>
      </c>
      <c r="C598" s="4">
        <v>2</v>
      </c>
      <c r="D598" s="4">
        <v>2006</v>
      </c>
    </row>
    <row r="599" spans="1:4" hidden="1" x14ac:dyDescent="0.3">
      <c r="A599" s="4">
        <v>112</v>
      </c>
      <c r="B599" s="4" t="s">
        <v>268</v>
      </c>
      <c r="C599" s="4">
        <v>1</v>
      </c>
      <c r="D599" s="4">
        <v>2006</v>
      </c>
    </row>
    <row r="600" spans="1:4" hidden="1" x14ac:dyDescent="0.3">
      <c r="A600" s="4">
        <v>113</v>
      </c>
      <c r="B600" s="4" t="s">
        <v>391</v>
      </c>
      <c r="C600" s="4">
        <v>1</v>
      </c>
      <c r="D600" s="4">
        <v>2006</v>
      </c>
    </row>
    <row r="601" spans="1:4" hidden="1" x14ac:dyDescent="0.3">
      <c r="A601" s="4">
        <v>114</v>
      </c>
      <c r="B601" s="4" t="s">
        <v>1163</v>
      </c>
      <c r="C601" s="4">
        <v>1</v>
      </c>
      <c r="D601" s="4">
        <v>2006</v>
      </c>
    </row>
    <row r="602" spans="1:4" x14ac:dyDescent="0.3">
      <c r="A602" s="49">
        <v>1</v>
      </c>
      <c r="B602" s="25" t="s">
        <v>329</v>
      </c>
      <c r="C602" s="25">
        <v>10610</v>
      </c>
      <c r="D602" s="25">
        <v>2007</v>
      </c>
    </row>
    <row r="603" spans="1:4" x14ac:dyDescent="0.3">
      <c r="A603" s="49">
        <v>2</v>
      </c>
      <c r="B603" s="25" t="s">
        <v>217</v>
      </c>
      <c r="C603" s="25">
        <v>9856</v>
      </c>
      <c r="D603" s="25">
        <v>2007</v>
      </c>
    </row>
    <row r="604" spans="1:4" x14ac:dyDescent="0.3">
      <c r="A604" s="49">
        <v>3</v>
      </c>
      <c r="B604" s="25" t="s">
        <v>28</v>
      </c>
      <c r="C604" s="25">
        <v>9357</v>
      </c>
      <c r="D604" s="25">
        <v>2007</v>
      </c>
    </row>
    <row r="605" spans="1:4" x14ac:dyDescent="0.3">
      <c r="A605" s="49">
        <v>4</v>
      </c>
      <c r="B605" s="25" t="s">
        <v>319</v>
      </c>
      <c r="C605" s="25">
        <v>3676</v>
      </c>
      <c r="D605" s="25">
        <v>2007</v>
      </c>
    </row>
    <row r="606" spans="1:4" x14ac:dyDescent="0.3">
      <c r="A606" s="49">
        <v>5</v>
      </c>
      <c r="B606" s="25" t="s">
        <v>284</v>
      </c>
      <c r="C606" s="25">
        <v>3574</v>
      </c>
      <c r="D606" s="25">
        <v>2007</v>
      </c>
    </row>
    <row r="607" spans="1:4" hidden="1" x14ac:dyDescent="0.3">
      <c r="A607" s="4">
        <v>6</v>
      </c>
      <c r="B607" s="4" t="s">
        <v>266</v>
      </c>
      <c r="C607" s="4">
        <v>3379</v>
      </c>
      <c r="D607" s="4">
        <v>2007</v>
      </c>
    </row>
    <row r="608" spans="1:4" hidden="1" x14ac:dyDescent="0.3">
      <c r="A608" s="4">
        <v>7</v>
      </c>
      <c r="B608" s="4" t="s">
        <v>324</v>
      </c>
      <c r="C608" s="4">
        <v>2694</v>
      </c>
      <c r="D608" s="4">
        <v>2007</v>
      </c>
    </row>
    <row r="609" spans="1:4" hidden="1" x14ac:dyDescent="0.3">
      <c r="A609" s="4">
        <v>8</v>
      </c>
      <c r="B609" s="4" t="s">
        <v>381</v>
      </c>
      <c r="C609" s="4">
        <v>2588</v>
      </c>
      <c r="D609" s="4">
        <v>2007</v>
      </c>
    </row>
    <row r="610" spans="1:4" hidden="1" x14ac:dyDescent="0.3">
      <c r="A610" s="4">
        <v>9</v>
      </c>
      <c r="B610" s="4" t="s">
        <v>25</v>
      </c>
      <c r="C610" s="4">
        <v>2431</v>
      </c>
      <c r="D610" s="4">
        <v>2007</v>
      </c>
    </row>
    <row r="611" spans="1:4" hidden="1" x14ac:dyDescent="0.3">
      <c r="A611" s="4">
        <v>10</v>
      </c>
      <c r="B611" s="4" t="s">
        <v>344</v>
      </c>
      <c r="C611" s="4">
        <v>2004</v>
      </c>
      <c r="D611" s="4">
        <v>2007</v>
      </c>
    </row>
    <row r="612" spans="1:4" hidden="1" x14ac:dyDescent="0.3">
      <c r="A612" s="4">
        <v>11</v>
      </c>
      <c r="B612" s="4" t="s">
        <v>262</v>
      </c>
      <c r="C612" s="4">
        <v>1944</v>
      </c>
      <c r="D612" s="4">
        <v>2007</v>
      </c>
    </row>
    <row r="613" spans="1:4" hidden="1" x14ac:dyDescent="0.3">
      <c r="A613" s="4">
        <v>12</v>
      </c>
      <c r="B613" s="4" t="s">
        <v>259</v>
      </c>
      <c r="C613" s="4">
        <v>1839</v>
      </c>
      <c r="D613" s="4">
        <v>2007</v>
      </c>
    </row>
    <row r="614" spans="1:4" hidden="1" x14ac:dyDescent="0.3">
      <c r="A614" s="4">
        <v>13</v>
      </c>
      <c r="B614" s="4" t="s">
        <v>18</v>
      </c>
      <c r="C614" s="4">
        <v>1824</v>
      </c>
      <c r="D614" s="4">
        <v>2007</v>
      </c>
    </row>
    <row r="615" spans="1:4" hidden="1" x14ac:dyDescent="0.3">
      <c r="A615" s="4">
        <v>14</v>
      </c>
      <c r="B615" s="4" t="s">
        <v>314</v>
      </c>
      <c r="C615" s="4">
        <v>1538</v>
      </c>
      <c r="D615" s="4">
        <v>2007</v>
      </c>
    </row>
    <row r="616" spans="1:4" hidden="1" x14ac:dyDescent="0.3">
      <c r="A616" s="4">
        <v>15</v>
      </c>
      <c r="B616" s="4" t="s">
        <v>222</v>
      </c>
      <c r="C616" s="4">
        <v>1339</v>
      </c>
      <c r="D616" s="4">
        <v>2007</v>
      </c>
    </row>
    <row r="617" spans="1:4" hidden="1" x14ac:dyDescent="0.3">
      <c r="A617" s="4">
        <v>16</v>
      </c>
      <c r="B617" s="4" t="s">
        <v>45</v>
      </c>
      <c r="C617" s="4">
        <v>1296</v>
      </c>
      <c r="D617" s="4">
        <v>2007</v>
      </c>
    </row>
    <row r="618" spans="1:4" hidden="1" x14ac:dyDescent="0.3">
      <c r="A618" s="4">
        <v>17</v>
      </c>
      <c r="B618" s="4" t="s">
        <v>30</v>
      </c>
      <c r="C618" s="4">
        <v>1278</v>
      </c>
      <c r="D618" s="4">
        <v>2007</v>
      </c>
    </row>
    <row r="619" spans="1:4" hidden="1" x14ac:dyDescent="0.3">
      <c r="A619" s="4">
        <v>18</v>
      </c>
      <c r="B619" s="4" t="s">
        <v>4</v>
      </c>
      <c r="C619" s="4">
        <v>1198</v>
      </c>
      <c r="D619" s="4">
        <v>2007</v>
      </c>
    </row>
    <row r="620" spans="1:4" hidden="1" x14ac:dyDescent="0.3">
      <c r="A620" s="4">
        <v>19</v>
      </c>
      <c r="B620" s="4" t="s">
        <v>265</v>
      </c>
      <c r="C620" s="4">
        <v>1119</v>
      </c>
      <c r="D620" s="4">
        <v>2007</v>
      </c>
    </row>
    <row r="621" spans="1:4" hidden="1" x14ac:dyDescent="0.3">
      <c r="A621" s="4">
        <v>20</v>
      </c>
      <c r="B621" s="4" t="s">
        <v>355</v>
      </c>
      <c r="C621" s="4">
        <v>1103</v>
      </c>
      <c r="D621" s="4">
        <v>2007</v>
      </c>
    </row>
    <row r="622" spans="1:4" hidden="1" x14ac:dyDescent="0.3">
      <c r="A622" s="4">
        <v>21</v>
      </c>
      <c r="B622" s="4" t="s">
        <v>36</v>
      </c>
      <c r="C622" s="4">
        <v>1075</v>
      </c>
      <c r="D622" s="4">
        <v>2007</v>
      </c>
    </row>
    <row r="623" spans="1:4" hidden="1" x14ac:dyDescent="0.3">
      <c r="A623" s="4">
        <v>22</v>
      </c>
      <c r="B623" s="4" t="s">
        <v>286</v>
      </c>
      <c r="C623" s="4">
        <v>1062</v>
      </c>
      <c r="D623" s="4">
        <v>2007</v>
      </c>
    </row>
    <row r="624" spans="1:4" hidden="1" x14ac:dyDescent="0.3">
      <c r="A624" s="4">
        <v>23</v>
      </c>
      <c r="B624" s="4" t="s">
        <v>253</v>
      </c>
      <c r="C624" s="4">
        <v>1042</v>
      </c>
      <c r="D624" s="4">
        <v>2007</v>
      </c>
    </row>
    <row r="625" spans="1:4" hidden="1" x14ac:dyDescent="0.3">
      <c r="A625" s="4">
        <v>24</v>
      </c>
      <c r="B625" s="4" t="s">
        <v>26</v>
      </c>
      <c r="C625" s="4">
        <v>974</v>
      </c>
      <c r="D625" s="4">
        <v>2007</v>
      </c>
    </row>
    <row r="626" spans="1:4" hidden="1" x14ac:dyDescent="0.3">
      <c r="A626" s="4">
        <v>25</v>
      </c>
      <c r="B626" s="4" t="s">
        <v>373</v>
      </c>
      <c r="C626" s="4">
        <v>962</v>
      </c>
      <c r="D626" s="4">
        <v>2007</v>
      </c>
    </row>
    <row r="627" spans="1:4" hidden="1" x14ac:dyDescent="0.3">
      <c r="A627" s="4">
        <v>26</v>
      </c>
      <c r="B627" s="4" t="s">
        <v>5</v>
      </c>
      <c r="C627" s="4">
        <v>897</v>
      </c>
      <c r="D627" s="4">
        <v>2007</v>
      </c>
    </row>
    <row r="628" spans="1:4" hidden="1" x14ac:dyDescent="0.3">
      <c r="A628" s="4">
        <v>27</v>
      </c>
      <c r="B628" s="4" t="s">
        <v>302</v>
      </c>
      <c r="C628" s="4">
        <v>672</v>
      </c>
      <c r="D628" s="4">
        <v>2007</v>
      </c>
    </row>
    <row r="629" spans="1:4" hidden="1" x14ac:dyDescent="0.3">
      <c r="A629" s="4">
        <v>28</v>
      </c>
      <c r="B629" s="4" t="s">
        <v>335</v>
      </c>
      <c r="C629" s="4">
        <v>621</v>
      </c>
      <c r="D629" s="4">
        <v>2007</v>
      </c>
    </row>
    <row r="630" spans="1:4" hidden="1" x14ac:dyDescent="0.3">
      <c r="A630" s="4">
        <v>29</v>
      </c>
      <c r="B630" s="4" t="s">
        <v>323</v>
      </c>
      <c r="C630" s="4">
        <v>619</v>
      </c>
      <c r="D630" s="4">
        <v>2007</v>
      </c>
    </row>
    <row r="631" spans="1:4" hidden="1" x14ac:dyDescent="0.3">
      <c r="A631" s="4">
        <v>30</v>
      </c>
      <c r="B631" s="4" t="s">
        <v>388</v>
      </c>
      <c r="C631" s="4">
        <v>589</v>
      </c>
      <c r="D631" s="4">
        <v>2007</v>
      </c>
    </row>
    <row r="632" spans="1:4" hidden="1" x14ac:dyDescent="0.3">
      <c r="A632" s="4">
        <v>31</v>
      </c>
      <c r="B632" s="4" t="s">
        <v>377</v>
      </c>
      <c r="C632" s="4">
        <v>551</v>
      </c>
      <c r="D632" s="4">
        <v>2007</v>
      </c>
    </row>
    <row r="633" spans="1:4" hidden="1" x14ac:dyDescent="0.3">
      <c r="A633" s="4">
        <v>32</v>
      </c>
      <c r="B633" s="4" t="s">
        <v>237</v>
      </c>
      <c r="C633" s="4">
        <v>515</v>
      </c>
      <c r="D633" s="4">
        <v>2007</v>
      </c>
    </row>
    <row r="634" spans="1:4" hidden="1" x14ac:dyDescent="0.3">
      <c r="A634" s="4">
        <v>33</v>
      </c>
      <c r="B634" s="4" t="s">
        <v>372</v>
      </c>
      <c r="C634" s="4">
        <v>512</v>
      </c>
      <c r="D634" s="4">
        <v>2007</v>
      </c>
    </row>
    <row r="635" spans="1:4" hidden="1" x14ac:dyDescent="0.3">
      <c r="A635" s="4">
        <v>34</v>
      </c>
      <c r="B635" s="4" t="s">
        <v>224</v>
      </c>
      <c r="C635" s="4">
        <v>452</v>
      </c>
      <c r="D635" s="4">
        <v>2007</v>
      </c>
    </row>
    <row r="636" spans="1:4" hidden="1" x14ac:dyDescent="0.3">
      <c r="A636" s="4">
        <v>35</v>
      </c>
      <c r="B636" s="4" t="s">
        <v>212</v>
      </c>
      <c r="C636" s="4">
        <v>421</v>
      </c>
      <c r="D636" s="4">
        <v>2007</v>
      </c>
    </row>
    <row r="637" spans="1:4" hidden="1" x14ac:dyDescent="0.3">
      <c r="A637" s="4">
        <v>36</v>
      </c>
      <c r="B637" s="4" t="s">
        <v>340</v>
      </c>
      <c r="C637" s="4">
        <v>402</v>
      </c>
      <c r="D637" s="4">
        <v>2007</v>
      </c>
    </row>
    <row r="638" spans="1:4" hidden="1" x14ac:dyDescent="0.3">
      <c r="A638" s="4">
        <v>37</v>
      </c>
      <c r="B638" s="4" t="s">
        <v>1053</v>
      </c>
      <c r="C638" s="4">
        <v>401</v>
      </c>
      <c r="D638" s="4">
        <v>2007</v>
      </c>
    </row>
    <row r="639" spans="1:4" hidden="1" x14ac:dyDescent="0.3">
      <c r="A639" s="4">
        <v>38</v>
      </c>
      <c r="B639" s="4" t="s">
        <v>379</v>
      </c>
      <c r="C639" s="4">
        <v>362</v>
      </c>
      <c r="D639" s="4">
        <v>2007</v>
      </c>
    </row>
    <row r="640" spans="1:4" hidden="1" x14ac:dyDescent="0.3">
      <c r="A640" s="4">
        <v>39</v>
      </c>
      <c r="B640" s="4" t="s">
        <v>336</v>
      </c>
      <c r="C640" s="4">
        <v>348</v>
      </c>
      <c r="D640" s="4">
        <v>2007</v>
      </c>
    </row>
    <row r="641" spans="1:4" hidden="1" x14ac:dyDescent="0.3">
      <c r="A641" s="4">
        <v>40</v>
      </c>
      <c r="B641" s="4" t="s">
        <v>220</v>
      </c>
      <c r="C641" s="4">
        <v>338</v>
      </c>
      <c r="D641" s="4">
        <v>2007</v>
      </c>
    </row>
    <row r="642" spans="1:4" hidden="1" x14ac:dyDescent="0.3">
      <c r="A642" s="4">
        <v>41</v>
      </c>
      <c r="B642" s="4" t="s">
        <v>369</v>
      </c>
      <c r="C642" s="4">
        <v>338</v>
      </c>
      <c r="D642" s="4">
        <v>2007</v>
      </c>
    </row>
    <row r="643" spans="1:4" hidden="1" x14ac:dyDescent="0.3">
      <c r="A643" s="4">
        <v>42</v>
      </c>
      <c r="B643" s="4" t="s">
        <v>1156</v>
      </c>
      <c r="C643" s="4">
        <v>316</v>
      </c>
      <c r="D643" s="4">
        <v>2007</v>
      </c>
    </row>
    <row r="644" spans="1:4" hidden="1" x14ac:dyDescent="0.3">
      <c r="A644" s="4">
        <v>43</v>
      </c>
      <c r="B644" s="4" t="s">
        <v>339</v>
      </c>
      <c r="C644" s="4">
        <v>293</v>
      </c>
      <c r="D644" s="4">
        <v>2007</v>
      </c>
    </row>
    <row r="645" spans="1:4" hidden="1" x14ac:dyDescent="0.3">
      <c r="A645" s="4">
        <v>44</v>
      </c>
      <c r="B645" s="4" t="s">
        <v>349</v>
      </c>
      <c r="C645" s="4">
        <v>293</v>
      </c>
      <c r="D645" s="4">
        <v>2007</v>
      </c>
    </row>
    <row r="646" spans="1:4" hidden="1" x14ac:dyDescent="0.3">
      <c r="A646" s="4">
        <v>45</v>
      </c>
      <c r="B646" s="4" t="s">
        <v>338</v>
      </c>
      <c r="C646" s="4">
        <v>272</v>
      </c>
      <c r="D646" s="4">
        <v>2007</v>
      </c>
    </row>
    <row r="647" spans="1:4" hidden="1" x14ac:dyDescent="0.3">
      <c r="A647" s="4">
        <v>46</v>
      </c>
      <c r="B647" s="4" t="s">
        <v>260</v>
      </c>
      <c r="C647" s="4">
        <v>269</v>
      </c>
      <c r="D647" s="4">
        <v>2007</v>
      </c>
    </row>
    <row r="648" spans="1:4" hidden="1" x14ac:dyDescent="0.3">
      <c r="A648" s="4">
        <v>47</v>
      </c>
      <c r="B648" s="4" t="s">
        <v>312</v>
      </c>
      <c r="C648" s="4">
        <v>259</v>
      </c>
      <c r="D648" s="4">
        <v>2007</v>
      </c>
    </row>
    <row r="649" spans="1:4" hidden="1" x14ac:dyDescent="0.3">
      <c r="A649" s="4">
        <v>48</v>
      </c>
      <c r="B649" s="4" t="s">
        <v>261</v>
      </c>
      <c r="C649" s="4">
        <v>257</v>
      </c>
      <c r="D649" s="4">
        <v>2007</v>
      </c>
    </row>
    <row r="650" spans="1:4" hidden="1" x14ac:dyDescent="0.3">
      <c r="A650" s="4">
        <v>49</v>
      </c>
      <c r="B650" s="4" t="s">
        <v>269</v>
      </c>
      <c r="C650" s="4">
        <v>253</v>
      </c>
      <c r="D650" s="4">
        <v>2007</v>
      </c>
    </row>
    <row r="651" spans="1:4" hidden="1" x14ac:dyDescent="0.3">
      <c r="A651" s="4">
        <v>50</v>
      </c>
      <c r="B651" s="4" t="s">
        <v>267</v>
      </c>
      <c r="C651" s="4">
        <v>250</v>
      </c>
      <c r="D651" s="4">
        <v>2007</v>
      </c>
    </row>
    <row r="652" spans="1:4" hidden="1" x14ac:dyDescent="0.3">
      <c r="A652" s="4">
        <v>51</v>
      </c>
      <c r="B652" s="4" t="s">
        <v>334</v>
      </c>
      <c r="C652" s="4">
        <v>242</v>
      </c>
      <c r="D652" s="4">
        <v>2007</v>
      </c>
    </row>
    <row r="653" spans="1:4" hidden="1" x14ac:dyDescent="0.3">
      <c r="A653" s="4">
        <v>52</v>
      </c>
      <c r="B653" s="4" t="s">
        <v>280</v>
      </c>
      <c r="C653" s="4">
        <v>213</v>
      </c>
      <c r="D653" s="4">
        <v>2007</v>
      </c>
    </row>
    <row r="654" spans="1:4" hidden="1" x14ac:dyDescent="0.3">
      <c r="A654" s="4">
        <v>53</v>
      </c>
      <c r="B654" s="4" t="s">
        <v>233</v>
      </c>
      <c r="C654" s="4">
        <v>208</v>
      </c>
      <c r="D654" s="4">
        <v>2007</v>
      </c>
    </row>
    <row r="655" spans="1:4" hidden="1" x14ac:dyDescent="0.3">
      <c r="A655" s="4">
        <v>54</v>
      </c>
      <c r="B655" s="4" t="s">
        <v>337</v>
      </c>
      <c r="C655" s="4">
        <v>203</v>
      </c>
      <c r="D655" s="4">
        <v>2007</v>
      </c>
    </row>
    <row r="656" spans="1:4" hidden="1" x14ac:dyDescent="0.3">
      <c r="A656" s="4">
        <v>55</v>
      </c>
      <c r="B656" s="4" t="s">
        <v>320</v>
      </c>
      <c r="C656" s="4">
        <v>202</v>
      </c>
      <c r="D656" s="4">
        <v>2007</v>
      </c>
    </row>
    <row r="657" spans="1:4" hidden="1" x14ac:dyDescent="0.3">
      <c r="A657" s="4">
        <v>56</v>
      </c>
      <c r="B657" s="4" t="s">
        <v>720</v>
      </c>
      <c r="C657" s="4">
        <v>195</v>
      </c>
      <c r="D657" s="4">
        <v>2007</v>
      </c>
    </row>
    <row r="658" spans="1:4" hidden="1" x14ac:dyDescent="0.3">
      <c r="A658" s="4">
        <v>57</v>
      </c>
      <c r="B658" s="4" t="s">
        <v>301</v>
      </c>
      <c r="C658" s="4">
        <v>171</v>
      </c>
      <c r="D658" s="4">
        <v>2007</v>
      </c>
    </row>
    <row r="659" spans="1:4" hidden="1" x14ac:dyDescent="0.3">
      <c r="A659" s="4">
        <v>58</v>
      </c>
      <c r="B659" s="4" t="s">
        <v>234</v>
      </c>
      <c r="C659" s="4">
        <v>149</v>
      </c>
      <c r="D659" s="4">
        <v>2007</v>
      </c>
    </row>
    <row r="660" spans="1:4" hidden="1" x14ac:dyDescent="0.3">
      <c r="A660" s="4">
        <v>59</v>
      </c>
      <c r="B660" s="4" t="s">
        <v>232</v>
      </c>
      <c r="C660" s="4">
        <v>146</v>
      </c>
      <c r="D660" s="4">
        <v>2007</v>
      </c>
    </row>
    <row r="661" spans="1:4" hidden="1" x14ac:dyDescent="0.3">
      <c r="A661" s="4">
        <v>60</v>
      </c>
      <c r="B661" s="4" t="s">
        <v>304</v>
      </c>
      <c r="C661" s="4">
        <v>138</v>
      </c>
      <c r="D661" s="4">
        <v>2007</v>
      </c>
    </row>
    <row r="662" spans="1:4" hidden="1" x14ac:dyDescent="0.3">
      <c r="A662" s="4">
        <v>61</v>
      </c>
      <c r="B662" s="4" t="s">
        <v>376</v>
      </c>
      <c r="C662" s="4">
        <v>133</v>
      </c>
      <c r="D662" s="4">
        <v>2007</v>
      </c>
    </row>
    <row r="663" spans="1:4" hidden="1" x14ac:dyDescent="0.3">
      <c r="A663" s="4">
        <v>62</v>
      </c>
      <c r="B663" s="4" t="s">
        <v>389</v>
      </c>
      <c r="C663" s="4">
        <v>130</v>
      </c>
      <c r="D663" s="4">
        <v>2007</v>
      </c>
    </row>
    <row r="664" spans="1:4" hidden="1" x14ac:dyDescent="0.3">
      <c r="A664" s="4">
        <v>63</v>
      </c>
      <c r="B664" s="4" t="s">
        <v>361</v>
      </c>
      <c r="C664" s="4">
        <v>119</v>
      </c>
      <c r="D664" s="4">
        <v>2007</v>
      </c>
    </row>
    <row r="665" spans="1:4" hidden="1" x14ac:dyDescent="0.3">
      <c r="A665" s="4">
        <v>64</v>
      </c>
      <c r="B665" s="4" t="s">
        <v>276</v>
      </c>
      <c r="C665" s="4">
        <v>118</v>
      </c>
      <c r="D665" s="4">
        <v>2007</v>
      </c>
    </row>
    <row r="666" spans="1:4" hidden="1" x14ac:dyDescent="0.3">
      <c r="A666" s="4">
        <v>65</v>
      </c>
      <c r="B666" s="4" t="s">
        <v>365</v>
      </c>
      <c r="C666" s="4">
        <v>110</v>
      </c>
      <c r="D666" s="4">
        <v>2007</v>
      </c>
    </row>
    <row r="667" spans="1:4" hidden="1" x14ac:dyDescent="0.3">
      <c r="A667" s="4">
        <v>66</v>
      </c>
      <c r="B667" s="4" t="s">
        <v>211</v>
      </c>
      <c r="C667" s="4">
        <v>105</v>
      </c>
      <c r="D667" s="4">
        <v>2007</v>
      </c>
    </row>
    <row r="668" spans="1:4" hidden="1" x14ac:dyDescent="0.3">
      <c r="A668" s="4">
        <v>67</v>
      </c>
      <c r="B668" s="4" t="s">
        <v>252</v>
      </c>
      <c r="C668" s="4">
        <v>93</v>
      </c>
      <c r="D668" s="4">
        <v>2007</v>
      </c>
    </row>
    <row r="669" spans="1:4" hidden="1" x14ac:dyDescent="0.3">
      <c r="A669" s="4">
        <v>68</v>
      </c>
      <c r="B669" s="4" t="s">
        <v>270</v>
      </c>
      <c r="C669" s="4">
        <v>91</v>
      </c>
      <c r="D669" s="4">
        <v>2007</v>
      </c>
    </row>
    <row r="670" spans="1:4" hidden="1" x14ac:dyDescent="0.3">
      <c r="A670" s="4">
        <v>69</v>
      </c>
      <c r="B670" s="4" t="s">
        <v>229</v>
      </c>
      <c r="C670" s="4">
        <v>81</v>
      </c>
      <c r="D670" s="4">
        <v>2007</v>
      </c>
    </row>
    <row r="671" spans="1:4" hidden="1" x14ac:dyDescent="0.3">
      <c r="A671" s="4">
        <v>70</v>
      </c>
      <c r="B671" s="4" t="s">
        <v>327</v>
      </c>
      <c r="C671" s="4">
        <v>79</v>
      </c>
      <c r="D671" s="4">
        <v>2007</v>
      </c>
    </row>
    <row r="672" spans="1:4" hidden="1" x14ac:dyDescent="0.3">
      <c r="A672" s="4">
        <v>71</v>
      </c>
      <c r="B672" s="4" t="s">
        <v>391</v>
      </c>
      <c r="C672" s="4">
        <v>76</v>
      </c>
      <c r="D672" s="4">
        <v>2007</v>
      </c>
    </row>
    <row r="673" spans="1:4" hidden="1" x14ac:dyDescent="0.3">
      <c r="A673" s="4">
        <v>72</v>
      </c>
      <c r="B673" s="4" t="s">
        <v>387</v>
      </c>
      <c r="C673" s="4">
        <v>75</v>
      </c>
      <c r="D673" s="4">
        <v>2007</v>
      </c>
    </row>
    <row r="674" spans="1:4" hidden="1" x14ac:dyDescent="0.3">
      <c r="A674" s="4">
        <v>73</v>
      </c>
      <c r="B674" s="4" t="s">
        <v>333</v>
      </c>
      <c r="C674" s="4">
        <v>75</v>
      </c>
      <c r="D674" s="4">
        <v>2007</v>
      </c>
    </row>
    <row r="675" spans="1:4" hidden="1" x14ac:dyDescent="0.3">
      <c r="A675" s="4">
        <v>74</v>
      </c>
      <c r="B675" s="4" t="s">
        <v>248</v>
      </c>
      <c r="C675" s="4">
        <v>75</v>
      </c>
      <c r="D675" s="4">
        <v>2007</v>
      </c>
    </row>
    <row r="676" spans="1:4" hidden="1" x14ac:dyDescent="0.3">
      <c r="A676" s="4">
        <v>75</v>
      </c>
      <c r="B676" s="4" t="s">
        <v>244</v>
      </c>
      <c r="C676" s="4">
        <v>66</v>
      </c>
      <c r="D676" s="4">
        <v>2007</v>
      </c>
    </row>
    <row r="677" spans="1:4" hidden="1" x14ac:dyDescent="0.3">
      <c r="A677" s="4">
        <v>76</v>
      </c>
      <c r="B677" s="4" t="s">
        <v>228</v>
      </c>
      <c r="C677" s="4">
        <v>56</v>
      </c>
      <c r="D677" s="4">
        <v>2007</v>
      </c>
    </row>
    <row r="678" spans="1:4" hidden="1" x14ac:dyDescent="0.3">
      <c r="A678" s="4">
        <v>77</v>
      </c>
      <c r="B678" s="4" t="s">
        <v>366</v>
      </c>
      <c r="C678" s="4">
        <v>54</v>
      </c>
      <c r="D678" s="4">
        <v>2007</v>
      </c>
    </row>
    <row r="679" spans="1:4" hidden="1" x14ac:dyDescent="0.3">
      <c r="A679" s="4">
        <v>78</v>
      </c>
      <c r="B679" s="4" t="s">
        <v>254</v>
      </c>
      <c r="C679" s="4">
        <v>53</v>
      </c>
      <c r="D679" s="4">
        <v>2007</v>
      </c>
    </row>
    <row r="680" spans="1:4" hidden="1" x14ac:dyDescent="0.3">
      <c r="A680" s="4">
        <v>79</v>
      </c>
      <c r="B680" s="4" t="s">
        <v>247</v>
      </c>
      <c r="C680" s="4">
        <v>45</v>
      </c>
      <c r="D680" s="4">
        <v>2007</v>
      </c>
    </row>
    <row r="681" spans="1:4" hidden="1" x14ac:dyDescent="0.3">
      <c r="A681" s="4">
        <v>80</v>
      </c>
      <c r="B681" s="4" t="s">
        <v>317</v>
      </c>
      <c r="C681" s="4">
        <v>43</v>
      </c>
      <c r="D681" s="4">
        <v>2007</v>
      </c>
    </row>
    <row r="682" spans="1:4" hidden="1" x14ac:dyDescent="0.3">
      <c r="A682" s="4">
        <v>81</v>
      </c>
      <c r="B682" s="4" t="s">
        <v>321</v>
      </c>
      <c r="C682" s="4">
        <v>40</v>
      </c>
      <c r="D682" s="4">
        <v>2007</v>
      </c>
    </row>
    <row r="683" spans="1:4" hidden="1" x14ac:dyDescent="0.3">
      <c r="A683" s="4">
        <v>82</v>
      </c>
      <c r="B683" s="4" t="s">
        <v>283</v>
      </c>
      <c r="C683" s="4">
        <v>38</v>
      </c>
      <c r="D683" s="4">
        <v>2007</v>
      </c>
    </row>
    <row r="684" spans="1:4" hidden="1" x14ac:dyDescent="0.3">
      <c r="A684" s="4">
        <v>83</v>
      </c>
      <c r="B684" s="4" t="s">
        <v>362</v>
      </c>
      <c r="C684" s="4">
        <v>36</v>
      </c>
      <c r="D684" s="4">
        <v>2007</v>
      </c>
    </row>
    <row r="685" spans="1:4" hidden="1" x14ac:dyDescent="0.3">
      <c r="A685" s="4">
        <v>84</v>
      </c>
      <c r="B685" s="4" t="s">
        <v>341</v>
      </c>
      <c r="C685" s="4">
        <v>33</v>
      </c>
      <c r="D685" s="4">
        <v>2007</v>
      </c>
    </row>
    <row r="686" spans="1:4" hidden="1" x14ac:dyDescent="0.3">
      <c r="A686" s="4">
        <v>85</v>
      </c>
      <c r="B686" s="4" t="s">
        <v>290</v>
      </c>
      <c r="C686" s="4">
        <v>30</v>
      </c>
      <c r="D686" s="4">
        <v>2007</v>
      </c>
    </row>
    <row r="687" spans="1:4" hidden="1" x14ac:dyDescent="0.3">
      <c r="A687" s="4">
        <v>86</v>
      </c>
      <c r="B687" s="4" t="s">
        <v>300</v>
      </c>
      <c r="C687" s="4">
        <v>26</v>
      </c>
      <c r="D687" s="4">
        <v>2007</v>
      </c>
    </row>
    <row r="688" spans="1:4" hidden="1" x14ac:dyDescent="0.3">
      <c r="A688" s="4">
        <v>87</v>
      </c>
      <c r="B688" s="4" t="s">
        <v>225</v>
      </c>
      <c r="C688" s="4">
        <v>25</v>
      </c>
      <c r="D688" s="4">
        <v>2007</v>
      </c>
    </row>
    <row r="689" spans="1:4" hidden="1" x14ac:dyDescent="0.3">
      <c r="A689" s="4">
        <v>88</v>
      </c>
      <c r="B689" s="4" t="s">
        <v>348</v>
      </c>
      <c r="C689" s="4">
        <v>25</v>
      </c>
      <c r="D689" s="4">
        <v>2007</v>
      </c>
    </row>
    <row r="690" spans="1:4" hidden="1" x14ac:dyDescent="0.3">
      <c r="A690" s="4">
        <v>89</v>
      </c>
      <c r="B690" s="4" t="s">
        <v>249</v>
      </c>
      <c r="C690" s="4">
        <v>22</v>
      </c>
      <c r="D690" s="4">
        <v>2007</v>
      </c>
    </row>
    <row r="691" spans="1:4" hidden="1" x14ac:dyDescent="0.3">
      <c r="A691" s="4">
        <v>90</v>
      </c>
      <c r="B691" s="4" t="s">
        <v>1160</v>
      </c>
      <c r="C691" s="4">
        <v>21</v>
      </c>
      <c r="D691" s="4">
        <v>2007</v>
      </c>
    </row>
    <row r="692" spans="1:4" hidden="1" x14ac:dyDescent="0.3">
      <c r="A692" s="4">
        <v>91</v>
      </c>
      <c r="B692" s="4" t="s">
        <v>345</v>
      </c>
      <c r="C692" s="4">
        <v>21</v>
      </c>
      <c r="D692" s="4">
        <v>2007</v>
      </c>
    </row>
    <row r="693" spans="1:4" hidden="1" x14ac:dyDescent="0.3">
      <c r="A693" s="4">
        <v>92</v>
      </c>
      <c r="B693" s="4" t="s">
        <v>350</v>
      </c>
      <c r="C693" s="4">
        <v>17</v>
      </c>
      <c r="D693" s="4">
        <v>2007</v>
      </c>
    </row>
    <row r="694" spans="1:4" hidden="1" x14ac:dyDescent="0.3">
      <c r="A694" s="4">
        <v>93</v>
      </c>
      <c r="B694" s="4" t="s">
        <v>230</v>
      </c>
      <c r="C694" s="4">
        <v>16</v>
      </c>
      <c r="D694" s="4">
        <v>2007</v>
      </c>
    </row>
    <row r="695" spans="1:4" hidden="1" x14ac:dyDescent="0.3">
      <c r="A695" s="4">
        <v>94</v>
      </c>
      <c r="B695" s="4" t="s">
        <v>307</v>
      </c>
      <c r="C695" s="4">
        <v>15</v>
      </c>
      <c r="D695" s="4">
        <v>2007</v>
      </c>
    </row>
    <row r="696" spans="1:4" hidden="1" x14ac:dyDescent="0.3">
      <c r="A696" s="4">
        <v>95</v>
      </c>
      <c r="B696" s="4" t="s">
        <v>282</v>
      </c>
      <c r="C696" s="4">
        <v>14</v>
      </c>
      <c r="D696" s="4">
        <v>2007</v>
      </c>
    </row>
    <row r="697" spans="1:4" hidden="1" x14ac:dyDescent="0.3">
      <c r="A697" s="4">
        <v>96</v>
      </c>
      <c r="B697" s="4" t="s">
        <v>203</v>
      </c>
      <c r="C697" s="4">
        <v>13</v>
      </c>
      <c r="D697" s="4">
        <v>2007</v>
      </c>
    </row>
    <row r="698" spans="1:4" hidden="1" x14ac:dyDescent="0.3">
      <c r="A698" s="4">
        <v>97</v>
      </c>
      <c r="B698" s="4" t="s">
        <v>274</v>
      </c>
      <c r="C698" s="4">
        <v>12</v>
      </c>
      <c r="D698" s="4">
        <v>2007</v>
      </c>
    </row>
    <row r="699" spans="1:4" hidden="1" x14ac:dyDescent="0.3">
      <c r="A699" s="4">
        <v>98</v>
      </c>
      <c r="B699" s="4" t="s">
        <v>226</v>
      </c>
      <c r="C699" s="4">
        <v>12</v>
      </c>
      <c r="D699" s="4">
        <v>2007</v>
      </c>
    </row>
    <row r="700" spans="1:4" hidden="1" x14ac:dyDescent="0.3">
      <c r="A700" s="4">
        <v>99</v>
      </c>
      <c r="B700" s="4" t="s">
        <v>236</v>
      </c>
      <c r="C700" s="4">
        <v>11</v>
      </c>
      <c r="D700" s="4">
        <v>2007</v>
      </c>
    </row>
    <row r="701" spans="1:4" hidden="1" x14ac:dyDescent="0.3">
      <c r="A701" s="4">
        <v>100</v>
      </c>
      <c r="B701" s="4" t="s">
        <v>310</v>
      </c>
      <c r="C701" s="4">
        <v>10</v>
      </c>
      <c r="D701" s="4">
        <v>2007</v>
      </c>
    </row>
    <row r="702" spans="1:4" hidden="1" x14ac:dyDescent="0.3">
      <c r="A702" s="4">
        <v>101</v>
      </c>
      <c r="B702" s="4" t="s">
        <v>235</v>
      </c>
      <c r="C702" s="4">
        <v>9</v>
      </c>
      <c r="D702" s="4">
        <v>2007</v>
      </c>
    </row>
    <row r="703" spans="1:4" hidden="1" x14ac:dyDescent="0.3">
      <c r="A703" s="4">
        <v>102</v>
      </c>
      <c r="B703" s="4" t="s">
        <v>263</v>
      </c>
      <c r="C703" s="4">
        <v>8</v>
      </c>
      <c r="D703" s="4">
        <v>2007</v>
      </c>
    </row>
    <row r="704" spans="1:4" hidden="1" x14ac:dyDescent="0.3">
      <c r="A704" s="4">
        <v>103</v>
      </c>
      <c r="B704" s="4" t="s">
        <v>298</v>
      </c>
      <c r="C704" s="4">
        <v>8</v>
      </c>
      <c r="D704" s="4">
        <v>2007</v>
      </c>
    </row>
    <row r="705" spans="1:4" hidden="1" x14ac:dyDescent="0.3">
      <c r="A705" s="4">
        <v>104</v>
      </c>
      <c r="B705" s="4" t="s">
        <v>347</v>
      </c>
      <c r="C705" s="4">
        <v>5</v>
      </c>
      <c r="D705" s="4">
        <v>2007</v>
      </c>
    </row>
    <row r="706" spans="1:4" hidden="1" x14ac:dyDescent="0.3">
      <c r="A706" s="4">
        <v>105</v>
      </c>
      <c r="B706" s="4" t="s">
        <v>251</v>
      </c>
      <c r="C706" s="4">
        <v>4</v>
      </c>
      <c r="D706" s="4">
        <v>2007</v>
      </c>
    </row>
    <row r="707" spans="1:4" hidden="1" x14ac:dyDescent="0.3">
      <c r="A707" s="4">
        <v>106</v>
      </c>
      <c r="B707" s="4" t="s">
        <v>308</v>
      </c>
      <c r="C707" s="4">
        <v>4</v>
      </c>
      <c r="D707" s="4">
        <v>2007</v>
      </c>
    </row>
    <row r="708" spans="1:4" hidden="1" x14ac:dyDescent="0.3">
      <c r="A708" s="4">
        <v>107</v>
      </c>
      <c r="B708" s="4" t="s">
        <v>278</v>
      </c>
      <c r="C708" s="4">
        <v>3</v>
      </c>
      <c r="D708" s="4">
        <v>2007</v>
      </c>
    </row>
    <row r="709" spans="1:4" hidden="1" x14ac:dyDescent="0.3">
      <c r="A709" s="4">
        <v>108</v>
      </c>
      <c r="B709" s="4" t="s">
        <v>268</v>
      </c>
      <c r="C709" s="4">
        <v>3</v>
      </c>
      <c r="D709" s="4">
        <v>2007</v>
      </c>
    </row>
    <row r="710" spans="1:4" hidden="1" x14ac:dyDescent="0.3">
      <c r="A710" s="4">
        <v>109</v>
      </c>
      <c r="B710" s="4" t="s">
        <v>315</v>
      </c>
      <c r="C710" s="4">
        <v>3</v>
      </c>
      <c r="D710" s="4">
        <v>2007</v>
      </c>
    </row>
    <row r="711" spans="1:4" hidden="1" x14ac:dyDescent="0.3">
      <c r="A711" s="4">
        <v>110</v>
      </c>
      <c r="B711" s="4" t="s">
        <v>201</v>
      </c>
      <c r="C711" s="4">
        <v>3</v>
      </c>
      <c r="D711" s="4">
        <v>2007</v>
      </c>
    </row>
    <row r="712" spans="1:4" hidden="1" x14ac:dyDescent="0.3">
      <c r="A712" s="4">
        <v>111</v>
      </c>
      <c r="B712" s="4" t="s">
        <v>246</v>
      </c>
      <c r="C712" s="4">
        <v>2</v>
      </c>
      <c r="D712" s="4">
        <v>2007</v>
      </c>
    </row>
    <row r="713" spans="1:4" hidden="1" x14ac:dyDescent="0.3">
      <c r="A713" s="4">
        <v>112</v>
      </c>
      <c r="B713" s="4" t="s">
        <v>299</v>
      </c>
      <c r="C713" s="4">
        <v>2</v>
      </c>
      <c r="D713" s="4">
        <v>2007</v>
      </c>
    </row>
    <row r="714" spans="1:4" hidden="1" x14ac:dyDescent="0.3">
      <c r="A714" s="4">
        <v>113</v>
      </c>
      <c r="B714" s="4" t="s">
        <v>238</v>
      </c>
      <c r="C714" s="4">
        <v>2</v>
      </c>
      <c r="D714" s="4">
        <v>2007</v>
      </c>
    </row>
    <row r="715" spans="1:4" hidden="1" x14ac:dyDescent="0.3">
      <c r="A715" s="4">
        <v>114</v>
      </c>
      <c r="B715" s="4" t="s">
        <v>296</v>
      </c>
      <c r="C715" s="4">
        <v>2</v>
      </c>
      <c r="D715" s="4">
        <v>2007</v>
      </c>
    </row>
    <row r="716" spans="1:4" hidden="1" x14ac:dyDescent="0.3">
      <c r="A716" s="4">
        <v>115</v>
      </c>
      <c r="B716" s="4" t="s">
        <v>257</v>
      </c>
      <c r="C716" s="4">
        <v>2</v>
      </c>
      <c r="D716" s="4">
        <v>2007</v>
      </c>
    </row>
    <row r="717" spans="1:4" hidden="1" x14ac:dyDescent="0.3">
      <c r="A717" s="4">
        <v>116</v>
      </c>
      <c r="B717" s="4" t="s">
        <v>1163</v>
      </c>
      <c r="C717" s="4">
        <v>2</v>
      </c>
      <c r="D717" s="4">
        <v>2007</v>
      </c>
    </row>
    <row r="718" spans="1:4" hidden="1" x14ac:dyDescent="0.3">
      <c r="A718" s="4">
        <v>117</v>
      </c>
      <c r="B718" s="4" t="s">
        <v>313</v>
      </c>
      <c r="C718" s="4">
        <v>2</v>
      </c>
      <c r="D718" s="4">
        <v>2007</v>
      </c>
    </row>
    <row r="719" spans="1:4" hidden="1" x14ac:dyDescent="0.3">
      <c r="A719" s="4">
        <v>118</v>
      </c>
      <c r="B719" s="4" t="s">
        <v>330</v>
      </c>
      <c r="C719" s="4">
        <v>1</v>
      </c>
      <c r="D719" s="4">
        <v>2007</v>
      </c>
    </row>
    <row r="720" spans="1:4" hidden="1" x14ac:dyDescent="0.3">
      <c r="A720" s="4">
        <v>119</v>
      </c>
      <c r="B720" s="4" t="s">
        <v>285</v>
      </c>
      <c r="C720" s="4">
        <v>1</v>
      </c>
      <c r="D720" s="4">
        <v>2007</v>
      </c>
    </row>
    <row r="721" spans="1:4" x14ac:dyDescent="0.3">
      <c r="A721" s="49">
        <v>1</v>
      </c>
      <c r="B721" s="25" t="s">
        <v>329</v>
      </c>
      <c r="C721" s="25">
        <v>11135</v>
      </c>
      <c r="D721" s="25">
        <v>2008</v>
      </c>
    </row>
    <row r="722" spans="1:4" x14ac:dyDescent="0.3">
      <c r="A722" s="49">
        <v>2</v>
      </c>
      <c r="B722" s="25" t="s">
        <v>217</v>
      </c>
      <c r="C722" s="25">
        <v>9567</v>
      </c>
      <c r="D722" s="25">
        <v>2008</v>
      </c>
    </row>
    <row r="723" spans="1:4" x14ac:dyDescent="0.3">
      <c r="A723" s="49">
        <v>3</v>
      </c>
      <c r="B723" s="25" t="s">
        <v>28</v>
      </c>
      <c r="C723" s="25">
        <v>8693</v>
      </c>
      <c r="D723" s="25">
        <v>2008</v>
      </c>
    </row>
    <row r="724" spans="1:4" x14ac:dyDescent="0.3">
      <c r="A724" s="49">
        <v>4</v>
      </c>
      <c r="B724" s="25" t="s">
        <v>324</v>
      </c>
      <c r="C724" s="25">
        <v>5908</v>
      </c>
      <c r="D724" s="25">
        <v>2008</v>
      </c>
    </row>
    <row r="725" spans="1:4" x14ac:dyDescent="0.3">
      <c r="A725" s="49">
        <v>5</v>
      </c>
      <c r="B725" s="25" t="s">
        <v>319</v>
      </c>
      <c r="C725" s="25">
        <v>3920</v>
      </c>
      <c r="D725" s="25">
        <v>2008</v>
      </c>
    </row>
    <row r="726" spans="1:4" hidden="1" x14ac:dyDescent="0.3">
      <c r="A726" s="4">
        <v>6</v>
      </c>
      <c r="B726" s="4" t="s">
        <v>340</v>
      </c>
      <c r="C726" s="4">
        <v>3635</v>
      </c>
      <c r="D726" s="4">
        <v>2008</v>
      </c>
    </row>
    <row r="727" spans="1:4" hidden="1" x14ac:dyDescent="0.3">
      <c r="A727" s="4">
        <v>7</v>
      </c>
      <c r="B727" s="4" t="s">
        <v>266</v>
      </c>
      <c r="C727" s="4">
        <v>3362</v>
      </c>
      <c r="D727" s="4">
        <v>2008</v>
      </c>
    </row>
    <row r="728" spans="1:4" hidden="1" x14ac:dyDescent="0.3">
      <c r="A728" s="4">
        <v>8</v>
      </c>
      <c r="B728" s="4" t="s">
        <v>284</v>
      </c>
      <c r="C728" s="4">
        <v>3075</v>
      </c>
      <c r="D728" s="4">
        <v>2008</v>
      </c>
    </row>
    <row r="729" spans="1:4" hidden="1" x14ac:dyDescent="0.3">
      <c r="A729" s="4">
        <v>9</v>
      </c>
      <c r="B729" s="4" t="s">
        <v>381</v>
      </c>
      <c r="C729" s="4">
        <v>2538</v>
      </c>
      <c r="D729" s="4">
        <v>2008</v>
      </c>
    </row>
    <row r="730" spans="1:4" hidden="1" x14ac:dyDescent="0.3">
      <c r="A730" s="4">
        <v>10</v>
      </c>
      <c r="B730" s="4" t="s">
        <v>25</v>
      </c>
      <c r="C730" s="4">
        <v>2497</v>
      </c>
      <c r="D730" s="4">
        <v>2008</v>
      </c>
    </row>
    <row r="731" spans="1:4" hidden="1" x14ac:dyDescent="0.3">
      <c r="A731" s="4">
        <v>11</v>
      </c>
      <c r="B731" s="4" t="s">
        <v>259</v>
      </c>
      <c r="C731" s="4">
        <v>2491</v>
      </c>
      <c r="D731" s="4">
        <v>2008</v>
      </c>
    </row>
    <row r="732" spans="1:4" hidden="1" x14ac:dyDescent="0.3">
      <c r="A732" s="4">
        <v>12</v>
      </c>
      <c r="B732" s="4" t="s">
        <v>253</v>
      </c>
      <c r="C732" s="4">
        <v>2431</v>
      </c>
      <c r="D732" s="4">
        <v>2008</v>
      </c>
    </row>
    <row r="733" spans="1:4" hidden="1" x14ac:dyDescent="0.3">
      <c r="A733" s="4">
        <v>13</v>
      </c>
      <c r="B733" s="4" t="s">
        <v>262</v>
      </c>
      <c r="C733" s="4">
        <v>2198</v>
      </c>
      <c r="D733" s="4">
        <v>2008</v>
      </c>
    </row>
    <row r="734" spans="1:4" hidden="1" x14ac:dyDescent="0.3">
      <c r="A734" s="4">
        <v>14</v>
      </c>
      <c r="B734" s="4" t="s">
        <v>18</v>
      </c>
      <c r="C734" s="4">
        <v>2146</v>
      </c>
      <c r="D734" s="4">
        <v>2008</v>
      </c>
    </row>
    <row r="735" spans="1:4" hidden="1" x14ac:dyDescent="0.3">
      <c r="A735" s="4">
        <v>15</v>
      </c>
      <c r="B735" s="4" t="s">
        <v>45</v>
      </c>
      <c r="C735" s="4">
        <v>2032</v>
      </c>
      <c r="D735" s="4">
        <v>2008</v>
      </c>
    </row>
    <row r="736" spans="1:4" hidden="1" x14ac:dyDescent="0.3">
      <c r="A736" s="4">
        <v>16</v>
      </c>
      <c r="B736" s="4" t="s">
        <v>344</v>
      </c>
      <c r="C736" s="4">
        <v>1904</v>
      </c>
      <c r="D736" s="4">
        <v>2008</v>
      </c>
    </row>
    <row r="737" spans="1:4" hidden="1" x14ac:dyDescent="0.3">
      <c r="A737" s="4">
        <v>17</v>
      </c>
      <c r="B737" s="4" t="s">
        <v>314</v>
      </c>
      <c r="C737" s="4">
        <v>1560</v>
      </c>
      <c r="D737" s="4">
        <v>2008</v>
      </c>
    </row>
    <row r="738" spans="1:4" hidden="1" x14ac:dyDescent="0.3">
      <c r="A738" s="4">
        <v>18</v>
      </c>
      <c r="B738" s="4" t="s">
        <v>36</v>
      </c>
      <c r="C738" s="4">
        <v>1530</v>
      </c>
      <c r="D738" s="4">
        <v>2008</v>
      </c>
    </row>
    <row r="739" spans="1:4" hidden="1" x14ac:dyDescent="0.3">
      <c r="A739" s="4">
        <v>19</v>
      </c>
      <c r="B739" s="4" t="s">
        <v>222</v>
      </c>
      <c r="C739" s="4">
        <v>1364</v>
      </c>
      <c r="D739" s="4">
        <v>2008</v>
      </c>
    </row>
    <row r="740" spans="1:4" hidden="1" x14ac:dyDescent="0.3">
      <c r="A740" s="4">
        <v>20</v>
      </c>
      <c r="B740" s="4" t="s">
        <v>30</v>
      </c>
      <c r="C740" s="4">
        <v>1352</v>
      </c>
      <c r="D740" s="4">
        <v>2008</v>
      </c>
    </row>
    <row r="741" spans="1:4" hidden="1" x14ac:dyDescent="0.3">
      <c r="A741" s="4">
        <v>21</v>
      </c>
      <c r="B741" s="4" t="s">
        <v>4</v>
      </c>
      <c r="C741" s="4">
        <v>1202</v>
      </c>
      <c r="D741" s="4">
        <v>2008</v>
      </c>
    </row>
    <row r="742" spans="1:4" hidden="1" x14ac:dyDescent="0.3">
      <c r="A742" s="4">
        <v>22</v>
      </c>
      <c r="B742" s="4" t="s">
        <v>355</v>
      </c>
      <c r="C742" s="4">
        <v>1067</v>
      </c>
      <c r="D742" s="4">
        <v>2008</v>
      </c>
    </row>
    <row r="743" spans="1:4" hidden="1" x14ac:dyDescent="0.3">
      <c r="A743" s="4">
        <v>23</v>
      </c>
      <c r="B743" s="4" t="s">
        <v>286</v>
      </c>
      <c r="C743" s="4">
        <v>980</v>
      </c>
      <c r="D743" s="4">
        <v>2008</v>
      </c>
    </row>
    <row r="744" spans="1:4" hidden="1" x14ac:dyDescent="0.3">
      <c r="A744" s="4">
        <v>24</v>
      </c>
      <c r="B744" s="4" t="s">
        <v>302</v>
      </c>
      <c r="C744" s="4">
        <v>936</v>
      </c>
      <c r="D744" s="4">
        <v>2008</v>
      </c>
    </row>
    <row r="745" spans="1:4" hidden="1" x14ac:dyDescent="0.3">
      <c r="A745" s="4">
        <v>25</v>
      </c>
      <c r="B745" s="4" t="s">
        <v>5</v>
      </c>
      <c r="C745" s="4">
        <v>893</v>
      </c>
      <c r="D745" s="4">
        <v>2008</v>
      </c>
    </row>
    <row r="746" spans="1:4" hidden="1" x14ac:dyDescent="0.3">
      <c r="A746" s="4">
        <v>26</v>
      </c>
      <c r="B746" s="4" t="s">
        <v>26</v>
      </c>
      <c r="C746" s="4">
        <v>852</v>
      </c>
      <c r="D746" s="4">
        <v>2008</v>
      </c>
    </row>
    <row r="747" spans="1:4" hidden="1" x14ac:dyDescent="0.3">
      <c r="A747" s="4">
        <v>27</v>
      </c>
      <c r="B747" s="4" t="s">
        <v>373</v>
      </c>
      <c r="C747" s="4">
        <v>753</v>
      </c>
      <c r="D747" s="4">
        <v>2008</v>
      </c>
    </row>
    <row r="748" spans="1:4" hidden="1" x14ac:dyDescent="0.3">
      <c r="A748" s="4">
        <v>28</v>
      </c>
      <c r="B748" s="4" t="s">
        <v>323</v>
      </c>
      <c r="C748" s="4">
        <v>636</v>
      </c>
      <c r="D748" s="4">
        <v>2008</v>
      </c>
    </row>
    <row r="749" spans="1:4" hidden="1" x14ac:dyDescent="0.3">
      <c r="A749" s="4">
        <v>29</v>
      </c>
      <c r="B749" s="4" t="s">
        <v>335</v>
      </c>
      <c r="C749" s="4">
        <v>626</v>
      </c>
      <c r="D749" s="4">
        <v>2008</v>
      </c>
    </row>
    <row r="750" spans="1:4" hidden="1" x14ac:dyDescent="0.3">
      <c r="A750" s="4">
        <v>30</v>
      </c>
      <c r="B750" s="4" t="s">
        <v>388</v>
      </c>
      <c r="C750" s="4">
        <v>604</v>
      </c>
      <c r="D750" s="4">
        <v>2008</v>
      </c>
    </row>
    <row r="751" spans="1:4" hidden="1" x14ac:dyDescent="0.3">
      <c r="A751" s="4">
        <v>31</v>
      </c>
      <c r="B751" s="4" t="s">
        <v>237</v>
      </c>
      <c r="C751" s="4">
        <v>525</v>
      </c>
      <c r="D751" s="4">
        <v>2008</v>
      </c>
    </row>
    <row r="752" spans="1:4" hidden="1" x14ac:dyDescent="0.3">
      <c r="A752" s="4">
        <v>32</v>
      </c>
      <c r="B752" s="4" t="s">
        <v>372</v>
      </c>
      <c r="C752" s="4">
        <v>509</v>
      </c>
      <c r="D752" s="4">
        <v>2008</v>
      </c>
    </row>
    <row r="753" spans="1:4" hidden="1" x14ac:dyDescent="0.3">
      <c r="A753" s="4">
        <v>33</v>
      </c>
      <c r="B753" s="4" t="s">
        <v>224</v>
      </c>
      <c r="C753" s="4">
        <v>449</v>
      </c>
      <c r="D753" s="4">
        <v>2008</v>
      </c>
    </row>
    <row r="754" spans="1:4" hidden="1" x14ac:dyDescent="0.3">
      <c r="A754" s="4">
        <v>34</v>
      </c>
      <c r="B754" s="4" t="s">
        <v>212</v>
      </c>
      <c r="C754" s="4">
        <v>401</v>
      </c>
      <c r="D754" s="4">
        <v>2008</v>
      </c>
    </row>
    <row r="755" spans="1:4" hidden="1" x14ac:dyDescent="0.3">
      <c r="A755" s="4">
        <v>35</v>
      </c>
      <c r="B755" s="4" t="s">
        <v>377</v>
      </c>
      <c r="C755" s="4">
        <v>399</v>
      </c>
      <c r="D755" s="4">
        <v>2008</v>
      </c>
    </row>
    <row r="756" spans="1:4" hidden="1" x14ac:dyDescent="0.3">
      <c r="A756" s="4">
        <v>36</v>
      </c>
      <c r="B756" s="4" t="s">
        <v>1053</v>
      </c>
      <c r="C756" s="4">
        <v>394</v>
      </c>
      <c r="D756" s="4">
        <v>2008</v>
      </c>
    </row>
    <row r="757" spans="1:4" hidden="1" x14ac:dyDescent="0.3">
      <c r="A757" s="4">
        <v>37</v>
      </c>
      <c r="B757" s="4" t="s">
        <v>369</v>
      </c>
      <c r="C757" s="4">
        <v>360</v>
      </c>
      <c r="D757" s="4">
        <v>2008</v>
      </c>
    </row>
    <row r="758" spans="1:4" hidden="1" x14ac:dyDescent="0.3">
      <c r="A758" s="4">
        <v>38</v>
      </c>
      <c r="B758" s="4" t="s">
        <v>336</v>
      </c>
      <c r="C758" s="4">
        <v>343</v>
      </c>
      <c r="D758" s="4">
        <v>2008</v>
      </c>
    </row>
    <row r="759" spans="1:4" hidden="1" x14ac:dyDescent="0.3">
      <c r="A759" s="4">
        <v>39</v>
      </c>
      <c r="B759" s="4" t="s">
        <v>220</v>
      </c>
      <c r="C759" s="4">
        <v>342</v>
      </c>
      <c r="D759" s="4">
        <v>2008</v>
      </c>
    </row>
    <row r="760" spans="1:4" hidden="1" x14ac:dyDescent="0.3">
      <c r="A760" s="4">
        <v>40</v>
      </c>
      <c r="B760" s="4" t="s">
        <v>265</v>
      </c>
      <c r="C760" s="4">
        <v>327</v>
      </c>
      <c r="D760" s="4">
        <v>2008</v>
      </c>
    </row>
    <row r="761" spans="1:4" hidden="1" x14ac:dyDescent="0.3">
      <c r="A761" s="4">
        <v>41</v>
      </c>
      <c r="B761" s="4" t="s">
        <v>379</v>
      </c>
      <c r="C761" s="4">
        <v>297</v>
      </c>
      <c r="D761" s="4">
        <v>2008</v>
      </c>
    </row>
    <row r="762" spans="1:4" hidden="1" x14ac:dyDescent="0.3">
      <c r="A762" s="4">
        <v>42</v>
      </c>
      <c r="B762" s="4" t="s">
        <v>720</v>
      </c>
      <c r="C762" s="4">
        <v>293</v>
      </c>
      <c r="D762" s="4">
        <v>2008</v>
      </c>
    </row>
    <row r="763" spans="1:4" hidden="1" x14ac:dyDescent="0.3">
      <c r="A763" s="4">
        <v>43</v>
      </c>
      <c r="B763" s="4" t="s">
        <v>260</v>
      </c>
      <c r="C763" s="4">
        <v>279</v>
      </c>
      <c r="D763" s="4">
        <v>2008</v>
      </c>
    </row>
    <row r="764" spans="1:4" hidden="1" x14ac:dyDescent="0.3">
      <c r="A764" s="4">
        <v>44</v>
      </c>
      <c r="B764" s="4" t="s">
        <v>339</v>
      </c>
      <c r="C764" s="4">
        <v>271</v>
      </c>
      <c r="D764" s="4">
        <v>2008</v>
      </c>
    </row>
    <row r="765" spans="1:4" hidden="1" x14ac:dyDescent="0.3">
      <c r="A765" s="4">
        <v>45</v>
      </c>
      <c r="B765" s="4" t="s">
        <v>312</v>
      </c>
      <c r="C765" s="4">
        <v>257</v>
      </c>
      <c r="D765" s="4">
        <v>2008</v>
      </c>
    </row>
    <row r="766" spans="1:4" hidden="1" x14ac:dyDescent="0.3">
      <c r="A766" s="4">
        <v>46</v>
      </c>
      <c r="B766" s="4" t="s">
        <v>269</v>
      </c>
      <c r="C766" s="4">
        <v>244</v>
      </c>
      <c r="D766" s="4">
        <v>2008</v>
      </c>
    </row>
    <row r="767" spans="1:4" hidden="1" x14ac:dyDescent="0.3">
      <c r="A767" s="4">
        <v>47</v>
      </c>
      <c r="B767" s="4" t="s">
        <v>334</v>
      </c>
      <c r="C767" s="4">
        <v>241</v>
      </c>
      <c r="D767" s="4">
        <v>2008</v>
      </c>
    </row>
    <row r="768" spans="1:4" hidden="1" x14ac:dyDescent="0.3">
      <c r="A768" s="4">
        <v>48</v>
      </c>
      <c r="B768" s="4" t="s">
        <v>349</v>
      </c>
      <c r="C768" s="4">
        <v>199</v>
      </c>
      <c r="D768" s="4">
        <v>2008</v>
      </c>
    </row>
    <row r="769" spans="1:4" hidden="1" x14ac:dyDescent="0.3">
      <c r="A769" s="4">
        <v>49</v>
      </c>
      <c r="B769" s="4" t="s">
        <v>234</v>
      </c>
      <c r="C769" s="4">
        <v>179</v>
      </c>
      <c r="D769" s="4">
        <v>2008</v>
      </c>
    </row>
    <row r="770" spans="1:4" hidden="1" x14ac:dyDescent="0.3">
      <c r="A770" s="4">
        <v>50</v>
      </c>
      <c r="B770" s="4" t="s">
        <v>301</v>
      </c>
      <c r="C770" s="4">
        <v>172</v>
      </c>
      <c r="D770" s="4">
        <v>2008</v>
      </c>
    </row>
    <row r="771" spans="1:4" hidden="1" x14ac:dyDescent="0.3">
      <c r="A771" s="4">
        <v>51</v>
      </c>
      <c r="B771" s="4" t="s">
        <v>387</v>
      </c>
      <c r="C771" s="4">
        <v>168</v>
      </c>
      <c r="D771" s="4">
        <v>2008</v>
      </c>
    </row>
    <row r="772" spans="1:4" hidden="1" x14ac:dyDescent="0.3">
      <c r="A772" s="4">
        <v>52</v>
      </c>
      <c r="B772" s="4" t="s">
        <v>391</v>
      </c>
      <c r="C772" s="4">
        <v>166</v>
      </c>
      <c r="D772" s="4">
        <v>2008</v>
      </c>
    </row>
    <row r="773" spans="1:4" hidden="1" x14ac:dyDescent="0.3">
      <c r="A773" s="4">
        <v>53</v>
      </c>
      <c r="B773" s="4" t="s">
        <v>244</v>
      </c>
      <c r="C773" s="4">
        <v>152</v>
      </c>
      <c r="D773" s="4">
        <v>2008</v>
      </c>
    </row>
    <row r="774" spans="1:4" hidden="1" x14ac:dyDescent="0.3">
      <c r="A774" s="4">
        <v>54</v>
      </c>
      <c r="B774" s="4" t="s">
        <v>233</v>
      </c>
      <c r="C774" s="4">
        <v>147</v>
      </c>
      <c r="D774" s="4">
        <v>2008</v>
      </c>
    </row>
    <row r="775" spans="1:4" hidden="1" x14ac:dyDescent="0.3">
      <c r="A775" s="4">
        <v>55</v>
      </c>
      <c r="B775" s="4" t="s">
        <v>232</v>
      </c>
      <c r="C775" s="4">
        <v>145</v>
      </c>
      <c r="D775" s="4">
        <v>2008</v>
      </c>
    </row>
    <row r="776" spans="1:4" hidden="1" x14ac:dyDescent="0.3">
      <c r="A776" s="4">
        <v>56</v>
      </c>
      <c r="B776" s="4" t="s">
        <v>376</v>
      </c>
      <c r="C776" s="4">
        <v>142</v>
      </c>
      <c r="D776" s="4">
        <v>2008</v>
      </c>
    </row>
    <row r="777" spans="1:4" hidden="1" x14ac:dyDescent="0.3">
      <c r="A777" s="4">
        <v>57</v>
      </c>
      <c r="B777" s="4" t="s">
        <v>304</v>
      </c>
      <c r="C777" s="4">
        <v>134</v>
      </c>
      <c r="D777" s="4">
        <v>2008</v>
      </c>
    </row>
    <row r="778" spans="1:4" hidden="1" x14ac:dyDescent="0.3">
      <c r="A778" s="4">
        <v>58</v>
      </c>
      <c r="B778" s="4" t="s">
        <v>389</v>
      </c>
      <c r="C778" s="4">
        <v>132</v>
      </c>
      <c r="D778" s="4">
        <v>2008</v>
      </c>
    </row>
    <row r="779" spans="1:4" hidden="1" x14ac:dyDescent="0.3">
      <c r="A779" s="4">
        <v>59</v>
      </c>
      <c r="B779" s="4" t="s">
        <v>365</v>
      </c>
      <c r="C779" s="4">
        <v>127</v>
      </c>
      <c r="D779" s="4">
        <v>2008</v>
      </c>
    </row>
    <row r="780" spans="1:4" hidden="1" x14ac:dyDescent="0.3">
      <c r="A780" s="4">
        <v>60</v>
      </c>
      <c r="B780" s="4" t="s">
        <v>211</v>
      </c>
      <c r="C780" s="4">
        <v>118</v>
      </c>
      <c r="D780" s="4">
        <v>2008</v>
      </c>
    </row>
    <row r="781" spans="1:4" hidden="1" x14ac:dyDescent="0.3">
      <c r="A781" s="4">
        <v>61</v>
      </c>
      <c r="B781" s="4" t="s">
        <v>254</v>
      </c>
      <c r="C781" s="4">
        <v>109</v>
      </c>
      <c r="D781" s="4">
        <v>2008</v>
      </c>
    </row>
    <row r="782" spans="1:4" hidden="1" x14ac:dyDescent="0.3">
      <c r="A782" s="4">
        <v>62</v>
      </c>
      <c r="B782" s="4" t="s">
        <v>338</v>
      </c>
      <c r="C782" s="4">
        <v>106</v>
      </c>
      <c r="D782" s="4">
        <v>2008</v>
      </c>
    </row>
    <row r="783" spans="1:4" hidden="1" x14ac:dyDescent="0.3">
      <c r="A783" s="4">
        <v>63</v>
      </c>
      <c r="B783" s="4" t="s">
        <v>270</v>
      </c>
      <c r="C783" s="4">
        <v>104</v>
      </c>
      <c r="D783" s="4">
        <v>2008</v>
      </c>
    </row>
    <row r="784" spans="1:4" hidden="1" x14ac:dyDescent="0.3">
      <c r="A784" s="4">
        <v>64</v>
      </c>
      <c r="B784" s="4" t="s">
        <v>276</v>
      </c>
      <c r="C784" s="4">
        <v>103</v>
      </c>
      <c r="D784" s="4">
        <v>2008</v>
      </c>
    </row>
    <row r="785" spans="1:4" hidden="1" x14ac:dyDescent="0.3">
      <c r="A785" s="4">
        <v>65</v>
      </c>
      <c r="B785" s="4" t="s">
        <v>229</v>
      </c>
      <c r="C785" s="4">
        <v>92</v>
      </c>
      <c r="D785" s="4">
        <v>2008</v>
      </c>
    </row>
    <row r="786" spans="1:4" hidden="1" x14ac:dyDescent="0.3">
      <c r="A786" s="4">
        <v>66</v>
      </c>
      <c r="B786" s="4" t="s">
        <v>252</v>
      </c>
      <c r="C786" s="4">
        <v>91</v>
      </c>
      <c r="D786" s="4">
        <v>2008</v>
      </c>
    </row>
    <row r="787" spans="1:4" hidden="1" x14ac:dyDescent="0.3">
      <c r="A787" s="4">
        <v>67</v>
      </c>
      <c r="B787" s="4" t="s">
        <v>1156</v>
      </c>
      <c r="C787" s="4">
        <v>91</v>
      </c>
      <c r="D787" s="4">
        <v>2008</v>
      </c>
    </row>
    <row r="788" spans="1:4" hidden="1" x14ac:dyDescent="0.3">
      <c r="A788" s="4">
        <v>68</v>
      </c>
      <c r="B788" s="4" t="s">
        <v>333</v>
      </c>
      <c r="C788" s="4">
        <v>82</v>
      </c>
      <c r="D788" s="4">
        <v>2008</v>
      </c>
    </row>
    <row r="789" spans="1:4" hidden="1" x14ac:dyDescent="0.3">
      <c r="A789" s="4">
        <v>69</v>
      </c>
      <c r="B789" s="4" t="s">
        <v>361</v>
      </c>
      <c r="C789" s="4">
        <v>80</v>
      </c>
      <c r="D789" s="4">
        <v>2008</v>
      </c>
    </row>
    <row r="790" spans="1:4" hidden="1" x14ac:dyDescent="0.3">
      <c r="A790" s="4">
        <v>70</v>
      </c>
      <c r="B790" s="4" t="s">
        <v>327</v>
      </c>
      <c r="C790" s="4">
        <v>67</v>
      </c>
      <c r="D790" s="4">
        <v>2008</v>
      </c>
    </row>
    <row r="791" spans="1:4" hidden="1" x14ac:dyDescent="0.3">
      <c r="A791" s="4">
        <v>71</v>
      </c>
      <c r="B791" s="4" t="s">
        <v>317</v>
      </c>
      <c r="C791" s="4">
        <v>58</v>
      </c>
      <c r="D791" s="4">
        <v>2008</v>
      </c>
    </row>
    <row r="792" spans="1:4" hidden="1" x14ac:dyDescent="0.3">
      <c r="A792" s="4">
        <v>72</v>
      </c>
      <c r="B792" s="4" t="s">
        <v>267</v>
      </c>
      <c r="C792" s="4">
        <v>54</v>
      </c>
      <c r="D792" s="4">
        <v>2008</v>
      </c>
    </row>
    <row r="793" spans="1:4" hidden="1" x14ac:dyDescent="0.3">
      <c r="A793" s="4">
        <v>73</v>
      </c>
      <c r="B793" s="4" t="s">
        <v>249</v>
      </c>
      <c r="C793" s="4">
        <v>52</v>
      </c>
      <c r="D793" s="4">
        <v>2008</v>
      </c>
    </row>
    <row r="794" spans="1:4" hidden="1" x14ac:dyDescent="0.3">
      <c r="A794" s="4">
        <v>74</v>
      </c>
      <c r="B794" s="4" t="s">
        <v>280</v>
      </c>
      <c r="C794" s="4">
        <v>51</v>
      </c>
      <c r="D794" s="4">
        <v>2008</v>
      </c>
    </row>
    <row r="795" spans="1:4" hidden="1" x14ac:dyDescent="0.3">
      <c r="A795" s="4">
        <v>75</v>
      </c>
      <c r="B795" s="4" t="s">
        <v>300</v>
      </c>
      <c r="C795" s="4">
        <v>48</v>
      </c>
      <c r="D795" s="4">
        <v>2008</v>
      </c>
    </row>
    <row r="796" spans="1:4" hidden="1" x14ac:dyDescent="0.3">
      <c r="A796" s="4">
        <v>76</v>
      </c>
      <c r="B796" s="4" t="s">
        <v>248</v>
      </c>
      <c r="C796" s="4">
        <v>44</v>
      </c>
      <c r="D796" s="4">
        <v>2008</v>
      </c>
    </row>
    <row r="797" spans="1:4" hidden="1" x14ac:dyDescent="0.3">
      <c r="A797" s="4">
        <v>77</v>
      </c>
      <c r="B797" s="4" t="s">
        <v>320</v>
      </c>
      <c r="C797" s="4">
        <v>44</v>
      </c>
      <c r="D797" s="4">
        <v>2008</v>
      </c>
    </row>
    <row r="798" spans="1:4" hidden="1" x14ac:dyDescent="0.3">
      <c r="A798" s="4">
        <v>78</v>
      </c>
      <c r="B798" s="4" t="s">
        <v>230</v>
      </c>
      <c r="C798" s="4">
        <v>40</v>
      </c>
      <c r="D798" s="4">
        <v>2008</v>
      </c>
    </row>
    <row r="799" spans="1:4" hidden="1" x14ac:dyDescent="0.3">
      <c r="A799" s="4">
        <v>79</v>
      </c>
      <c r="B799" s="4" t="s">
        <v>321</v>
      </c>
      <c r="C799" s="4">
        <v>39</v>
      </c>
      <c r="D799" s="4">
        <v>2008</v>
      </c>
    </row>
    <row r="800" spans="1:4" hidden="1" x14ac:dyDescent="0.3">
      <c r="A800" s="4">
        <v>80</v>
      </c>
      <c r="B800" s="4" t="s">
        <v>283</v>
      </c>
      <c r="C800" s="4">
        <v>38</v>
      </c>
      <c r="D800" s="4">
        <v>2008</v>
      </c>
    </row>
    <row r="801" spans="1:4" hidden="1" x14ac:dyDescent="0.3">
      <c r="A801" s="4">
        <v>81</v>
      </c>
      <c r="B801" s="4" t="s">
        <v>347</v>
      </c>
      <c r="C801" s="4">
        <v>38</v>
      </c>
      <c r="D801" s="4">
        <v>2008</v>
      </c>
    </row>
    <row r="802" spans="1:4" hidden="1" x14ac:dyDescent="0.3">
      <c r="A802" s="4">
        <v>82</v>
      </c>
      <c r="B802" s="4" t="s">
        <v>366</v>
      </c>
      <c r="C802" s="4">
        <v>36</v>
      </c>
      <c r="D802" s="4">
        <v>2008</v>
      </c>
    </row>
    <row r="803" spans="1:4" hidden="1" x14ac:dyDescent="0.3">
      <c r="A803" s="4">
        <v>83</v>
      </c>
      <c r="B803" s="4" t="s">
        <v>290</v>
      </c>
      <c r="C803" s="4">
        <v>30</v>
      </c>
      <c r="D803" s="4">
        <v>2008</v>
      </c>
    </row>
    <row r="804" spans="1:4" hidden="1" x14ac:dyDescent="0.3">
      <c r="A804" s="4">
        <v>84</v>
      </c>
      <c r="B804" s="4" t="s">
        <v>236</v>
      </c>
      <c r="C804" s="4">
        <v>29</v>
      </c>
      <c r="D804" s="4">
        <v>2008</v>
      </c>
    </row>
    <row r="805" spans="1:4" hidden="1" x14ac:dyDescent="0.3">
      <c r="A805" s="4">
        <v>85</v>
      </c>
      <c r="B805" s="4" t="s">
        <v>261</v>
      </c>
      <c r="C805" s="4">
        <v>29</v>
      </c>
      <c r="D805" s="4">
        <v>2008</v>
      </c>
    </row>
    <row r="806" spans="1:4" hidden="1" x14ac:dyDescent="0.3">
      <c r="A806" s="4">
        <v>86</v>
      </c>
      <c r="B806" s="4" t="s">
        <v>235</v>
      </c>
      <c r="C806" s="4">
        <v>27</v>
      </c>
      <c r="D806" s="4">
        <v>2008</v>
      </c>
    </row>
    <row r="807" spans="1:4" hidden="1" x14ac:dyDescent="0.3">
      <c r="A807" s="4">
        <v>87</v>
      </c>
      <c r="B807" s="4" t="s">
        <v>345</v>
      </c>
      <c r="C807" s="4">
        <v>26</v>
      </c>
      <c r="D807" s="4">
        <v>2008</v>
      </c>
    </row>
    <row r="808" spans="1:4" hidden="1" x14ac:dyDescent="0.3">
      <c r="A808" s="4">
        <v>88</v>
      </c>
      <c r="B808" s="4" t="s">
        <v>362</v>
      </c>
      <c r="C808" s="4">
        <v>25</v>
      </c>
      <c r="D808" s="4">
        <v>2008</v>
      </c>
    </row>
    <row r="809" spans="1:4" hidden="1" x14ac:dyDescent="0.3">
      <c r="A809" s="4">
        <v>89</v>
      </c>
      <c r="B809" s="4" t="s">
        <v>348</v>
      </c>
      <c r="C809" s="4">
        <v>23</v>
      </c>
      <c r="D809" s="4">
        <v>2008</v>
      </c>
    </row>
    <row r="810" spans="1:4" hidden="1" x14ac:dyDescent="0.3">
      <c r="A810" s="4">
        <v>90</v>
      </c>
      <c r="B810" s="4" t="s">
        <v>225</v>
      </c>
      <c r="C810" s="4">
        <v>23</v>
      </c>
      <c r="D810" s="4">
        <v>2008</v>
      </c>
    </row>
    <row r="811" spans="1:4" hidden="1" x14ac:dyDescent="0.3">
      <c r="A811" s="4">
        <v>91</v>
      </c>
      <c r="B811" s="4" t="s">
        <v>350</v>
      </c>
      <c r="C811" s="4">
        <v>23</v>
      </c>
      <c r="D811" s="4">
        <v>2008</v>
      </c>
    </row>
    <row r="812" spans="1:4" hidden="1" x14ac:dyDescent="0.3">
      <c r="A812" s="4">
        <v>92</v>
      </c>
      <c r="B812" s="4" t="s">
        <v>247</v>
      </c>
      <c r="C812" s="4">
        <v>22</v>
      </c>
      <c r="D812" s="4">
        <v>2008</v>
      </c>
    </row>
    <row r="813" spans="1:4" hidden="1" x14ac:dyDescent="0.3">
      <c r="A813" s="4">
        <v>93</v>
      </c>
      <c r="B813" s="4" t="s">
        <v>1160</v>
      </c>
      <c r="C813" s="4">
        <v>22</v>
      </c>
      <c r="D813" s="4">
        <v>2008</v>
      </c>
    </row>
    <row r="814" spans="1:4" hidden="1" x14ac:dyDescent="0.3">
      <c r="A814" s="4">
        <v>94</v>
      </c>
      <c r="B814" s="4" t="s">
        <v>282</v>
      </c>
      <c r="C814" s="4">
        <v>21</v>
      </c>
      <c r="D814" s="4">
        <v>2008</v>
      </c>
    </row>
    <row r="815" spans="1:4" hidden="1" x14ac:dyDescent="0.3">
      <c r="A815" s="4">
        <v>95</v>
      </c>
      <c r="B815" s="4" t="s">
        <v>341</v>
      </c>
      <c r="C815" s="4">
        <v>21</v>
      </c>
      <c r="D815" s="4">
        <v>2008</v>
      </c>
    </row>
    <row r="816" spans="1:4" hidden="1" x14ac:dyDescent="0.3">
      <c r="A816" s="4">
        <v>96</v>
      </c>
      <c r="B816" s="4" t="s">
        <v>383</v>
      </c>
      <c r="C816" s="4">
        <v>14</v>
      </c>
      <c r="D816" s="4">
        <v>2008</v>
      </c>
    </row>
    <row r="817" spans="1:4" hidden="1" x14ac:dyDescent="0.3">
      <c r="A817" s="4">
        <v>97</v>
      </c>
      <c r="B817" s="4" t="s">
        <v>274</v>
      </c>
      <c r="C817" s="4">
        <v>12</v>
      </c>
      <c r="D817" s="4">
        <v>2008</v>
      </c>
    </row>
    <row r="818" spans="1:4" hidden="1" x14ac:dyDescent="0.3">
      <c r="A818" s="4">
        <v>98</v>
      </c>
      <c r="B818" s="4" t="s">
        <v>228</v>
      </c>
      <c r="C818" s="4">
        <v>11</v>
      </c>
      <c r="D818" s="4">
        <v>2008</v>
      </c>
    </row>
    <row r="819" spans="1:4" hidden="1" x14ac:dyDescent="0.3">
      <c r="A819" s="4">
        <v>99</v>
      </c>
      <c r="B819" s="4" t="s">
        <v>315</v>
      </c>
      <c r="C819" s="4">
        <v>10</v>
      </c>
      <c r="D819" s="4">
        <v>2008</v>
      </c>
    </row>
    <row r="820" spans="1:4" hidden="1" x14ac:dyDescent="0.3">
      <c r="A820" s="4">
        <v>100</v>
      </c>
      <c r="B820" s="4" t="s">
        <v>307</v>
      </c>
      <c r="C820" s="4">
        <v>9</v>
      </c>
      <c r="D820" s="4">
        <v>2008</v>
      </c>
    </row>
    <row r="821" spans="1:4" hidden="1" x14ac:dyDescent="0.3">
      <c r="A821" s="4">
        <v>101</v>
      </c>
      <c r="B821" s="4" t="s">
        <v>310</v>
      </c>
      <c r="C821" s="4">
        <v>8</v>
      </c>
      <c r="D821" s="4">
        <v>2008</v>
      </c>
    </row>
    <row r="822" spans="1:4" hidden="1" x14ac:dyDescent="0.3">
      <c r="A822" s="4">
        <v>102</v>
      </c>
      <c r="B822" s="4" t="s">
        <v>226</v>
      </c>
      <c r="C822" s="4">
        <v>8</v>
      </c>
      <c r="D822" s="4">
        <v>2008</v>
      </c>
    </row>
    <row r="823" spans="1:4" hidden="1" x14ac:dyDescent="0.3">
      <c r="A823" s="4">
        <v>103</v>
      </c>
      <c r="B823" s="4" t="s">
        <v>238</v>
      </c>
      <c r="C823" s="4">
        <v>7</v>
      </c>
      <c r="D823" s="4">
        <v>2008</v>
      </c>
    </row>
    <row r="824" spans="1:4" hidden="1" x14ac:dyDescent="0.3">
      <c r="A824" s="4">
        <v>104</v>
      </c>
      <c r="B824" s="4" t="s">
        <v>203</v>
      </c>
      <c r="C824" s="4">
        <v>6</v>
      </c>
      <c r="D824" s="4">
        <v>2008</v>
      </c>
    </row>
    <row r="825" spans="1:4" hidden="1" x14ac:dyDescent="0.3">
      <c r="A825" s="4">
        <v>105</v>
      </c>
      <c r="B825" s="4" t="s">
        <v>227</v>
      </c>
      <c r="C825" s="4">
        <v>5</v>
      </c>
      <c r="D825" s="4">
        <v>2008</v>
      </c>
    </row>
    <row r="826" spans="1:4" hidden="1" x14ac:dyDescent="0.3">
      <c r="A826" s="4">
        <v>106</v>
      </c>
      <c r="B826" s="4" t="s">
        <v>364</v>
      </c>
      <c r="C826" s="4">
        <v>5</v>
      </c>
      <c r="D826" s="4">
        <v>2008</v>
      </c>
    </row>
    <row r="827" spans="1:4" hidden="1" x14ac:dyDescent="0.3">
      <c r="A827" s="4">
        <v>107</v>
      </c>
      <c r="B827" s="4" t="s">
        <v>263</v>
      </c>
      <c r="C827" s="4">
        <v>4</v>
      </c>
      <c r="D827" s="4">
        <v>2008</v>
      </c>
    </row>
    <row r="828" spans="1:4" hidden="1" x14ac:dyDescent="0.3">
      <c r="A828" s="4">
        <v>108</v>
      </c>
      <c r="B828" s="4" t="s">
        <v>298</v>
      </c>
      <c r="C828" s="4">
        <v>3</v>
      </c>
      <c r="D828" s="4">
        <v>2008</v>
      </c>
    </row>
    <row r="829" spans="1:4" hidden="1" x14ac:dyDescent="0.3">
      <c r="A829" s="4">
        <v>109</v>
      </c>
      <c r="B829" s="4" t="s">
        <v>201</v>
      </c>
      <c r="C829" s="4">
        <v>3</v>
      </c>
      <c r="D829" s="4">
        <v>2008</v>
      </c>
    </row>
    <row r="830" spans="1:4" hidden="1" x14ac:dyDescent="0.3">
      <c r="A830" s="4">
        <v>110</v>
      </c>
      <c r="B830" s="4" t="s">
        <v>337</v>
      </c>
      <c r="C830" s="4">
        <v>3</v>
      </c>
      <c r="D830" s="4">
        <v>2008</v>
      </c>
    </row>
    <row r="831" spans="1:4" hidden="1" x14ac:dyDescent="0.3">
      <c r="A831" s="4">
        <v>111</v>
      </c>
      <c r="B831" s="4" t="s">
        <v>268</v>
      </c>
      <c r="C831" s="4">
        <v>3</v>
      </c>
      <c r="D831" s="4">
        <v>2008</v>
      </c>
    </row>
    <row r="832" spans="1:4" hidden="1" x14ac:dyDescent="0.3">
      <c r="A832" s="4">
        <v>112</v>
      </c>
      <c r="B832" s="4" t="s">
        <v>296</v>
      </c>
      <c r="C832" s="4">
        <v>2</v>
      </c>
      <c r="D832" s="4">
        <v>2008</v>
      </c>
    </row>
    <row r="833" spans="1:4" hidden="1" x14ac:dyDescent="0.3">
      <c r="A833" s="4">
        <v>113</v>
      </c>
      <c r="B833" s="4" t="s">
        <v>246</v>
      </c>
      <c r="C833" s="4">
        <v>2</v>
      </c>
      <c r="D833" s="4">
        <v>2008</v>
      </c>
    </row>
    <row r="834" spans="1:4" hidden="1" x14ac:dyDescent="0.3">
      <c r="A834" s="4">
        <v>114</v>
      </c>
      <c r="B834" s="4" t="s">
        <v>330</v>
      </c>
      <c r="C834" s="4">
        <v>2</v>
      </c>
      <c r="D834" s="4">
        <v>2008</v>
      </c>
    </row>
    <row r="835" spans="1:4" hidden="1" x14ac:dyDescent="0.3">
      <c r="A835" s="4">
        <v>115</v>
      </c>
      <c r="B835" s="4" t="s">
        <v>313</v>
      </c>
      <c r="C835" s="4">
        <v>2</v>
      </c>
      <c r="D835" s="4">
        <v>2008</v>
      </c>
    </row>
    <row r="836" spans="1:4" hidden="1" x14ac:dyDescent="0.3">
      <c r="A836" s="4">
        <v>116</v>
      </c>
      <c r="B836" s="4" t="s">
        <v>257</v>
      </c>
      <c r="C836" s="4">
        <v>2</v>
      </c>
      <c r="D836" s="4">
        <v>2008</v>
      </c>
    </row>
    <row r="837" spans="1:4" hidden="1" x14ac:dyDescent="0.3">
      <c r="A837" s="4">
        <v>117</v>
      </c>
      <c r="B837" s="4" t="s">
        <v>1163</v>
      </c>
      <c r="C837" s="4">
        <v>1</v>
      </c>
      <c r="D837" s="4">
        <v>2008</v>
      </c>
    </row>
    <row r="838" spans="1:4" hidden="1" x14ac:dyDescent="0.3">
      <c r="A838" s="4">
        <v>118</v>
      </c>
      <c r="B838" s="4" t="s">
        <v>285</v>
      </c>
      <c r="C838" s="4">
        <v>1</v>
      </c>
      <c r="D838" s="4">
        <v>2008</v>
      </c>
    </row>
    <row r="839" spans="1:4" hidden="1" x14ac:dyDescent="0.3">
      <c r="A839" s="4">
        <v>119</v>
      </c>
      <c r="B839" s="4" t="s">
        <v>277</v>
      </c>
      <c r="C839" s="4">
        <v>1</v>
      </c>
      <c r="D839" s="4">
        <v>2008</v>
      </c>
    </row>
    <row r="840" spans="1:4" hidden="1" x14ac:dyDescent="0.3">
      <c r="A840" s="4">
        <v>120</v>
      </c>
      <c r="B840" s="4" t="s">
        <v>281</v>
      </c>
      <c r="C840" s="4">
        <v>1</v>
      </c>
      <c r="D840" s="4">
        <v>2008</v>
      </c>
    </row>
    <row r="841" spans="1:4" x14ac:dyDescent="0.3">
      <c r="A841" s="49">
        <v>1</v>
      </c>
      <c r="B841" s="25" t="s">
        <v>329</v>
      </c>
      <c r="C841" s="25">
        <v>10764</v>
      </c>
      <c r="D841" s="25">
        <v>2009</v>
      </c>
    </row>
    <row r="842" spans="1:4" x14ac:dyDescent="0.3">
      <c r="A842" s="49">
        <v>2</v>
      </c>
      <c r="B842" s="25" t="s">
        <v>217</v>
      </c>
      <c r="C842" s="25">
        <v>10427</v>
      </c>
      <c r="D842" s="25">
        <v>2009</v>
      </c>
    </row>
    <row r="843" spans="1:4" x14ac:dyDescent="0.3">
      <c r="A843" s="49">
        <v>3</v>
      </c>
      <c r="B843" s="25" t="s">
        <v>28</v>
      </c>
      <c r="C843" s="25">
        <v>8757</v>
      </c>
      <c r="D843" s="25">
        <v>2009</v>
      </c>
    </row>
    <row r="844" spans="1:4" x14ac:dyDescent="0.3">
      <c r="A844" s="49">
        <v>4</v>
      </c>
      <c r="B844" s="25" t="s">
        <v>324</v>
      </c>
      <c r="C844" s="25">
        <v>5807</v>
      </c>
      <c r="D844" s="25">
        <v>2009</v>
      </c>
    </row>
    <row r="845" spans="1:4" x14ac:dyDescent="0.3">
      <c r="A845" s="49">
        <v>5</v>
      </c>
      <c r="B845" s="25" t="s">
        <v>253</v>
      </c>
      <c r="C845" s="25">
        <v>5155</v>
      </c>
      <c r="D845" s="25">
        <v>2009</v>
      </c>
    </row>
    <row r="846" spans="1:4" hidden="1" x14ac:dyDescent="0.3">
      <c r="A846" s="4">
        <v>6</v>
      </c>
      <c r="B846" s="4" t="s">
        <v>319</v>
      </c>
      <c r="C846" s="4">
        <v>4311</v>
      </c>
      <c r="D846" s="4">
        <v>2009</v>
      </c>
    </row>
    <row r="847" spans="1:4" hidden="1" x14ac:dyDescent="0.3">
      <c r="A847" s="4">
        <v>7</v>
      </c>
      <c r="B847" s="4" t="s">
        <v>284</v>
      </c>
      <c r="C847" s="4">
        <v>3798</v>
      </c>
      <c r="D847" s="4">
        <v>2009</v>
      </c>
    </row>
    <row r="848" spans="1:4" hidden="1" x14ac:dyDescent="0.3">
      <c r="A848" s="4">
        <v>8</v>
      </c>
      <c r="B848" s="4" t="s">
        <v>340</v>
      </c>
      <c r="C848" s="4">
        <v>3671</v>
      </c>
      <c r="D848" s="4">
        <v>2009</v>
      </c>
    </row>
    <row r="849" spans="1:4" hidden="1" x14ac:dyDescent="0.3">
      <c r="A849" s="4">
        <v>9</v>
      </c>
      <c r="B849" s="4" t="s">
        <v>266</v>
      </c>
      <c r="C849" s="4">
        <v>3633</v>
      </c>
      <c r="D849" s="4">
        <v>2009</v>
      </c>
    </row>
    <row r="850" spans="1:4" hidden="1" x14ac:dyDescent="0.3">
      <c r="A850" s="4">
        <v>10</v>
      </c>
      <c r="B850" s="4" t="s">
        <v>381</v>
      </c>
      <c r="C850" s="4">
        <v>2513</v>
      </c>
      <c r="D850" s="4">
        <v>2009</v>
      </c>
    </row>
    <row r="851" spans="1:4" hidden="1" x14ac:dyDescent="0.3">
      <c r="A851" s="4">
        <v>11</v>
      </c>
      <c r="B851" s="4" t="s">
        <v>25</v>
      </c>
      <c r="C851" s="4">
        <v>2451</v>
      </c>
      <c r="D851" s="4">
        <v>2009</v>
      </c>
    </row>
    <row r="852" spans="1:4" hidden="1" x14ac:dyDescent="0.3">
      <c r="A852" s="4">
        <v>12</v>
      </c>
      <c r="B852" s="4" t="s">
        <v>344</v>
      </c>
      <c r="C852" s="4">
        <v>2245</v>
      </c>
      <c r="D852" s="4">
        <v>2009</v>
      </c>
    </row>
    <row r="853" spans="1:4" hidden="1" x14ac:dyDescent="0.3">
      <c r="A853" s="4">
        <v>13</v>
      </c>
      <c r="B853" s="4" t="s">
        <v>45</v>
      </c>
      <c r="C853" s="4">
        <v>2178</v>
      </c>
      <c r="D853" s="4">
        <v>2009</v>
      </c>
    </row>
    <row r="854" spans="1:4" hidden="1" x14ac:dyDescent="0.3">
      <c r="A854" s="4">
        <v>14</v>
      </c>
      <c r="B854" s="4" t="s">
        <v>259</v>
      </c>
      <c r="C854" s="4">
        <v>2172</v>
      </c>
      <c r="D854" s="4">
        <v>2009</v>
      </c>
    </row>
    <row r="855" spans="1:4" hidden="1" x14ac:dyDescent="0.3">
      <c r="A855" s="4">
        <v>15</v>
      </c>
      <c r="B855" s="4" t="s">
        <v>18</v>
      </c>
      <c r="C855" s="4">
        <v>2136</v>
      </c>
      <c r="D855" s="4">
        <v>2009</v>
      </c>
    </row>
    <row r="856" spans="1:4" hidden="1" x14ac:dyDescent="0.3">
      <c r="A856" s="4">
        <v>16</v>
      </c>
      <c r="B856" s="4" t="s">
        <v>36</v>
      </c>
      <c r="C856" s="4">
        <v>1657</v>
      </c>
      <c r="D856" s="4">
        <v>2009</v>
      </c>
    </row>
    <row r="857" spans="1:4" hidden="1" x14ac:dyDescent="0.3">
      <c r="A857" s="4">
        <v>17</v>
      </c>
      <c r="B857" s="4" t="s">
        <v>262</v>
      </c>
      <c r="C857" s="4">
        <v>1610</v>
      </c>
      <c r="D857" s="4">
        <v>2009</v>
      </c>
    </row>
    <row r="858" spans="1:4" hidden="1" x14ac:dyDescent="0.3">
      <c r="A858" s="4">
        <v>18</v>
      </c>
      <c r="B858" s="4" t="s">
        <v>314</v>
      </c>
      <c r="C858" s="4">
        <v>1562</v>
      </c>
      <c r="D858" s="4">
        <v>2009</v>
      </c>
    </row>
    <row r="859" spans="1:4" hidden="1" x14ac:dyDescent="0.3">
      <c r="A859" s="4">
        <v>19</v>
      </c>
      <c r="B859" s="4" t="s">
        <v>30</v>
      </c>
      <c r="C859" s="4">
        <v>1344</v>
      </c>
      <c r="D859" s="4">
        <v>2009</v>
      </c>
    </row>
    <row r="860" spans="1:4" hidden="1" x14ac:dyDescent="0.3">
      <c r="A860" s="4">
        <v>20</v>
      </c>
      <c r="B860" s="4" t="s">
        <v>222</v>
      </c>
      <c r="C860" s="4">
        <v>1340</v>
      </c>
      <c r="D860" s="4">
        <v>2009</v>
      </c>
    </row>
    <row r="861" spans="1:4" hidden="1" x14ac:dyDescent="0.3">
      <c r="A861" s="4">
        <v>21</v>
      </c>
      <c r="B861" s="4" t="s">
        <v>4</v>
      </c>
      <c r="C861" s="4">
        <v>1092</v>
      </c>
      <c r="D861" s="4">
        <v>2009</v>
      </c>
    </row>
    <row r="862" spans="1:4" hidden="1" x14ac:dyDescent="0.3">
      <c r="A862" s="4">
        <v>22</v>
      </c>
      <c r="B862" s="4" t="s">
        <v>355</v>
      </c>
      <c r="C862" s="4">
        <v>1070</v>
      </c>
      <c r="D862" s="4">
        <v>2009</v>
      </c>
    </row>
    <row r="863" spans="1:4" hidden="1" x14ac:dyDescent="0.3">
      <c r="A863" s="4">
        <v>23</v>
      </c>
      <c r="B863" s="4" t="s">
        <v>302</v>
      </c>
      <c r="C863" s="4">
        <v>1067</v>
      </c>
      <c r="D863" s="4">
        <v>2009</v>
      </c>
    </row>
    <row r="864" spans="1:4" hidden="1" x14ac:dyDescent="0.3">
      <c r="A864" s="4">
        <v>24</v>
      </c>
      <c r="B864" s="4" t="s">
        <v>335</v>
      </c>
      <c r="C864" s="4">
        <v>1062</v>
      </c>
      <c r="D864" s="4">
        <v>2009</v>
      </c>
    </row>
    <row r="865" spans="1:4" hidden="1" x14ac:dyDescent="0.3">
      <c r="A865" s="4">
        <v>25</v>
      </c>
      <c r="B865" s="4" t="s">
        <v>388</v>
      </c>
      <c r="C865" s="4">
        <v>1015</v>
      </c>
      <c r="D865" s="4">
        <v>2009</v>
      </c>
    </row>
    <row r="866" spans="1:4" hidden="1" x14ac:dyDescent="0.3">
      <c r="A866" s="4">
        <v>26</v>
      </c>
      <c r="B866" s="4" t="s">
        <v>286</v>
      </c>
      <c r="C866" s="4">
        <v>879</v>
      </c>
      <c r="D866" s="4">
        <v>2009</v>
      </c>
    </row>
    <row r="867" spans="1:4" hidden="1" x14ac:dyDescent="0.3">
      <c r="A867" s="4">
        <v>27</v>
      </c>
      <c r="B867" s="4" t="s">
        <v>5</v>
      </c>
      <c r="C867" s="4">
        <v>861</v>
      </c>
      <c r="D867" s="4">
        <v>2009</v>
      </c>
    </row>
    <row r="868" spans="1:4" hidden="1" x14ac:dyDescent="0.3">
      <c r="A868" s="4">
        <v>28</v>
      </c>
      <c r="B868" s="4" t="s">
        <v>369</v>
      </c>
      <c r="C868" s="4">
        <v>838</v>
      </c>
      <c r="D868" s="4">
        <v>2009</v>
      </c>
    </row>
    <row r="869" spans="1:4" hidden="1" x14ac:dyDescent="0.3">
      <c r="A869" s="4">
        <v>29</v>
      </c>
      <c r="B869" s="4" t="s">
        <v>373</v>
      </c>
      <c r="C869" s="4">
        <v>752</v>
      </c>
      <c r="D869" s="4">
        <v>2009</v>
      </c>
    </row>
    <row r="870" spans="1:4" hidden="1" x14ac:dyDescent="0.3">
      <c r="A870" s="4">
        <v>30</v>
      </c>
      <c r="B870" s="4" t="s">
        <v>229</v>
      </c>
      <c r="C870" s="4">
        <v>704</v>
      </c>
      <c r="D870" s="4">
        <v>2009</v>
      </c>
    </row>
    <row r="871" spans="1:4" hidden="1" x14ac:dyDescent="0.3">
      <c r="A871" s="4">
        <v>31</v>
      </c>
      <c r="B871" s="4" t="s">
        <v>323</v>
      </c>
      <c r="C871" s="4">
        <v>542</v>
      </c>
      <c r="D871" s="4">
        <v>2009</v>
      </c>
    </row>
    <row r="872" spans="1:4" hidden="1" x14ac:dyDescent="0.3">
      <c r="A872" s="4">
        <v>32</v>
      </c>
      <c r="B872" s="4" t="s">
        <v>237</v>
      </c>
      <c r="C872" s="4">
        <v>525</v>
      </c>
      <c r="D872" s="4">
        <v>2009</v>
      </c>
    </row>
    <row r="873" spans="1:4" hidden="1" x14ac:dyDescent="0.3">
      <c r="A873" s="4">
        <v>33</v>
      </c>
      <c r="B873" s="4" t="s">
        <v>372</v>
      </c>
      <c r="C873" s="4">
        <v>505</v>
      </c>
      <c r="D873" s="4">
        <v>2009</v>
      </c>
    </row>
    <row r="874" spans="1:4" hidden="1" x14ac:dyDescent="0.3">
      <c r="A874" s="4">
        <v>34</v>
      </c>
      <c r="B874" s="4" t="s">
        <v>280</v>
      </c>
      <c r="C874" s="4">
        <v>464</v>
      </c>
      <c r="D874" s="4">
        <v>2009</v>
      </c>
    </row>
    <row r="875" spans="1:4" hidden="1" x14ac:dyDescent="0.3">
      <c r="A875" s="4">
        <v>35</v>
      </c>
      <c r="B875" s="4" t="s">
        <v>365</v>
      </c>
      <c r="C875" s="4">
        <v>454</v>
      </c>
      <c r="D875" s="4">
        <v>2009</v>
      </c>
    </row>
    <row r="876" spans="1:4" hidden="1" x14ac:dyDescent="0.3">
      <c r="A876" s="4">
        <v>36</v>
      </c>
      <c r="B876" s="4" t="s">
        <v>212</v>
      </c>
      <c r="C876" s="4">
        <v>451</v>
      </c>
      <c r="D876" s="4">
        <v>2009</v>
      </c>
    </row>
    <row r="877" spans="1:4" hidden="1" x14ac:dyDescent="0.3">
      <c r="A877" s="4">
        <v>37</v>
      </c>
      <c r="B877" s="4" t="s">
        <v>224</v>
      </c>
      <c r="C877" s="4">
        <v>441</v>
      </c>
      <c r="D877" s="4">
        <v>2009</v>
      </c>
    </row>
    <row r="878" spans="1:4" hidden="1" x14ac:dyDescent="0.3">
      <c r="A878" s="4">
        <v>38</v>
      </c>
      <c r="B878" s="4" t="s">
        <v>1053</v>
      </c>
      <c r="C878" s="4">
        <v>397</v>
      </c>
      <c r="D878" s="4">
        <v>2009</v>
      </c>
    </row>
    <row r="879" spans="1:4" hidden="1" x14ac:dyDescent="0.3">
      <c r="A879" s="4">
        <v>39</v>
      </c>
      <c r="B879" s="4" t="s">
        <v>312</v>
      </c>
      <c r="C879" s="4">
        <v>394</v>
      </c>
      <c r="D879" s="4">
        <v>2009</v>
      </c>
    </row>
    <row r="880" spans="1:4" hidden="1" x14ac:dyDescent="0.3">
      <c r="A880" s="4">
        <v>40</v>
      </c>
      <c r="B880" s="4" t="s">
        <v>377</v>
      </c>
      <c r="C880" s="4">
        <v>370</v>
      </c>
      <c r="D880" s="4">
        <v>2009</v>
      </c>
    </row>
    <row r="881" spans="1:4" hidden="1" x14ac:dyDescent="0.3">
      <c r="A881" s="4">
        <v>41</v>
      </c>
      <c r="B881" s="4" t="s">
        <v>339</v>
      </c>
      <c r="C881" s="4">
        <v>365</v>
      </c>
      <c r="D881" s="4">
        <v>2009</v>
      </c>
    </row>
    <row r="882" spans="1:4" hidden="1" x14ac:dyDescent="0.3">
      <c r="A882" s="4">
        <v>42</v>
      </c>
      <c r="B882" s="4" t="s">
        <v>336</v>
      </c>
      <c r="C882" s="4">
        <v>350</v>
      </c>
      <c r="D882" s="4">
        <v>2009</v>
      </c>
    </row>
    <row r="883" spans="1:4" hidden="1" x14ac:dyDescent="0.3">
      <c r="A883" s="4">
        <v>43</v>
      </c>
      <c r="B883" s="4" t="s">
        <v>720</v>
      </c>
      <c r="C883" s="4">
        <v>349</v>
      </c>
      <c r="D883" s="4">
        <v>2009</v>
      </c>
    </row>
    <row r="884" spans="1:4" hidden="1" x14ac:dyDescent="0.3">
      <c r="A884" s="4">
        <v>44</v>
      </c>
      <c r="B884" s="4" t="s">
        <v>265</v>
      </c>
      <c r="C884" s="4">
        <v>288</v>
      </c>
      <c r="D884" s="4">
        <v>2009</v>
      </c>
    </row>
    <row r="885" spans="1:4" hidden="1" x14ac:dyDescent="0.3">
      <c r="A885" s="4">
        <v>45</v>
      </c>
      <c r="B885" s="4" t="s">
        <v>269</v>
      </c>
      <c r="C885" s="4">
        <v>284</v>
      </c>
      <c r="D885" s="4">
        <v>2009</v>
      </c>
    </row>
    <row r="886" spans="1:4" hidden="1" x14ac:dyDescent="0.3">
      <c r="A886" s="4">
        <v>46</v>
      </c>
      <c r="B886" s="4" t="s">
        <v>379</v>
      </c>
      <c r="C886" s="4">
        <v>282</v>
      </c>
      <c r="D886" s="4">
        <v>2009</v>
      </c>
    </row>
    <row r="887" spans="1:4" hidden="1" x14ac:dyDescent="0.3">
      <c r="A887" s="4">
        <v>47</v>
      </c>
      <c r="B887" s="4" t="s">
        <v>260</v>
      </c>
      <c r="C887" s="4">
        <v>271</v>
      </c>
      <c r="D887" s="4">
        <v>2009</v>
      </c>
    </row>
    <row r="888" spans="1:4" hidden="1" x14ac:dyDescent="0.3">
      <c r="A888" s="4">
        <v>48</v>
      </c>
      <c r="B888" s="4" t="s">
        <v>220</v>
      </c>
      <c r="C888" s="4">
        <v>267</v>
      </c>
      <c r="D888" s="4">
        <v>2009</v>
      </c>
    </row>
    <row r="889" spans="1:4" hidden="1" x14ac:dyDescent="0.3">
      <c r="A889" s="4">
        <v>49</v>
      </c>
      <c r="B889" s="4" t="s">
        <v>334</v>
      </c>
      <c r="C889" s="4">
        <v>238</v>
      </c>
      <c r="D889" s="4">
        <v>2009</v>
      </c>
    </row>
    <row r="890" spans="1:4" hidden="1" x14ac:dyDescent="0.3">
      <c r="A890" s="4">
        <v>50</v>
      </c>
      <c r="B890" s="4" t="s">
        <v>387</v>
      </c>
      <c r="C890" s="4">
        <v>225</v>
      </c>
      <c r="D890" s="4">
        <v>2009</v>
      </c>
    </row>
    <row r="891" spans="1:4" hidden="1" x14ac:dyDescent="0.3">
      <c r="A891" s="4">
        <v>51</v>
      </c>
      <c r="B891" s="4" t="s">
        <v>327</v>
      </c>
      <c r="C891" s="4">
        <v>214</v>
      </c>
      <c r="D891" s="4">
        <v>2009</v>
      </c>
    </row>
    <row r="892" spans="1:4" hidden="1" x14ac:dyDescent="0.3">
      <c r="A892" s="4">
        <v>52</v>
      </c>
      <c r="B892" s="4" t="s">
        <v>301</v>
      </c>
      <c r="C892" s="4">
        <v>202</v>
      </c>
      <c r="D892" s="4">
        <v>2009</v>
      </c>
    </row>
    <row r="893" spans="1:4" hidden="1" x14ac:dyDescent="0.3">
      <c r="A893" s="4">
        <v>53</v>
      </c>
      <c r="B893" s="4" t="s">
        <v>349</v>
      </c>
      <c r="C893" s="4">
        <v>198</v>
      </c>
      <c r="D893" s="4">
        <v>2009</v>
      </c>
    </row>
    <row r="894" spans="1:4" hidden="1" x14ac:dyDescent="0.3">
      <c r="A894" s="4">
        <v>54</v>
      </c>
      <c r="B894" s="4" t="s">
        <v>376</v>
      </c>
      <c r="C894" s="4">
        <v>193</v>
      </c>
      <c r="D894" s="4">
        <v>2009</v>
      </c>
    </row>
    <row r="895" spans="1:4" hidden="1" x14ac:dyDescent="0.3">
      <c r="A895" s="4">
        <v>55</v>
      </c>
      <c r="B895" s="4" t="s">
        <v>248</v>
      </c>
      <c r="C895" s="4">
        <v>175</v>
      </c>
      <c r="D895" s="4">
        <v>2009</v>
      </c>
    </row>
    <row r="896" spans="1:4" hidden="1" x14ac:dyDescent="0.3">
      <c r="A896" s="4">
        <v>56</v>
      </c>
      <c r="B896" s="4" t="s">
        <v>234</v>
      </c>
      <c r="C896" s="4">
        <v>170</v>
      </c>
      <c r="D896" s="4">
        <v>2009</v>
      </c>
    </row>
    <row r="897" spans="1:4" hidden="1" x14ac:dyDescent="0.3">
      <c r="A897" s="4">
        <v>57</v>
      </c>
      <c r="B897" s="4" t="s">
        <v>233</v>
      </c>
      <c r="C897" s="4">
        <v>154</v>
      </c>
      <c r="D897" s="4">
        <v>2009</v>
      </c>
    </row>
    <row r="898" spans="1:4" hidden="1" x14ac:dyDescent="0.3">
      <c r="A898" s="4">
        <v>58</v>
      </c>
      <c r="B898" s="4" t="s">
        <v>389</v>
      </c>
      <c r="C898" s="4">
        <v>140</v>
      </c>
      <c r="D898" s="4">
        <v>2009</v>
      </c>
    </row>
    <row r="899" spans="1:4" hidden="1" x14ac:dyDescent="0.3">
      <c r="A899" s="4">
        <v>59</v>
      </c>
      <c r="B899" s="4" t="s">
        <v>244</v>
      </c>
      <c r="C899" s="4">
        <v>137</v>
      </c>
      <c r="D899" s="4">
        <v>2009</v>
      </c>
    </row>
    <row r="900" spans="1:4" hidden="1" x14ac:dyDescent="0.3">
      <c r="A900" s="4">
        <v>60</v>
      </c>
      <c r="B900" s="4" t="s">
        <v>347</v>
      </c>
      <c r="C900" s="4">
        <v>135</v>
      </c>
      <c r="D900" s="4">
        <v>2009</v>
      </c>
    </row>
    <row r="901" spans="1:4" hidden="1" x14ac:dyDescent="0.3">
      <c r="A901" s="4">
        <v>61</v>
      </c>
      <c r="B901" s="4" t="s">
        <v>391</v>
      </c>
      <c r="C901" s="4">
        <v>132</v>
      </c>
      <c r="D901" s="4">
        <v>2009</v>
      </c>
    </row>
    <row r="902" spans="1:4" hidden="1" x14ac:dyDescent="0.3">
      <c r="A902" s="4">
        <v>62</v>
      </c>
      <c r="B902" s="4" t="s">
        <v>254</v>
      </c>
      <c r="C902" s="4">
        <v>114</v>
      </c>
      <c r="D902" s="4">
        <v>2009</v>
      </c>
    </row>
    <row r="903" spans="1:4" hidden="1" x14ac:dyDescent="0.3">
      <c r="A903" s="4">
        <v>63</v>
      </c>
      <c r="B903" s="4" t="s">
        <v>261</v>
      </c>
      <c r="C903" s="4">
        <v>101</v>
      </c>
      <c r="D903" s="4">
        <v>2009</v>
      </c>
    </row>
    <row r="904" spans="1:4" hidden="1" x14ac:dyDescent="0.3">
      <c r="A904" s="4">
        <v>64</v>
      </c>
      <c r="B904" s="4" t="s">
        <v>232</v>
      </c>
      <c r="C904" s="4">
        <v>98</v>
      </c>
      <c r="D904" s="4">
        <v>2009</v>
      </c>
    </row>
    <row r="905" spans="1:4" hidden="1" x14ac:dyDescent="0.3">
      <c r="A905" s="4">
        <v>65</v>
      </c>
      <c r="B905" s="4" t="s">
        <v>333</v>
      </c>
      <c r="C905" s="4">
        <v>96</v>
      </c>
      <c r="D905" s="4">
        <v>2009</v>
      </c>
    </row>
    <row r="906" spans="1:4" hidden="1" x14ac:dyDescent="0.3">
      <c r="A906" s="4">
        <v>66</v>
      </c>
      <c r="B906" s="4" t="s">
        <v>338</v>
      </c>
      <c r="C906" s="4">
        <v>95</v>
      </c>
      <c r="D906" s="4">
        <v>2009</v>
      </c>
    </row>
    <row r="907" spans="1:4" hidden="1" x14ac:dyDescent="0.3">
      <c r="A907" s="4">
        <v>67</v>
      </c>
      <c r="B907" s="4" t="s">
        <v>276</v>
      </c>
      <c r="C907" s="4">
        <v>94</v>
      </c>
      <c r="D907" s="4">
        <v>2009</v>
      </c>
    </row>
    <row r="908" spans="1:4" hidden="1" x14ac:dyDescent="0.3">
      <c r="A908" s="4">
        <v>68</v>
      </c>
      <c r="B908" s="4" t="s">
        <v>270</v>
      </c>
      <c r="C908" s="4">
        <v>86</v>
      </c>
      <c r="D908" s="4">
        <v>2009</v>
      </c>
    </row>
    <row r="909" spans="1:4" hidden="1" x14ac:dyDescent="0.3">
      <c r="A909" s="4">
        <v>69</v>
      </c>
      <c r="B909" s="4" t="s">
        <v>252</v>
      </c>
      <c r="C909" s="4">
        <v>82</v>
      </c>
      <c r="D909" s="4">
        <v>2009</v>
      </c>
    </row>
    <row r="910" spans="1:4" hidden="1" x14ac:dyDescent="0.3">
      <c r="A910" s="4">
        <v>70</v>
      </c>
      <c r="B910" s="4" t="s">
        <v>230</v>
      </c>
      <c r="C910" s="4">
        <v>76</v>
      </c>
      <c r="D910" s="4">
        <v>2009</v>
      </c>
    </row>
    <row r="911" spans="1:4" hidden="1" x14ac:dyDescent="0.3">
      <c r="A911" s="4">
        <v>71</v>
      </c>
      <c r="B911" s="4" t="s">
        <v>304</v>
      </c>
      <c r="C911" s="4">
        <v>76</v>
      </c>
      <c r="D911" s="4">
        <v>2009</v>
      </c>
    </row>
    <row r="912" spans="1:4" hidden="1" x14ac:dyDescent="0.3">
      <c r="A912" s="4">
        <v>72</v>
      </c>
      <c r="B912" s="4" t="s">
        <v>1156</v>
      </c>
      <c r="C912" s="4">
        <v>75</v>
      </c>
      <c r="D912" s="4">
        <v>2009</v>
      </c>
    </row>
    <row r="913" spans="1:4" hidden="1" x14ac:dyDescent="0.3">
      <c r="A913" s="4">
        <v>73</v>
      </c>
      <c r="B913" s="4" t="s">
        <v>201</v>
      </c>
      <c r="C913" s="4">
        <v>63</v>
      </c>
      <c r="D913" s="4">
        <v>2009</v>
      </c>
    </row>
    <row r="914" spans="1:4" hidden="1" x14ac:dyDescent="0.3">
      <c r="A914" s="4">
        <v>74</v>
      </c>
      <c r="B914" s="4" t="s">
        <v>236</v>
      </c>
      <c r="C914" s="4">
        <v>60</v>
      </c>
      <c r="D914" s="4">
        <v>2009</v>
      </c>
    </row>
    <row r="915" spans="1:4" hidden="1" x14ac:dyDescent="0.3">
      <c r="A915" s="4">
        <v>75</v>
      </c>
      <c r="B915" s="4" t="s">
        <v>361</v>
      </c>
      <c r="C915" s="4">
        <v>60</v>
      </c>
      <c r="D915" s="4">
        <v>2009</v>
      </c>
    </row>
    <row r="916" spans="1:4" hidden="1" x14ac:dyDescent="0.3">
      <c r="A916" s="4">
        <v>76</v>
      </c>
      <c r="B916" s="4" t="s">
        <v>211</v>
      </c>
      <c r="C916" s="4">
        <v>58</v>
      </c>
      <c r="D916" s="4">
        <v>2009</v>
      </c>
    </row>
    <row r="917" spans="1:4" hidden="1" x14ac:dyDescent="0.3">
      <c r="A917" s="4">
        <v>77</v>
      </c>
      <c r="B917" s="4" t="s">
        <v>317</v>
      </c>
      <c r="C917" s="4">
        <v>56</v>
      </c>
      <c r="D917" s="4">
        <v>2009</v>
      </c>
    </row>
    <row r="918" spans="1:4" hidden="1" x14ac:dyDescent="0.3">
      <c r="A918" s="4">
        <v>78</v>
      </c>
      <c r="B918" s="4" t="s">
        <v>267</v>
      </c>
      <c r="C918" s="4">
        <v>55</v>
      </c>
      <c r="D918" s="4">
        <v>2009</v>
      </c>
    </row>
    <row r="919" spans="1:4" hidden="1" x14ac:dyDescent="0.3">
      <c r="A919" s="4">
        <v>79</v>
      </c>
      <c r="B919" s="4" t="s">
        <v>249</v>
      </c>
      <c r="C919" s="4">
        <v>53</v>
      </c>
      <c r="D919" s="4">
        <v>2009</v>
      </c>
    </row>
    <row r="920" spans="1:4" hidden="1" x14ac:dyDescent="0.3">
      <c r="A920" s="4">
        <v>80</v>
      </c>
      <c r="B920" s="4" t="s">
        <v>300</v>
      </c>
      <c r="C920" s="4">
        <v>50</v>
      </c>
      <c r="D920" s="4">
        <v>2009</v>
      </c>
    </row>
    <row r="921" spans="1:4" hidden="1" x14ac:dyDescent="0.3">
      <c r="A921" s="4">
        <v>81</v>
      </c>
      <c r="B921" s="4" t="s">
        <v>383</v>
      </c>
      <c r="C921" s="4">
        <v>46</v>
      </c>
      <c r="D921" s="4">
        <v>2009</v>
      </c>
    </row>
    <row r="922" spans="1:4" hidden="1" x14ac:dyDescent="0.3">
      <c r="A922" s="4">
        <v>82</v>
      </c>
      <c r="B922" s="4" t="s">
        <v>366</v>
      </c>
      <c r="C922" s="4">
        <v>45</v>
      </c>
      <c r="D922" s="4">
        <v>2009</v>
      </c>
    </row>
    <row r="923" spans="1:4" hidden="1" x14ac:dyDescent="0.3">
      <c r="A923" s="4">
        <v>83</v>
      </c>
      <c r="B923" s="4" t="s">
        <v>345</v>
      </c>
      <c r="C923" s="4">
        <v>45</v>
      </c>
      <c r="D923" s="4">
        <v>2009</v>
      </c>
    </row>
    <row r="924" spans="1:4" hidden="1" x14ac:dyDescent="0.3">
      <c r="A924" s="4">
        <v>84</v>
      </c>
      <c r="B924" s="4" t="s">
        <v>320</v>
      </c>
      <c r="C924" s="4">
        <v>40</v>
      </c>
      <c r="D924" s="4">
        <v>2009</v>
      </c>
    </row>
    <row r="925" spans="1:4" hidden="1" x14ac:dyDescent="0.3">
      <c r="A925" s="4">
        <v>85</v>
      </c>
      <c r="B925" s="4" t="s">
        <v>283</v>
      </c>
      <c r="C925" s="4">
        <v>39</v>
      </c>
      <c r="D925" s="4">
        <v>2009</v>
      </c>
    </row>
    <row r="926" spans="1:4" hidden="1" x14ac:dyDescent="0.3">
      <c r="A926" s="4">
        <v>86</v>
      </c>
      <c r="B926" s="4" t="s">
        <v>321</v>
      </c>
      <c r="C926" s="4">
        <v>38</v>
      </c>
      <c r="D926" s="4">
        <v>2009</v>
      </c>
    </row>
    <row r="927" spans="1:4" hidden="1" x14ac:dyDescent="0.3">
      <c r="A927" s="4">
        <v>87</v>
      </c>
      <c r="B927" s="4" t="s">
        <v>26</v>
      </c>
      <c r="C927" s="4">
        <v>36</v>
      </c>
      <c r="D927" s="4">
        <v>2009</v>
      </c>
    </row>
    <row r="928" spans="1:4" hidden="1" x14ac:dyDescent="0.3">
      <c r="A928" s="4">
        <v>88</v>
      </c>
      <c r="B928" s="4" t="s">
        <v>282</v>
      </c>
      <c r="C928" s="4">
        <v>29</v>
      </c>
      <c r="D928" s="4">
        <v>2009</v>
      </c>
    </row>
    <row r="929" spans="1:4" hidden="1" x14ac:dyDescent="0.3">
      <c r="A929" s="4">
        <v>89</v>
      </c>
      <c r="B929" s="4" t="s">
        <v>225</v>
      </c>
      <c r="C929" s="4">
        <v>28</v>
      </c>
      <c r="D929" s="4">
        <v>2009</v>
      </c>
    </row>
    <row r="930" spans="1:4" hidden="1" x14ac:dyDescent="0.3">
      <c r="A930" s="4">
        <v>90</v>
      </c>
      <c r="B930" s="4" t="s">
        <v>238</v>
      </c>
      <c r="C930" s="4">
        <v>26</v>
      </c>
      <c r="D930" s="4">
        <v>2009</v>
      </c>
    </row>
    <row r="931" spans="1:4" hidden="1" x14ac:dyDescent="0.3">
      <c r="A931" s="4">
        <v>91</v>
      </c>
      <c r="B931" s="4" t="s">
        <v>362</v>
      </c>
      <c r="C931" s="4">
        <v>25</v>
      </c>
      <c r="D931" s="4">
        <v>2009</v>
      </c>
    </row>
    <row r="932" spans="1:4" hidden="1" x14ac:dyDescent="0.3">
      <c r="A932" s="4">
        <v>92</v>
      </c>
      <c r="B932" s="4" t="s">
        <v>290</v>
      </c>
      <c r="C932" s="4">
        <v>24</v>
      </c>
      <c r="D932" s="4">
        <v>2009</v>
      </c>
    </row>
    <row r="933" spans="1:4" hidden="1" x14ac:dyDescent="0.3">
      <c r="A933" s="4">
        <v>93</v>
      </c>
      <c r="B933" s="4" t="s">
        <v>348</v>
      </c>
      <c r="C933" s="4">
        <v>23</v>
      </c>
      <c r="D933" s="4">
        <v>2009</v>
      </c>
    </row>
    <row r="934" spans="1:4" hidden="1" x14ac:dyDescent="0.3">
      <c r="A934" s="4">
        <v>94</v>
      </c>
      <c r="B934" s="4" t="s">
        <v>350</v>
      </c>
      <c r="C934" s="4">
        <v>17</v>
      </c>
      <c r="D934" s="4">
        <v>2009</v>
      </c>
    </row>
    <row r="935" spans="1:4" hidden="1" x14ac:dyDescent="0.3">
      <c r="A935" s="4">
        <v>95</v>
      </c>
      <c r="B935" s="4" t="s">
        <v>235</v>
      </c>
      <c r="C935" s="4">
        <v>17</v>
      </c>
      <c r="D935" s="4">
        <v>2009</v>
      </c>
    </row>
    <row r="936" spans="1:4" hidden="1" x14ac:dyDescent="0.3">
      <c r="A936" s="4">
        <v>96</v>
      </c>
      <c r="B936" s="4" t="s">
        <v>341</v>
      </c>
      <c r="C936" s="4">
        <v>16</v>
      </c>
      <c r="D936" s="4">
        <v>2009</v>
      </c>
    </row>
    <row r="937" spans="1:4" hidden="1" x14ac:dyDescent="0.3">
      <c r="A937" s="4">
        <v>97</v>
      </c>
      <c r="B937" s="4" t="s">
        <v>274</v>
      </c>
      <c r="C937" s="4">
        <v>12</v>
      </c>
      <c r="D937" s="4">
        <v>2009</v>
      </c>
    </row>
    <row r="938" spans="1:4" hidden="1" x14ac:dyDescent="0.3">
      <c r="A938" s="4">
        <v>98</v>
      </c>
      <c r="B938" s="4" t="s">
        <v>247</v>
      </c>
      <c r="C938" s="4">
        <v>10</v>
      </c>
      <c r="D938" s="4">
        <v>2009</v>
      </c>
    </row>
    <row r="939" spans="1:4" hidden="1" x14ac:dyDescent="0.3">
      <c r="A939" s="4">
        <v>99</v>
      </c>
      <c r="B939" s="4" t="s">
        <v>364</v>
      </c>
      <c r="C939" s="4">
        <v>9</v>
      </c>
      <c r="D939" s="4">
        <v>2009</v>
      </c>
    </row>
    <row r="940" spans="1:4" hidden="1" x14ac:dyDescent="0.3">
      <c r="A940" s="4">
        <v>100</v>
      </c>
      <c r="B940" s="4" t="s">
        <v>310</v>
      </c>
      <c r="C940" s="4">
        <v>8</v>
      </c>
      <c r="D940" s="4">
        <v>2009</v>
      </c>
    </row>
    <row r="941" spans="1:4" hidden="1" x14ac:dyDescent="0.3">
      <c r="A941" s="4">
        <v>101</v>
      </c>
      <c r="B941" s="4" t="s">
        <v>227</v>
      </c>
      <c r="C941" s="4">
        <v>7</v>
      </c>
      <c r="D941" s="4">
        <v>2009</v>
      </c>
    </row>
    <row r="942" spans="1:4" hidden="1" x14ac:dyDescent="0.3">
      <c r="A942" s="4">
        <v>102</v>
      </c>
      <c r="B942" s="4" t="s">
        <v>315</v>
      </c>
      <c r="C942" s="4">
        <v>3</v>
      </c>
      <c r="D942" s="4">
        <v>2009</v>
      </c>
    </row>
    <row r="943" spans="1:4" hidden="1" x14ac:dyDescent="0.3">
      <c r="A943" s="4">
        <v>103</v>
      </c>
      <c r="B943" s="4" t="s">
        <v>313</v>
      </c>
      <c r="C943" s="4">
        <v>3</v>
      </c>
      <c r="D943" s="4">
        <v>2009</v>
      </c>
    </row>
    <row r="944" spans="1:4" hidden="1" x14ac:dyDescent="0.3">
      <c r="A944" s="4">
        <v>104</v>
      </c>
      <c r="B944" s="4" t="s">
        <v>337</v>
      </c>
      <c r="C944" s="4">
        <v>3</v>
      </c>
      <c r="D944" s="4">
        <v>2009</v>
      </c>
    </row>
    <row r="945" spans="1:4" hidden="1" x14ac:dyDescent="0.3">
      <c r="A945" s="4">
        <v>105</v>
      </c>
      <c r="B945" s="4" t="s">
        <v>296</v>
      </c>
      <c r="C945" s="4">
        <v>3</v>
      </c>
      <c r="D945" s="4">
        <v>2009</v>
      </c>
    </row>
    <row r="946" spans="1:4" hidden="1" x14ac:dyDescent="0.3">
      <c r="A946" s="4">
        <v>106</v>
      </c>
      <c r="B946" s="4" t="s">
        <v>246</v>
      </c>
      <c r="C946" s="4">
        <v>2</v>
      </c>
      <c r="D946" s="4">
        <v>2009</v>
      </c>
    </row>
    <row r="947" spans="1:4" hidden="1" x14ac:dyDescent="0.3">
      <c r="A947" s="4">
        <v>107</v>
      </c>
      <c r="B947" s="4" t="s">
        <v>330</v>
      </c>
      <c r="C947" s="4">
        <v>2</v>
      </c>
      <c r="D947" s="4">
        <v>2009</v>
      </c>
    </row>
    <row r="948" spans="1:4" hidden="1" x14ac:dyDescent="0.3">
      <c r="A948" s="4">
        <v>108</v>
      </c>
      <c r="B948" s="4" t="s">
        <v>277</v>
      </c>
      <c r="C948" s="4">
        <v>2</v>
      </c>
      <c r="D948" s="4">
        <v>2009</v>
      </c>
    </row>
    <row r="949" spans="1:4" hidden="1" x14ac:dyDescent="0.3">
      <c r="A949" s="4">
        <v>109</v>
      </c>
      <c r="B949" s="4" t="s">
        <v>278</v>
      </c>
      <c r="C949" s="4">
        <v>2</v>
      </c>
      <c r="D949" s="4">
        <v>2009</v>
      </c>
    </row>
    <row r="950" spans="1:4" hidden="1" x14ac:dyDescent="0.3">
      <c r="A950" s="4">
        <v>110</v>
      </c>
      <c r="B950" s="4" t="s">
        <v>1163</v>
      </c>
      <c r="C950" s="4">
        <v>1</v>
      </c>
      <c r="D950" s="4">
        <v>2009</v>
      </c>
    </row>
    <row r="951" spans="1:4" hidden="1" x14ac:dyDescent="0.3">
      <c r="A951" s="4">
        <v>111</v>
      </c>
      <c r="B951" s="4" t="s">
        <v>268</v>
      </c>
      <c r="C951" s="4">
        <v>1</v>
      </c>
      <c r="D951" s="4">
        <v>2009</v>
      </c>
    </row>
    <row r="952" spans="1:4" hidden="1" x14ac:dyDescent="0.3">
      <c r="A952" s="4">
        <v>112</v>
      </c>
      <c r="B952" s="4" t="s">
        <v>263</v>
      </c>
      <c r="C952" s="4">
        <v>1</v>
      </c>
      <c r="D952" s="4">
        <v>2009</v>
      </c>
    </row>
    <row r="953" spans="1:4" hidden="1" x14ac:dyDescent="0.3">
      <c r="A953" s="4">
        <v>113</v>
      </c>
      <c r="B953" s="4" t="s">
        <v>257</v>
      </c>
      <c r="C953" s="4">
        <v>1</v>
      </c>
      <c r="D953" s="4">
        <v>2009</v>
      </c>
    </row>
    <row r="954" spans="1:4" hidden="1" x14ac:dyDescent="0.3">
      <c r="A954" s="4">
        <v>114</v>
      </c>
      <c r="B954" s="4" t="s">
        <v>625</v>
      </c>
      <c r="C954" s="4">
        <v>1</v>
      </c>
      <c r="D954" s="4">
        <v>2009</v>
      </c>
    </row>
    <row r="955" spans="1:4" hidden="1" x14ac:dyDescent="0.3">
      <c r="A955" s="4">
        <v>115</v>
      </c>
      <c r="B955" s="4" t="s">
        <v>228</v>
      </c>
      <c r="C955" s="4">
        <v>1</v>
      </c>
      <c r="D955" s="4">
        <v>2009</v>
      </c>
    </row>
    <row r="956" spans="1:4" x14ac:dyDescent="0.3">
      <c r="A956" s="49">
        <v>1</v>
      </c>
      <c r="B956" s="25" t="s">
        <v>329</v>
      </c>
      <c r="C956" s="25">
        <v>10652</v>
      </c>
      <c r="D956" s="25">
        <v>2010</v>
      </c>
    </row>
    <row r="957" spans="1:4" x14ac:dyDescent="0.3">
      <c r="A957" s="49">
        <v>2</v>
      </c>
      <c r="B957" s="25" t="s">
        <v>217</v>
      </c>
      <c r="C957" s="25">
        <v>10402</v>
      </c>
      <c r="D957" s="25">
        <v>2010</v>
      </c>
    </row>
    <row r="958" spans="1:4" x14ac:dyDescent="0.3">
      <c r="A958" s="49">
        <v>3</v>
      </c>
      <c r="B958" s="25" t="s">
        <v>28</v>
      </c>
      <c r="C958" s="25">
        <v>8691</v>
      </c>
      <c r="D958" s="25">
        <v>2010</v>
      </c>
    </row>
    <row r="959" spans="1:4" x14ac:dyDescent="0.3">
      <c r="A959" s="49">
        <v>4</v>
      </c>
      <c r="B959" s="25" t="s">
        <v>324</v>
      </c>
      <c r="C959" s="25">
        <v>5841</v>
      </c>
      <c r="D959" s="25">
        <v>2010</v>
      </c>
    </row>
    <row r="960" spans="1:4" x14ac:dyDescent="0.3">
      <c r="A960" s="49">
        <v>5</v>
      </c>
      <c r="B960" s="25" t="s">
        <v>253</v>
      </c>
      <c r="C960" s="25">
        <v>5409</v>
      </c>
      <c r="D960" s="25">
        <v>2010</v>
      </c>
    </row>
    <row r="961" spans="1:4" hidden="1" x14ac:dyDescent="0.3">
      <c r="A961" s="4">
        <v>6</v>
      </c>
      <c r="B961" s="4" t="s">
        <v>319</v>
      </c>
      <c r="C961" s="4">
        <v>4431</v>
      </c>
      <c r="D961" s="4">
        <v>2010</v>
      </c>
    </row>
    <row r="962" spans="1:4" hidden="1" x14ac:dyDescent="0.3">
      <c r="A962" s="4">
        <v>7</v>
      </c>
      <c r="B962" s="4" t="s">
        <v>284</v>
      </c>
      <c r="C962" s="4">
        <v>3977</v>
      </c>
      <c r="D962" s="4">
        <v>2010</v>
      </c>
    </row>
    <row r="963" spans="1:4" hidden="1" x14ac:dyDescent="0.3">
      <c r="A963" s="4">
        <v>8</v>
      </c>
      <c r="B963" s="4" t="s">
        <v>340</v>
      </c>
      <c r="C963" s="4">
        <v>3810</v>
      </c>
      <c r="D963" s="4">
        <v>2010</v>
      </c>
    </row>
    <row r="964" spans="1:4" hidden="1" x14ac:dyDescent="0.3">
      <c r="A964" s="4">
        <v>9</v>
      </c>
      <c r="B964" s="4" t="s">
        <v>266</v>
      </c>
      <c r="C964" s="4">
        <v>2966</v>
      </c>
      <c r="D964" s="4">
        <v>2010</v>
      </c>
    </row>
    <row r="965" spans="1:4" hidden="1" x14ac:dyDescent="0.3">
      <c r="A965" s="4">
        <v>10</v>
      </c>
      <c r="B965" s="4" t="s">
        <v>381</v>
      </c>
      <c r="C965" s="4">
        <v>2453</v>
      </c>
      <c r="D965" s="4">
        <v>2010</v>
      </c>
    </row>
    <row r="966" spans="1:4" hidden="1" x14ac:dyDescent="0.3">
      <c r="A966" s="4">
        <v>11</v>
      </c>
      <c r="B966" s="4" t="s">
        <v>344</v>
      </c>
      <c r="C966" s="4">
        <v>2358</v>
      </c>
      <c r="D966" s="4">
        <v>2010</v>
      </c>
    </row>
    <row r="967" spans="1:4" hidden="1" x14ac:dyDescent="0.3">
      <c r="A967" s="4">
        <v>12</v>
      </c>
      <c r="B967" s="4" t="s">
        <v>259</v>
      </c>
      <c r="C967" s="4">
        <v>2301</v>
      </c>
      <c r="D967" s="4">
        <v>2010</v>
      </c>
    </row>
    <row r="968" spans="1:4" hidden="1" x14ac:dyDescent="0.3">
      <c r="A968" s="4">
        <v>13</v>
      </c>
      <c r="B968" s="4" t="s">
        <v>30</v>
      </c>
      <c r="C968" s="4">
        <v>2267</v>
      </c>
      <c r="D968" s="4">
        <v>2010</v>
      </c>
    </row>
    <row r="969" spans="1:4" hidden="1" x14ac:dyDescent="0.3">
      <c r="A969" s="4">
        <v>14</v>
      </c>
      <c r="B969" s="4" t="s">
        <v>45</v>
      </c>
      <c r="C969" s="4">
        <v>2187</v>
      </c>
      <c r="D969" s="4">
        <v>2010</v>
      </c>
    </row>
    <row r="970" spans="1:4" hidden="1" x14ac:dyDescent="0.3">
      <c r="A970" s="4">
        <v>15</v>
      </c>
      <c r="B970" s="4" t="s">
        <v>18</v>
      </c>
      <c r="C970" s="4">
        <v>2039</v>
      </c>
      <c r="D970" s="4">
        <v>2010</v>
      </c>
    </row>
    <row r="971" spans="1:4" hidden="1" x14ac:dyDescent="0.3">
      <c r="A971" s="4">
        <v>16</v>
      </c>
      <c r="B971" s="4" t="s">
        <v>36</v>
      </c>
      <c r="C971" s="4">
        <v>1795</v>
      </c>
      <c r="D971" s="4">
        <v>2010</v>
      </c>
    </row>
    <row r="972" spans="1:4" hidden="1" x14ac:dyDescent="0.3">
      <c r="A972" s="4">
        <v>17</v>
      </c>
      <c r="B972" s="4" t="s">
        <v>25</v>
      </c>
      <c r="C972" s="4">
        <v>1741</v>
      </c>
      <c r="D972" s="4">
        <v>2010</v>
      </c>
    </row>
    <row r="973" spans="1:4" hidden="1" x14ac:dyDescent="0.3">
      <c r="A973" s="4">
        <v>18</v>
      </c>
      <c r="B973" s="4" t="s">
        <v>314</v>
      </c>
      <c r="C973" s="4">
        <v>1557</v>
      </c>
      <c r="D973" s="4">
        <v>2010</v>
      </c>
    </row>
    <row r="974" spans="1:4" hidden="1" x14ac:dyDescent="0.3">
      <c r="A974" s="4">
        <v>19</v>
      </c>
      <c r="B974" s="4" t="s">
        <v>262</v>
      </c>
      <c r="C974" s="4">
        <v>1540</v>
      </c>
      <c r="D974" s="4">
        <v>2010</v>
      </c>
    </row>
    <row r="975" spans="1:4" hidden="1" x14ac:dyDescent="0.3">
      <c r="A975" s="4">
        <v>20</v>
      </c>
      <c r="B975" s="4" t="s">
        <v>355</v>
      </c>
      <c r="C975" s="4">
        <v>1215</v>
      </c>
      <c r="D975" s="4">
        <v>2010</v>
      </c>
    </row>
    <row r="976" spans="1:4" hidden="1" x14ac:dyDescent="0.3">
      <c r="A976" s="4">
        <v>21</v>
      </c>
      <c r="B976" s="4" t="s">
        <v>302</v>
      </c>
      <c r="C976" s="4">
        <v>1163</v>
      </c>
      <c r="D976" s="4">
        <v>2010</v>
      </c>
    </row>
    <row r="977" spans="1:4" hidden="1" x14ac:dyDescent="0.3">
      <c r="A977" s="4">
        <v>22</v>
      </c>
      <c r="B977" s="4" t="s">
        <v>365</v>
      </c>
      <c r="C977" s="4">
        <v>1150</v>
      </c>
      <c r="D977" s="4">
        <v>2010</v>
      </c>
    </row>
    <row r="978" spans="1:4" hidden="1" x14ac:dyDescent="0.3">
      <c r="A978" s="4">
        <v>23</v>
      </c>
      <c r="B978" s="4" t="s">
        <v>4</v>
      </c>
      <c r="C978" s="4">
        <v>1114</v>
      </c>
      <c r="D978" s="4">
        <v>2010</v>
      </c>
    </row>
    <row r="979" spans="1:4" hidden="1" x14ac:dyDescent="0.3">
      <c r="A979" s="4">
        <v>24</v>
      </c>
      <c r="B979" s="4" t="s">
        <v>229</v>
      </c>
      <c r="C979" s="4">
        <v>1038</v>
      </c>
      <c r="D979" s="4">
        <v>2010</v>
      </c>
    </row>
    <row r="980" spans="1:4" hidden="1" x14ac:dyDescent="0.3">
      <c r="A980" s="4">
        <v>25</v>
      </c>
      <c r="B980" s="4" t="s">
        <v>5</v>
      </c>
      <c r="C980" s="4">
        <v>1024</v>
      </c>
      <c r="D980" s="4">
        <v>2010</v>
      </c>
    </row>
    <row r="981" spans="1:4" hidden="1" x14ac:dyDescent="0.3">
      <c r="A981" s="4">
        <v>26</v>
      </c>
      <c r="B981" s="4" t="s">
        <v>222</v>
      </c>
      <c r="C981" s="4">
        <v>1019</v>
      </c>
      <c r="D981" s="4">
        <v>2010</v>
      </c>
    </row>
    <row r="982" spans="1:4" hidden="1" x14ac:dyDescent="0.3">
      <c r="A982" s="4">
        <v>27</v>
      </c>
      <c r="B982" s="4" t="s">
        <v>335</v>
      </c>
      <c r="C982" s="4">
        <v>926</v>
      </c>
      <c r="D982" s="4">
        <v>2010</v>
      </c>
    </row>
    <row r="983" spans="1:4" hidden="1" x14ac:dyDescent="0.3">
      <c r="A983" s="4">
        <v>28</v>
      </c>
      <c r="B983" s="4" t="s">
        <v>286</v>
      </c>
      <c r="C983" s="4">
        <v>863</v>
      </c>
      <c r="D983" s="4">
        <v>2010</v>
      </c>
    </row>
    <row r="984" spans="1:4" hidden="1" x14ac:dyDescent="0.3">
      <c r="A984" s="4">
        <v>29</v>
      </c>
      <c r="B984" s="4" t="s">
        <v>388</v>
      </c>
      <c r="C984" s="4">
        <v>729</v>
      </c>
      <c r="D984" s="4">
        <v>2010</v>
      </c>
    </row>
    <row r="985" spans="1:4" hidden="1" x14ac:dyDescent="0.3">
      <c r="A985" s="4">
        <v>30</v>
      </c>
      <c r="B985" s="4" t="s">
        <v>369</v>
      </c>
      <c r="C985" s="4">
        <v>707</v>
      </c>
      <c r="D985" s="4">
        <v>2010</v>
      </c>
    </row>
    <row r="986" spans="1:4" hidden="1" x14ac:dyDescent="0.3">
      <c r="A986" s="4">
        <v>31</v>
      </c>
      <c r="B986" s="4" t="s">
        <v>373</v>
      </c>
      <c r="C986" s="4">
        <v>635</v>
      </c>
      <c r="D986" s="4">
        <v>2010</v>
      </c>
    </row>
    <row r="987" spans="1:4" hidden="1" x14ac:dyDescent="0.3">
      <c r="A987" s="4">
        <v>32</v>
      </c>
      <c r="B987" s="4" t="s">
        <v>1053</v>
      </c>
      <c r="C987" s="4">
        <v>633</v>
      </c>
      <c r="D987" s="4">
        <v>2010</v>
      </c>
    </row>
    <row r="988" spans="1:4" hidden="1" x14ac:dyDescent="0.3">
      <c r="A988" s="4">
        <v>33</v>
      </c>
      <c r="B988" s="4" t="s">
        <v>323</v>
      </c>
      <c r="C988" s="4">
        <v>546</v>
      </c>
      <c r="D988" s="4">
        <v>2010</v>
      </c>
    </row>
    <row r="989" spans="1:4" hidden="1" x14ac:dyDescent="0.3">
      <c r="A989" s="4">
        <v>34</v>
      </c>
      <c r="B989" s="4" t="s">
        <v>237</v>
      </c>
      <c r="C989" s="4">
        <v>536</v>
      </c>
      <c r="D989" s="4">
        <v>2010</v>
      </c>
    </row>
    <row r="990" spans="1:4" hidden="1" x14ac:dyDescent="0.3">
      <c r="A990" s="4">
        <v>35</v>
      </c>
      <c r="B990" s="4" t="s">
        <v>366</v>
      </c>
      <c r="C990" s="4">
        <v>470</v>
      </c>
      <c r="D990" s="4">
        <v>2010</v>
      </c>
    </row>
    <row r="991" spans="1:4" hidden="1" x14ac:dyDescent="0.3">
      <c r="A991" s="4">
        <v>36</v>
      </c>
      <c r="B991" s="4" t="s">
        <v>720</v>
      </c>
      <c r="C991" s="4">
        <v>434</v>
      </c>
      <c r="D991" s="4">
        <v>2010</v>
      </c>
    </row>
    <row r="992" spans="1:4" hidden="1" x14ac:dyDescent="0.3">
      <c r="A992" s="4">
        <v>37</v>
      </c>
      <c r="B992" s="4" t="s">
        <v>334</v>
      </c>
      <c r="C992" s="4">
        <v>396</v>
      </c>
      <c r="D992" s="4">
        <v>2010</v>
      </c>
    </row>
    <row r="993" spans="1:4" hidden="1" x14ac:dyDescent="0.3">
      <c r="A993" s="4">
        <v>38</v>
      </c>
      <c r="B993" s="4" t="s">
        <v>212</v>
      </c>
      <c r="C993" s="4">
        <v>393</v>
      </c>
      <c r="D993" s="4">
        <v>2010</v>
      </c>
    </row>
    <row r="994" spans="1:4" hidden="1" x14ac:dyDescent="0.3">
      <c r="A994" s="4">
        <v>39</v>
      </c>
      <c r="B994" s="4" t="s">
        <v>377</v>
      </c>
      <c r="C994" s="4">
        <v>369</v>
      </c>
      <c r="D994" s="4">
        <v>2010</v>
      </c>
    </row>
    <row r="995" spans="1:4" hidden="1" x14ac:dyDescent="0.3">
      <c r="A995" s="4">
        <v>40</v>
      </c>
      <c r="B995" s="4" t="s">
        <v>336</v>
      </c>
      <c r="C995" s="4">
        <v>345</v>
      </c>
      <c r="D995" s="4">
        <v>2010</v>
      </c>
    </row>
    <row r="996" spans="1:4" hidden="1" x14ac:dyDescent="0.3">
      <c r="A996" s="4">
        <v>41</v>
      </c>
      <c r="B996" s="4" t="s">
        <v>269</v>
      </c>
      <c r="C996" s="4">
        <v>322</v>
      </c>
      <c r="D996" s="4">
        <v>2010</v>
      </c>
    </row>
    <row r="997" spans="1:4" hidden="1" x14ac:dyDescent="0.3">
      <c r="A997" s="4">
        <v>42</v>
      </c>
      <c r="B997" s="4" t="s">
        <v>347</v>
      </c>
      <c r="C997" s="4">
        <v>312</v>
      </c>
      <c r="D997" s="4">
        <v>2010</v>
      </c>
    </row>
    <row r="998" spans="1:4" hidden="1" x14ac:dyDescent="0.3">
      <c r="A998" s="4">
        <v>43</v>
      </c>
      <c r="B998" s="4" t="s">
        <v>265</v>
      </c>
      <c r="C998" s="4">
        <v>282</v>
      </c>
      <c r="D998" s="4">
        <v>2010</v>
      </c>
    </row>
    <row r="999" spans="1:4" hidden="1" x14ac:dyDescent="0.3">
      <c r="A999" s="4">
        <v>44</v>
      </c>
      <c r="B999" s="4" t="s">
        <v>379</v>
      </c>
      <c r="C999" s="4">
        <v>282</v>
      </c>
      <c r="D999" s="4">
        <v>2010</v>
      </c>
    </row>
    <row r="1000" spans="1:4" hidden="1" x14ac:dyDescent="0.3">
      <c r="A1000" s="4">
        <v>45</v>
      </c>
      <c r="B1000" s="4" t="s">
        <v>260</v>
      </c>
      <c r="C1000" s="4">
        <v>278</v>
      </c>
      <c r="D1000" s="4">
        <v>2010</v>
      </c>
    </row>
    <row r="1001" spans="1:4" hidden="1" x14ac:dyDescent="0.3">
      <c r="A1001" s="4">
        <v>46</v>
      </c>
      <c r="B1001" s="4" t="s">
        <v>232</v>
      </c>
      <c r="C1001" s="4">
        <v>273</v>
      </c>
      <c r="D1001" s="4">
        <v>2010</v>
      </c>
    </row>
    <row r="1002" spans="1:4" hidden="1" x14ac:dyDescent="0.3">
      <c r="A1002" s="4">
        <v>47</v>
      </c>
      <c r="B1002" s="4" t="s">
        <v>283</v>
      </c>
      <c r="C1002" s="4">
        <v>266</v>
      </c>
      <c r="D1002" s="4">
        <v>2010</v>
      </c>
    </row>
    <row r="1003" spans="1:4" hidden="1" x14ac:dyDescent="0.3">
      <c r="A1003" s="4">
        <v>48</v>
      </c>
      <c r="B1003" s="4" t="s">
        <v>339</v>
      </c>
      <c r="C1003" s="4">
        <v>258</v>
      </c>
      <c r="D1003" s="4">
        <v>2010</v>
      </c>
    </row>
    <row r="1004" spans="1:4" hidden="1" x14ac:dyDescent="0.3">
      <c r="A1004" s="4">
        <v>49</v>
      </c>
      <c r="B1004" s="4" t="s">
        <v>224</v>
      </c>
      <c r="C1004" s="4">
        <v>238</v>
      </c>
      <c r="D1004" s="4">
        <v>2010</v>
      </c>
    </row>
    <row r="1005" spans="1:4" hidden="1" x14ac:dyDescent="0.3">
      <c r="A1005" s="4">
        <v>50</v>
      </c>
      <c r="B1005" s="4" t="s">
        <v>312</v>
      </c>
      <c r="C1005" s="4">
        <v>231</v>
      </c>
      <c r="D1005" s="4">
        <v>2010</v>
      </c>
    </row>
    <row r="1006" spans="1:4" hidden="1" x14ac:dyDescent="0.3">
      <c r="A1006" s="4">
        <v>51</v>
      </c>
      <c r="B1006" s="4" t="s">
        <v>387</v>
      </c>
      <c r="C1006" s="4">
        <v>223</v>
      </c>
      <c r="D1006" s="4">
        <v>2010</v>
      </c>
    </row>
    <row r="1007" spans="1:4" hidden="1" x14ac:dyDescent="0.3">
      <c r="A1007" s="4">
        <v>52</v>
      </c>
      <c r="B1007" s="4" t="s">
        <v>349</v>
      </c>
      <c r="C1007" s="4">
        <v>200</v>
      </c>
      <c r="D1007" s="4">
        <v>2010</v>
      </c>
    </row>
    <row r="1008" spans="1:4" hidden="1" x14ac:dyDescent="0.3">
      <c r="A1008" s="4">
        <v>53</v>
      </c>
      <c r="B1008" s="4" t="s">
        <v>234</v>
      </c>
      <c r="C1008" s="4">
        <v>198</v>
      </c>
      <c r="D1008" s="4">
        <v>2010</v>
      </c>
    </row>
    <row r="1009" spans="1:4" hidden="1" x14ac:dyDescent="0.3">
      <c r="A1009" s="4">
        <v>54</v>
      </c>
      <c r="B1009" s="4" t="s">
        <v>333</v>
      </c>
      <c r="C1009" s="4">
        <v>184</v>
      </c>
      <c r="D1009" s="4">
        <v>2010</v>
      </c>
    </row>
    <row r="1010" spans="1:4" hidden="1" x14ac:dyDescent="0.3">
      <c r="A1010" s="4">
        <v>55</v>
      </c>
      <c r="B1010" s="4" t="s">
        <v>376</v>
      </c>
      <c r="C1010" s="4">
        <v>181</v>
      </c>
      <c r="D1010" s="4">
        <v>2010</v>
      </c>
    </row>
    <row r="1011" spans="1:4" hidden="1" x14ac:dyDescent="0.3">
      <c r="A1011" s="4">
        <v>56</v>
      </c>
      <c r="B1011" s="4" t="s">
        <v>248</v>
      </c>
      <c r="C1011" s="4">
        <v>175</v>
      </c>
      <c r="D1011" s="4">
        <v>2010</v>
      </c>
    </row>
    <row r="1012" spans="1:4" hidden="1" x14ac:dyDescent="0.3">
      <c r="A1012" s="4">
        <v>57</v>
      </c>
      <c r="B1012" s="4" t="s">
        <v>391</v>
      </c>
      <c r="C1012" s="4">
        <v>152</v>
      </c>
      <c r="D1012" s="4">
        <v>2010</v>
      </c>
    </row>
    <row r="1013" spans="1:4" hidden="1" x14ac:dyDescent="0.3">
      <c r="A1013" s="4">
        <v>58</v>
      </c>
      <c r="B1013" s="4" t="s">
        <v>220</v>
      </c>
      <c r="C1013" s="4">
        <v>135</v>
      </c>
      <c r="D1013" s="4">
        <v>2010</v>
      </c>
    </row>
    <row r="1014" spans="1:4" hidden="1" x14ac:dyDescent="0.3">
      <c r="A1014" s="4">
        <v>59</v>
      </c>
      <c r="B1014" s="4" t="s">
        <v>244</v>
      </c>
      <c r="C1014" s="4">
        <v>132</v>
      </c>
      <c r="D1014" s="4">
        <v>2010</v>
      </c>
    </row>
    <row r="1015" spans="1:4" hidden="1" x14ac:dyDescent="0.3">
      <c r="A1015" s="4">
        <v>60</v>
      </c>
      <c r="B1015" s="4" t="s">
        <v>389</v>
      </c>
      <c r="C1015" s="4">
        <v>129</v>
      </c>
      <c r="D1015" s="4">
        <v>2010</v>
      </c>
    </row>
    <row r="1016" spans="1:4" hidden="1" x14ac:dyDescent="0.3">
      <c r="A1016" s="4">
        <v>61</v>
      </c>
      <c r="B1016" s="4" t="s">
        <v>304</v>
      </c>
      <c r="C1016" s="4">
        <v>119</v>
      </c>
      <c r="D1016" s="4">
        <v>2010</v>
      </c>
    </row>
    <row r="1017" spans="1:4" hidden="1" x14ac:dyDescent="0.3">
      <c r="A1017" s="4">
        <v>62</v>
      </c>
      <c r="B1017" s="4" t="s">
        <v>233</v>
      </c>
      <c r="C1017" s="4">
        <v>118</v>
      </c>
      <c r="D1017" s="4">
        <v>2010</v>
      </c>
    </row>
    <row r="1018" spans="1:4" hidden="1" x14ac:dyDescent="0.3">
      <c r="A1018" s="4">
        <v>63</v>
      </c>
      <c r="B1018" s="4" t="s">
        <v>211</v>
      </c>
      <c r="C1018" s="4">
        <v>109</v>
      </c>
      <c r="D1018" s="4">
        <v>2010</v>
      </c>
    </row>
    <row r="1019" spans="1:4" hidden="1" x14ac:dyDescent="0.3">
      <c r="A1019" s="4">
        <v>64</v>
      </c>
      <c r="B1019" s="4" t="s">
        <v>254</v>
      </c>
      <c r="C1019" s="4">
        <v>104</v>
      </c>
      <c r="D1019" s="4">
        <v>2010</v>
      </c>
    </row>
    <row r="1020" spans="1:4" hidden="1" x14ac:dyDescent="0.3">
      <c r="A1020" s="4">
        <v>65</v>
      </c>
      <c r="B1020" s="4" t="s">
        <v>338</v>
      </c>
      <c r="C1020" s="4">
        <v>91</v>
      </c>
      <c r="D1020" s="4">
        <v>2010</v>
      </c>
    </row>
    <row r="1021" spans="1:4" hidden="1" x14ac:dyDescent="0.3">
      <c r="A1021" s="4">
        <v>66</v>
      </c>
      <c r="B1021" s="4" t="s">
        <v>230</v>
      </c>
      <c r="C1021" s="4">
        <v>90</v>
      </c>
      <c r="D1021" s="4">
        <v>2010</v>
      </c>
    </row>
    <row r="1022" spans="1:4" hidden="1" x14ac:dyDescent="0.3">
      <c r="A1022" s="4">
        <v>67</v>
      </c>
      <c r="B1022" s="4" t="s">
        <v>317</v>
      </c>
      <c r="C1022" s="4">
        <v>88</v>
      </c>
      <c r="D1022" s="4">
        <v>2010</v>
      </c>
    </row>
    <row r="1023" spans="1:4" hidden="1" x14ac:dyDescent="0.3">
      <c r="A1023" s="4">
        <v>68</v>
      </c>
      <c r="B1023" s="4" t="s">
        <v>276</v>
      </c>
      <c r="C1023" s="4">
        <v>88</v>
      </c>
      <c r="D1023" s="4">
        <v>2010</v>
      </c>
    </row>
    <row r="1024" spans="1:4" hidden="1" x14ac:dyDescent="0.3">
      <c r="A1024" s="4">
        <v>69</v>
      </c>
      <c r="B1024" s="4" t="s">
        <v>270</v>
      </c>
      <c r="C1024" s="4">
        <v>87</v>
      </c>
      <c r="D1024" s="4">
        <v>2010</v>
      </c>
    </row>
    <row r="1025" spans="1:4" hidden="1" x14ac:dyDescent="0.3">
      <c r="A1025" s="4">
        <v>70</v>
      </c>
      <c r="B1025" s="4" t="s">
        <v>1156</v>
      </c>
      <c r="C1025" s="4">
        <v>87</v>
      </c>
      <c r="D1025" s="4">
        <v>2010</v>
      </c>
    </row>
    <row r="1026" spans="1:4" hidden="1" x14ac:dyDescent="0.3">
      <c r="A1026" s="4">
        <v>71</v>
      </c>
      <c r="B1026" s="4" t="s">
        <v>236</v>
      </c>
      <c r="C1026" s="4">
        <v>84</v>
      </c>
      <c r="D1026" s="4">
        <v>2010</v>
      </c>
    </row>
    <row r="1027" spans="1:4" hidden="1" x14ac:dyDescent="0.3">
      <c r="A1027" s="4">
        <v>72</v>
      </c>
      <c r="B1027" s="4" t="s">
        <v>252</v>
      </c>
      <c r="C1027" s="4">
        <v>79</v>
      </c>
      <c r="D1027" s="4">
        <v>2010</v>
      </c>
    </row>
    <row r="1028" spans="1:4" hidden="1" x14ac:dyDescent="0.3">
      <c r="A1028" s="4">
        <v>73</v>
      </c>
      <c r="B1028" s="4" t="s">
        <v>327</v>
      </c>
      <c r="C1028" s="4">
        <v>65</v>
      </c>
      <c r="D1028" s="4">
        <v>2010</v>
      </c>
    </row>
    <row r="1029" spans="1:4" hidden="1" x14ac:dyDescent="0.3">
      <c r="A1029" s="4">
        <v>74</v>
      </c>
      <c r="B1029" s="4" t="s">
        <v>301</v>
      </c>
      <c r="C1029" s="4">
        <v>58</v>
      </c>
      <c r="D1029" s="4">
        <v>2010</v>
      </c>
    </row>
    <row r="1030" spans="1:4" hidden="1" x14ac:dyDescent="0.3">
      <c r="A1030" s="4">
        <v>75</v>
      </c>
      <c r="B1030" s="4" t="s">
        <v>361</v>
      </c>
      <c r="C1030" s="4">
        <v>57</v>
      </c>
      <c r="D1030" s="4">
        <v>2010</v>
      </c>
    </row>
    <row r="1031" spans="1:4" hidden="1" x14ac:dyDescent="0.3">
      <c r="A1031" s="4">
        <v>76</v>
      </c>
      <c r="B1031" s="4" t="s">
        <v>300</v>
      </c>
      <c r="C1031" s="4">
        <v>53</v>
      </c>
      <c r="D1031" s="4">
        <v>2010</v>
      </c>
    </row>
    <row r="1032" spans="1:4" hidden="1" x14ac:dyDescent="0.3">
      <c r="A1032" s="4">
        <v>77</v>
      </c>
      <c r="B1032" s="4" t="s">
        <v>267</v>
      </c>
      <c r="C1032" s="4">
        <v>52</v>
      </c>
      <c r="D1032" s="4">
        <v>2010</v>
      </c>
    </row>
    <row r="1033" spans="1:4" hidden="1" x14ac:dyDescent="0.3">
      <c r="A1033" s="4">
        <v>78</v>
      </c>
      <c r="B1033" s="4" t="s">
        <v>280</v>
      </c>
      <c r="C1033" s="4">
        <v>47</v>
      </c>
      <c r="D1033" s="4">
        <v>2010</v>
      </c>
    </row>
    <row r="1034" spans="1:4" hidden="1" x14ac:dyDescent="0.3">
      <c r="A1034" s="4">
        <v>79</v>
      </c>
      <c r="B1034" s="4" t="s">
        <v>320</v>
      </c>
      <c r="C1034" s="4">
        <v>46</v>
      </c>
      <c r="D1034" s="4">
        <v>2010</v>
      </c>
    </row>
    <row r="1035" spans="1:4" hidden="1" x14ac:dyDescent="0.3">
      <c r="A1035" s="4">
        <v>80</v>
      </c>
      <c r="B1035" s="4" t="s">
        <v>235</v>
      </c>
      <c r="C1035" s="4">
        <v>45</v>
      </c>
      <c r="D1035" s="4">
        <v>2010</v>
      </c>
    </row>
    <row r="1036" spans="1:4" hidden="1" x14ac:dyDescent="0.3">
      <c r="A1036" s="4">
        <v>81</v>
      </c>
      <c r="B1036" s="4" t="s">
        <v>249</v>
      </c>
      <c r="C1036" s="4">
        <v>42</v>
      </c>
      <c r="D1036" s="4">
        <v>2010</v>
      </c>
    </row>
    <row r="1037" spans="1:4" hidden="1" x14ac:dyDescent="0.3">
      <c r="A1037" s="4">
        <v>82</v>
      </c>
      <c r="B1037" s="4" t="s">
        <v>372</v>
      </c>
      <c r="C1037" s="4">
        <v>39</v>
      </c>
      <c r="D1037" s="4">
        <v>2010</v>
      </c>
    </row>
    <row r="1038" spans="1:4" hidden="1" x14ac:dyDescent="0.3">
      <c r="A1038" s="4">
        <v>83</v>
      </c>
      <c r="B1038" s="4" t="s">
        <v>345</v>
      </c>
      <c r="C1038" s="4">
        <v>37</v>
      </c>
      <c r="D1038" s="4">
        <v>2010</v>
      </c>
    </row>
    <row r="1039" spans="1:4" hidden="1" x14ac:dyDescent="0.3">
      <c r="A1039" s="4">
        <v>84</v>
      </c>
      <c r="B1039" s="4" t="s">
        <v>238</v>
      </c>
      <c r="C1039" s="4">
        <v>33</v>
      </c>
      <c r="D1039" s="4">
        <v>2010</v>
      </c>
    </row>
    <row r="1040" spans="1:4" hidden="1" x14ac:dyDescent="0.3">
      <c r="A1040" s="4">
        <v>85</v>
      </c>
      <c r="B1040" s="4" t="s">
        <v>282</v>
      </c>
      <c r="C1040" s="4">
        <v>30</v>
      </c>
      <c r="D1040" s="4">
        <v>2010</v>
      </c>
    </row>
    <row r="1041" spans="1:4" hidden="1" x14ac:dyDescent="0.3">
      <c r="A1041" s="4">
        <v>86</v>
      </c>
      <c r="B1041" s="4" t="s">
        <v>362</v>
      </c>
      <c r="C1041" s="4">
        <v>28</v>
      </c>
      <c r="D1041" s="4">
        <v>2010</v>
      </c>
    </row>
    <row r="1042" spans="1:4" hidden="1" x14ac:dyDescent="0.3">
      <c r="A1042" s="4">
        <v>87</v>
      </c>
      <c r="B1042" s="4" t="s">
        <v>1160</v>
      </c>
      <c r="C1042" s="4">
        <v>27</v>
      </c>
      <c r="D1042" s="4">
        <v>2010</v>
      </c>
    </row>
    <row r="1043" spans="1:4" hidden="1" x14ac:dyDescent="0.3">
      <c r="A1043" s="4">
        <v>88</v>
      </c>
      <c r="B1043" s="4" t="s">
        <v>261</v>
      </c>
      <c r="C1043" s="4">
        <v>25</v>
      </c>
      <c r="D1043" s="4">
        <v>2010</v>
      </c>
    </row>
    <row r="1044" spans="1:4" hidden="1" x14ac:dyDescent="0.3">
      <c r="A1044" s="4">
        <v>89</v>
      </c>
      <c r="B1044" s="4" t="s">
        <v>225</v>
      </c>
      <c r="C1044" s="4">
        <v>25</v>
      </c>
      <c r="D1044" s="4">
        <v>2010</v>
      </c>
    </row>
    <row r="1045" spans="1:4" hidden="1" x14ac:dyDescent="0.3">
      <c r="A1045" s="4">
        <v>90</v>
      </c>
      <c r="B1045" s="4" t="s">
        <v>348</v>
      </c>
      <c r="C1045" s="4">
        <v>23</v>
      </c>
      <c r="D1045" s="4">
        <v>2010</v>
      </c>
    </row>
    <row r="1046" spans="1:4" hidden="1" x14ac:dyDescent="0.3">
      <c r="A1046" s="4">
        <v>91</v>
      </c>
      <c r="B1046" s="4" t="s">
        <v>321</v>
      </c>
      <c r="C1046" s="4">
        <v>22</v>
      </c>
      <c r="D1046" s="4">
        <v>2010</v>
      </c>
    </row>
    <row r="1047" spans="1:4" hidden="1" x14ac:dyDescent="0.3">
      <c r="A1047" s="4">
        <v>92</v>
      </c>
      <c r="B1047" s="4" t="s">
        <v>227</v>
      </c>
      <c r="C1047" s="4">
        <v>19</v>
      </c>
      <c r="D1047" s="4">
        <v>2010</v>
      </c>
    </row>
    <row r="1048" spans="1:4" hidden="1" x14ac:dyDescent="0.3">
      <c r="A1048" s="4">
        <v>93</v>
      </c>
      <c r="B1048" s="4" t="s">
        <v>290</v>
      </c>
      <c r="C1048" s="4">
        <v>19</v>
      </c>
      <c r="D1048" s="4">
        <v>2010</v>
      </c>
    </row>
    <row r="1049" spans="1:4" hidden="1" x14ac:dyDescent="0.3">
      <c r="A1049" s="4">
        <v>94</v>
      </c>
      <c r="B1049" s="4" t="s">
        <v>350</v>
      </c>
      <c r="C1049" s="4">
        <v>16</v>
      </c>
      <c r="D1049" s="4">
        <v>2010</v>
      </c>
    </row>
    <row r="1050" spans="1:4" hidden="1" x14ac:dyDescent="0.3">
      <c r="A1050" s="4">
        <v>95</v>
      </c>
      <c r="B1050" s="4" t="s">
        <v>341</v>
      </c>
      <c r="C1050" s="4">
        <v>15</v>
      </c>
      <c r="D1050" s="4">
        <v>2010</v>
      </c>
    </row>
    <row r="1051" spans="1:4" hidden="1" x14ac:dyDescent="0.3">
      <c r="A1051" s="4">
        <v>96</v>
      </c>
      <c r="B1051" s="4" t="s">
        <v>26</v>
      </c>
      <c r="C1051" s="4">
        <v>15</v>
      </c>
      <c r="D1051" s="4">
        <v>2010</v>
      </c>
    </row>
    <row r="1052" spans="1:4" hidden="1" x14ac:dyDescent="0.3">
      <c r="A1052" s="4">
        <v>97</v>
      </c>
      <c r="B1052" s="4" t="s">
        <v>364</v>
      </c>
      <c r="C1052" s="4">
        <v>12</v>
      </c>
      <c r="D1052" s="4">
        <v>2010</v>
      </c>
    </row>
    <row r="1053" spans="1:4" hidden="1" x14ac:dyDescent="0.3">
      <c r="A1053" s="4">
        <v>98</v>
      </c>
      <c r="B1053" s="4" t="s">
        <v>274</v>
      </c>
      <c r="C1053" s="4">
        <v>12</v>
      </c>
      <c r="D1053" s="4">
        <v>2010</v>
      </c>
    </row>
    <row r="1054" spans="1:4" hidden="1" x14ac:dyDescent="0.3">
      <c r="A1054" s="4">
        <v>99</v>
      </c>
      <c r="B1054" s="4" t="s">
        <v>247</v>
      </c>
      <c r="C1054" s="4">
        <v>9</v>
      </c>
      <c r="D1054" s="4">
        <v>2010</v>
      </c>
    </row>
    <row r="1055" spans="1:4" hidden="1" x14ac:dyDescent="0.3">
      <c r="A1055" s="4">
        <v>100</v>
      </c>
      <c r="B1055" s="4" t="s">
        <v>310</v>
      </c>
      <c r="C1055" s="4">
        <v>8</v>
      </c>
      <c r="D1055" s="4">
        <v>2010</v>
      </c>
    </row>
    <row r="1056" spans="1:4" hidden="1" x14ac:dyDescent="0.3">
      <c r="A1056" s="4">
        <v>101</v>
      </c>
      <c r="B1056" s="4" t="s">
        <v>271</v>
      </c>
      <c r="C1056" s="4">
        <v>7</v>
      </c>
      <c r="D1056" s="4">
        <v>2010</v>
      </c>
    </row>
    <row r="1057" spans="1:4" hidden="1" x14ac:dyDescent="0.3">
      <c r="A1057" s="4">
        <v>102</v>
      </c>
      <c r="B1057" s="4" t="s">
        <v>285</v>
      </c>
      <c r="C1057" s="4">
        <v>7</v>
      </c>
      <c r="D1057" s="4">
        <v>2010</v>
      </c>
    </row>
    <row r="1058" spans="1:4" hidden="1" x14ac:dyDescent="0.3">
      <c r="A1058" s="4">
        <v>103</v>
      </c>
      <c r="B1058" s="4" t="s">
        <v>203</v>
      </c>
      <c r="C1058" s="4">
        <v>5</v>
      </c>
      <c r="D1058" s="4">
        <v>2010</v>
      </c>
    </row>
    <row r="1059" spans="1:4" hidden="1" x14ac:dyDescent="0.3">
      <c r="A1059" s="4">
        <v>104</v>
      </c>
      <c r="B1059" s="4" t="s">
        <v>313</v>
      </c>
      <c r="C1059" s="4">
        <v>4</v>
      </c>
      <c r="D1059" s="4">
        <v>2010</v>
      </c>
    </row>
    <row r="1060" spans="1:4" hidden="1" x14ac:dyDescent="0.3">
      <c r="A1060" s="4">
        <v>105</v>
      </c>
      <c r="B1060" s="4" t="s">
        <v>268</v>
      </c>
      <c r="C1060" s="4">
        <v>3</v>
      </c>
      <c r="D1060" s="4">
        <v>2010</v>
      </c>
    </row>
    <row r="1061" spans="1:4" hidden="1" x14ac:dyDescent="0.3">
      <c r="A1061" s="4">
        <v>106</v>
      </c>
      <c r="B1061" s="4" t="s">
        <v>337</v>
      </c>
      <c r="C1061" s="4">
        <v>3</v>
      </c>
      <c r="D1061" s="4">
        <v>2010</v>
      </c>
    </row>
    <row r="1062" spans="1:4" hidden="1" x14ac:dyDescent="0.3">
      <c r="A1062" s="4">
        <v>107</v>
      </c>
      <c r="B1062" s="4" t="s">
        <v>298</v>
      </c>
      <c r="C1062" s="4">
        <v>2</v>
      </c>
      <c r="D1062" s="4">
        <v>2010</v>
      </c>
    </row>
    <row r="1063" spans="1:4" hidden="1" x14ac:dyDescent="0.3">
      <c r="A1063" s="4">
        <v>108</v>
      </c>
      <c r="B1063" s="4" t="s">
        <v>228</v>
      </c>
      <c r="C1063" s="4">
        <v>2</v>
      </c>
      <c r="D1063" s="4">
        <v>2010</v>
      </c>
    </row>
    <row r="1064" spans="1:4" hidden="1" x14ac:dyDescent="0.3">
      <c r="A1064" s="4">
        <v>109</v>
      </c>
      <c r="B1064" s="4" t="s">
        <v>246</v>
      </c>
      <c r="C1064" s="4">
        <v>2</v>
      </c>
      <c r="D1064" s="4">
        <v>2010</v>
      </c>
    </row>
    <row r="1065" spans="1:4" hidden="1" x14ac:dyDescent="0.3">
      <c r="A1065" s="4">
        <v>110</v>
      </c>
      <c r="B1065" s="4" t="s">
        <v>278</v>
      </c>
      <c r="C1065" s="4">
        <v>2</v>
      </c>
      <c r="D1065" s="4">
        <v>2010</v>
      </c>
    </row>
    <row r="1066" spans="1:4" hidden="1" x14ac:dyDescent="0.3">
      <c r="A1066" s="4">
        <v>111</v>
      </c>
      <c r="B1066" s="4" t="s">
        <v>315</v>
      </c>
      <c r="C1066" s="4">
        <v>1</v>
      </c>
      <c r="D1066" s="4">
        <v>2010</v>
      </c>
    </row>
    <row r="1067" spans="1:4" hidden="1" x14ac:dyDescent="0.3">
      <c r="A1067" s="4">
        <v>112</v>
      </c>
      <c r="B1067" s="4" t="s">
        <v>330</v>
      </c>
      <c r="C1067" s="4">
        <v>1</v>
      </c>
      <c r="D1067" s="4">
        <v>2010</v>
      </c>
    </row>
    <row r="1068" spans="1:4" hidden="1" x14ac:dyDescent="0.3">
      <c r="A1068" s="4">
        <v>113</v>
      </c>
      <c r="B1068" s="4" t="s">
        <v>294</v>
      </c>
      <c r="C1068" s="4">
        <v>1</v>
      </c>
      <c r="D1068" s="4">
        <v>2010</v>
      </c>
    </row>
    <row r="1069" spans="1:4" hidden="1" x14ac:dyDescent="0.3">
      <c r="A1069" s="4">
        <v>114</v>
      </c>
      <c r="B1069" s="4" t="s">
        <v>257</v>
      </c>
      <c r="C1069" s="4">
        <v>1</v>
      </c>
      <c r="D1069" s="4">
        <v>2010</v>
      </c>
    </row>
    <row r="1070" spans="1:4" hidden="1" x14ac:dyDescent="0.3">
      <c r="A1070" s="4">
        <v>115</v>
      </c>
      <c r="B1070" s="4" t="s">
        <v>1163</v>
      </c>
      <c r="C1070" s="4">
        <v>1</v>
      </c>
      <c r="D1070" s="4">
        <v>2010</v>
      </c>
    </row>
    <row r="1071" spans="1:4" x14ac:dyDescent="0.3">
      <c r="A1071" s="49">
        <v>1</v>
      </c>
      <c r="B1071" s="25" t="s">
        <v>217</v>
      </c>
      <c r="C1071" s="25">
        <v>10394</v>
      </c>
      <c r="D1071" s="25">
        <v>2011</v>
      </c>
    </row>
    <row r="1072" spans="1:4" x14ac:dyDescent="0.3">
      <c r="A1072" s="49">
        <v>2</v>
      </c>
      <c r="B1072" s="25" t="s">
        <v>329</v>
      </c>
      <c r="C1072" s="25">
        <v>9416</v>
      </c>
      <c r="D1072" s="25">
        <v>2011</v>
      </c>
    </row>
    <row r="1073" spans="1:4" x14ac:dyDescent="0.3">
      <c r="A1073" s="49">
        <v>3</v>
      </c>
      <c r="B1073" s="25" t="s">
        <v>28</v>
      </c>
      <c r="C1073" s="25">
        <v>8115</v>
      </c>
      <c r="D1073" s="25">
        <v>2011</v>
      </c>
    </row>
    <row r="1074" spans="1:4" x14ac:dyDescent="0.3">
      <c r="A1074" s="49">
        <v>4</v>
      </c>
      <c r="B1074" s="25" t="s">
        <v>324</v>
      </c>
      <c r="C1074" s="25">
        <v>5749</v>
      </c>
      <c r="D1074" s="25">
        <v>2011</v>
      </c>
    </row>
    <row r="1075" spans="1:4" x14ac:dyDescent="0.3">
      <c r="A1075" s="49">
        <v>5</v>
      </c>
      <c r="B1075" s="25" t="s">
        <v>259</v>
      </c>
      <c r="C1075" s="25">
        <v>6224</v>
      </c>
      <c r="D1075" s="25">
        <v>2011</v>
      </c>
    </row>
    <row r="1076" spans="1:4" hidden="1" x14ac:dyDescent="0.3">
      <c r="A1076" s="4">
        <v>6</v>
      </c>
      <c r="B1076" s="4" t="s">
        <v>253</v>
      </c>
      <c r="C1076" s="4">
        <v>4083</v>
      </c>
      <c r="D1076" s="4">
        <v>2011</v>
      </c>
    </row>
    <row r="1077" spans="1:4" hidden="1" x14ac:dyDescent="0.3">
      <c r="A1077" s="4">
        <v>7</v>
      </c>
      <c r="B1077" s="4" t="s">
        <v>284</v>
      </c>
      <c r="C1077" s="4">
        <v>4063</v>
      </c>
      <c r="D1077" s="4">
        <v>2011</v>
      </c>
    </row>
    <row r="1078" spans="1:4" hidden="1" x14ac:dyDescent="0.3">
      <c r="A1078" s="4">
        <v>8</v>
      </c>
      <c r="B1078" s="4" t="s">
        <v>340</v>
      </c>
      <c r="C1078" s="4">
        <v>3665</v>
      </c>
      <c r="D1078" s="4">
        <v>2011</v>
      </c>
    </row>
    <row r="1079" spans="1:4" hidden="1" x14ac:dyDescent="0.3">
      <c r="A1079" s="4">
        <v>9</v>
      </c>
      <c r="B1079" s="4" t="s">
        <v>266</v>
      </c>
      <c r="C1079" s="4">
        <v>2989</v>
      </c>
      <c r="D1079" s="4">
        <v>2011</v>
      </c>
    </row>
    <row r="1080" spans="1:4" hidden="1" x14ac:dyDescent="0.3">
      <c r="A1080" s="4">
        <v>10</v>
      </c>
      <c r="B1080" s="4" t="s">
        <v>381</v>
      </c>
      <c r="C1080" s="4">
        <v>2270</v>
      </c>
      <c r="D1080" s="4">
        <v>2011</v>
      </c>
    </row>
    <row r="1081" spans="1:4" hidden="1" x14ac:dyDescent="0.3">
      <c r="A1081" s="4">
        <v>11</v>
      </c>
      <c r="B1081" s="4" t="s">
        <v>30</v>
      </c>
      <c r="C1081" s="4">
        <v>2493</v>
      </c>
      <c r="D1081" s="4">
        <v>2011</v>
      </c>
    </row>
    <row r="1082" spans="1:4" hidden="1" x14ac:dyDescent="0.3">
      <c r="A1082" s="4">
        <v>12</v>
      </c>
      <c r="B1082" s="4" t="s">
        <v>344</v>
      </c>
      <c r="C1082" s="4">
        <v>2339</v>
      </c>
      <c r="D1082" s="4">
        <v>2011</v>
      </c>
    </row>
    <row r="1083" spans="1:4" hidden="1" x14ac:dyDescent="0.3">
      <c r="A1083" s="4">
        <v>13</v>
      </c>
      <c r="B1083" s="4" t="s">
        <v>45</v>
      </c>
      <c r="C1083" s="4">
        <v>2067</v>
      </c>
      <c r="D1083" s="4">
        <v>2011</v>
      </c>
    </row>
    <row r="1084" spans="1:4" hidden="1" x14ac:dyDescent="0.3">
      <c r="A1084" s="4">
        <v>14</v>
      </c>
      <c r="B1084" s="4" t="s">
        <v>18</v>
      </c>
      <c r="C1084" s="4">
        <v>1924</v>
      </c>
      <c r="D1084" s="4">
        <v>2011</v>
      </c>
    </row>
    <row r="1085" spans="1:4" hidden="1" x14ac:dyDescent="0.3">
      <c r="A1085" s="4">
        <v>15</v>
      </c>
      <c r="B1085" s="4" t="s">
        <v>36</v>
      </c>
      <c r="C1085" s="4">
        <v>1981</v>
      </c>
      <c r="D1085" s="4">
        <v>2011</v>
      </c>
    </row>
    <row r="1086" spans="1:4" hidden="1" x14ac:dyDescent="0.3">
      <c r="A1086" s="4">
        <v>16</v>
      </c>
      <c r="B1086" s="4" t="s">
        <v>25</v>
      </c>
      <c r="C1086" s="4">
        <v>1108</v>
      </c>
      <c r="D1086" s="4">
        <v>2011</v>
      </c>
    </row>
    <row r="1087" spans="1:4" hidden="1" x14ac:dyDescent="0.3">
      <c r="A1087" s="4">
        <v>17</v>
      </c>
      <c r="B1087" s="4" t="s">
        <v>314</v>
      </c>
      <c r="C1087" s="4">
        <v>1579</v>
      </c>
      <c r="D1087" s="4">
        <v>2011</v>
      </c>
    </row>
    <row r="1088" spans="1:4" hidden="1" x14ac:dyDescent="0.3">
      <c r="A1088" s="4">
        <v>18</v>
      </c>
      <c r="B1088" s="4" t="s">
        <v>262</v>
      </c>
      <c r="C1088" s="4">
        <v>1391</v>
      </c>
      <c r="D1088" s="4">
        <v>2011</v>
      </c>
    </row>
    <row r="1089" spans="1:4" hidden="1" x14ac:dyDescent="0.3">
      <c r="A1089" s="4">
        <v>19</v>
      </c>
      <c r="B1089" s="4" t="s">
        <v>355</v>
      </c>
      <c r="C1089" s="4">
        <v>1208</v>
      </c>
      <c r="D1089" s="4">
        <v>2011</v>
      </c>
    </row>
    <row r="1090" spans="1:4" hidden="1" x14ac:dyDescent="0.3">
      <c r="A1090" s="4">
        <v>20</v>
      </c>
      <c r="B1090" s="4" t="s">
        <v>302</v>
      </c>
      <c r="C1090" s="4">
        <v>1187</v>
      </c>
      <c r="D1090" s="4">
        <v>2011</v>
      </c>
    </row>
    <row r="1091" spans="1:4" hidden="1" x14ac:dyDescent="0.3">
      <c r="A1091" s="4">
        <v>21</v>
      </c>
      <c r="B1091" s="4" t="s">
        <v>365</v>
      </c>
      <c r="C1091" s="4">
        <v>1195</v>
      </c>
      <c r="D1091" s="4">
        <v>2011</v>
      </c>
    </row>
    <row r="1092" spans="1:4" hidden="1" x14ac:dyDescent="0.3">
      <c r="A1092" s="4">
        <v>22</v>
      </c>
      <c r="B1092" s="4" t="s">
        <v>4</v>
      </c>
      <c r="C1092" s="4">
        <v>1102</v>
      </c>
      <c r="D1092" s="4">
        <v>2011</v>
      </c>
    </row>
    <row r="1093" spans="1:4" hidden="1" x14ac:dyDescent="0.3">
      <c r="A1093" s="4">
        <v>23</v>
      </c>
      <c r="B1093" s="4" t="s">
        <v>229</v>
      </c>
      <c r="C1093" s="4">
        <v>1064</v>
      </c>
      <c r="D1093" s="4">
        <v>2011</v>
      </c>
    </row>
    <row r="1094" spans="1:4" hidden="1" x14ac:dyDescent="0.3">
      <c r="A1094" s="4">
        <v>24</v>
      </c>
      <c r="B1094" s="4" t="s">
        <v>5</v>
      </c>
      <c r="C1094" s="4">
        <v>1039</v>
      </c>
      <c r="D1094" s="4">
        <v>2011</v>
      </c>
    </row>
    <row r="1095" spans="1:4" hidden="1" x14ac:dyDescent="0.3">
      <c r="A1095" s="4">
        <v>25</v>
      </c>
      <c r="B1095" s="4" t="s">
        <v>222</v>
      </c>
      <c r="C1095" s="4">
        <v>1021</v>
      </c>
      <c r="D1095" s="4">
        <v>2011</v>
      </c>
    </row>
    <row r="1096" spans="1:4" hidden="1" x14ac:dyDescent="0.3">
      <c r="A1096" s="4">
        <v>26</v>
      </c>
      <c r="B1096" s="4" t="s">
        <v>335</v>
      </c>
      <c r="C1096" s="4">
        <v>908</v>
      </c>
      <c r="D1096" s="4">
        <v>2011</v>
      </c>
    </row>
    <row r="1097" spans="1:4" hidden="1" x14ac:dyDescent="0.3">
      <c r="A1097" s="4">
        <v>27</v>
      </c>
      <c r="B1097" s="4" t="s">
        <v>301</v>
      </c>
      <c r="C1097" s="4">
        <v>883</v>
      </c>
      <c r="D1097" s="4">
        <v>2011</v>
      </c>
    </row>
    <row r="1098" spans="1:4" hidden="1" x14ac:dyDescent="0.3">
      <c r="A1098" s="4">
        <v>28</v>
      </c>
      <c r="B1098" s="4" t="s">
        <v>319</v>
      </c>
      <c r="C1098" s="4">
        <v>3597</v>
      </c>
      <c r="D1098" s="4">
        <v>2011</v>
      </c>
    </row>
    <row r="1099" spans="1:4" hidden="1" x14ac:dyDescent="0.3">
      <c r="A1099" s="4">
        <v>29</v>
      </c>
      <c r="B1099" s="4" t="s">
        <v>323</v>
      </c>
      <c r="C1099" s="4">
        <v>1145</v>
      </c>
      <c r="D1099" s="4">
        <v>2011</v>
      </c>
    </row>
    <row r="1100" spans="1:4" hidden="1" x14ac:dyDescent="0.3">
      <c r="A1100" s="4">
        <v>30</v>
      </c>
      <c r="B1100" s="4" t="s">
        <v>388</v>
      </c>
      <c r="C1100" s="4">
        <v>316</v>
      </c>
      <c r="D1100" s="4">
        <v>2011</v>
      </c>
    </row>
    <row r="1101" spans="1:4" hidden="1" x14ac:dyDescent="0.3">
      <c r="A1101" s="4">
        <v>31</v>
      </c>
      <c r="B1101" s="4" t="s">
        <v>369</v>
      </c>
      <c r="C1101" s="4">
        <v>691</v>
      </c>
      <c r="D1101" s="4">
        <v>2011</v>
      </c>
    </row>
    <row r="1102" spans="1:4" hidden="1" x14ac:dyDescent="0.3">
      <c r="A1102" s="4">
        <v>32</v>
      </c>
      <c r="B1102" s="4" t="s">
        <v>373</v>
      </c>
      <c r="C1102" s="4">
        <v>505</v>
      </c>
      <c r="D1102" s="4">
        <v>2011</v>
      </c>
    </row>
    <row r="1103" spans="1:4" hidden="1" x14ac:dyDescent="0.3">
      <c r="A1103" s="4">
        <v>33</v>
      </c>
      <c r="B1103" s="4" t="s">
        <v>1053</v>
      </c>
      <c r="C1103" s="4">
        <v>634</v>
      </c>
      <c r="D1103" s="4">
        <v>2011</v>
      </c>
    </row>
    <row r="1104" spans="1:4" hidden="1" x14ac:dyDescent="0.3">
      <c r="A1104" s="4">
        <v>34</v>
      </c>
      <c r="B1104" s="4" t="s">
        <v>237</v>
      </c>
      <c r="C1104" s="4">
        <v>538</v>
      </c>
      <c r="D1104" s="4">
        <v>2011</v>
      </c>
    </row>
    <row r="1105" spans="1:4" hidden="1" x14ac:dyDescent="0.3">
      <c r="A1105" s="4">
        <v>35</v>
      </c>
      <c r="B1105" s="4" t="s">
        <v>366</v>
      </c>
      <c r="C1105" s="4">
        <v>852</v>
      </c>
      <c r="D1105" s="4">
        <v>2011</v>
      </c>
    </row>
    <row r="1106" spans="1:4" hidden="1" x14ac:dyDescent="0.3">
      <c r="A1106" s="4">
        <v>36</v>
      </c>
      <c r="B1106" s="4" t="s">
        <v>720</v>
      </c>
      <c r="C1106" s="4">
        <v>414</v>
      </c>
      <c r="D1106" s="4">
        <v>2011</v>
      </c>
    </row>
    <row r="1107" spans="1:4" hidden="1" x14ac:dyDescent="0.3">
      <c r="A1107" s="4">
        <v>37</v>
      </c>
      <c r="B1107" s="4" t="s">
        <v>334</v>
      </c>
      <c r="C1107" s="4">
        <v>387</v>
      </c>
      <c r="D1107" s="4">
        <v>2011</v>
      </c>
    </row>
    <row r="1108" spans="1:4" hidden="1" x14ac:dyDescent="0.3">
      <c r="A1108" s="4">
        <v>38</v>
      </c>
      <c r="B1108" s="4" t="s">
        <v>212</v>
      </c>
      <c r="C1108" s="4">
        <v>545</v>
      </c>
      <c r="D1108" s="4">
        <v>2011</v>
      </c>
    </row>
    <row r="1109" spans="1:4" hidden="1" x14ac:dyDescent="0.3">
      <c r="A1109" s="4">
        <v>39</v>
      </c>
      <c r="B1109" s="4" t="s">
        <v>377</v>
      </c>
      <c r="C1109" s="4">
        <v>372</v>
      </c>
      <c r="D1109" s="4">
        <v>2011</v>
      </c>
    </row>
    <row r="1110" spans="1:4" hidden="1" x14ac:dyDescent="0.3">
      <c r="A1110" s="4">
        <v>40</v>
      </c>
      <c r="B1110" s="4" t="s">
        <v>336</v>
      </c>
      <c r="C1110" s="4">
        <v>332</v>
      </c>
      <c r="D1110" s="4">
        <v>2011</v>
      </c>
    </row>
    <row r="1111" spans="1:4" hidden="1" x14ac:dyDescent="0.3">
      <c r="A1111" s="4">
        <v>41</v>
      </c>
      <c r="B1111" s="4" t="s">
        <v>269</v>
      </c>
      <c r="C1111" s="4">
        <v>312</v>
      </c>
      <c r="D1111" s="4">
        <v>2011</v>
      </c>
    </row>
    <row r="1112" spans="1:4" hidden="1" x14ac:dyDescent="0.3">
      <c r="A1112" s="4">
        <v>42</v>
      </c>
      <c r="B1112" s="4" t="s">
        <v>347</v>
      </c>
      <c r="C1112" s="4">
        <v>408</v>
      </c>
      <c r="D1112" s="4">
        <v>2011</v>
      </c>
    </row>
    <row r="1113" spans="1:4" hidden="1" x14ac:dyDescent="0.3">
      <c r="A1113" s="4">
        <v>43</v>
      </c>
      <c r="B1113" s="4" t="s">
        <v>265</v>
      </c>
      <c r="C1113" s="4">
        <v>258</v>
      </c>
      <c r="D1113" s="4">
        <v>2011</v>
      </c>
    </row>
    <row r="1114" spans="1:4" hidden="1" x14ac:dyDescent="0.3">
      <c r="A1114" s="4">
        <v>44</v>
      </c>
      <c r="B1114" s="4" t="s">
        <v>379</v>
      </c>
      <c r="C1114" s="4">
        <v>279</v>
      </c>
      <c r="D1114" s="4">
        <v>2011</v>
      </c>
    </row>
    <row r="1115" spans="1:4" hidden="1" x14ac:dyDescent="0.3">
      <c r="A1115" s="4">
        <v>45</v>
      </c>
      <c r="B1115" s="4" t="s">
        <v>260</v>
      </c>
      <c r="C1115" s="4">
        <v>375</v>
      </c>
      <c r="D1115" s="4">
        <v>2011</v>
      </c>
    </row>
    <row r="1116" spans="1:4" hidden="1" x14ac:dyDescent="0.3">
      <c r="A1116" s="4">
        <v>46</v>
      </c>
      <c r="B1116" s="4" t="s">
        <v>232</v>
      </c>
      <c r="C1116" s="4">
        <v>222</v>
      </c>
      <c r="D1116" s="4">
        <v>2011</v>
      </c>
    </row>
    <row r="1117" spans="1:4" hidden="1" x14ac:dyDescent="0.3">
      <c r="A1117" s="4">
        <v>47</v>
      </c>
      <c r="B1117" s="4" t="s">
        <v>283</v>
      </c>
      <c r="C1117" s="4">
        <v>260</v>
      </c>
      <c r="D1117" s="4">
        <v>2011</v>
      </c>
    </row>
    <row r="1118" spans="1:4" hidden="1" x14ac:dyDescent="0.3">
      <c r="A1118" s="4">
        <v>48</v>
      </c>
      <c r="B1118" s="4" t="s">
        <v>339</v>
      </c>
      <c r="C1118" s="4">
        <v>210</v>
      </c>
      <c r="D1118" s="4">
        <v>2011</v>
      </c>
    </row>
    <row r="1119" spans="1:4" hidden="1" x14ac:dyDescent="0.3">
      <c r="A1119" s="4">
        <v>49</v>
      </c>
      <c r="B1119" s="4" t="s">
        <v>224</v>
      </c>
      <c r="C1119" s="4">
        <v>222</v>
      </c>
      <c r="D1119" s="4">
        <v>2011</v>
      </c>
    </row>
    <row r="1120" spans="1:4" hidden="1" x14ac:dyDescent="0.3">
      <c r="A1120" s="4">
        <v>50</v>
      </c>
      <c r="B1120" s="4" t="s">
        <v>312</v>
      </c>
      <c r="C1120" s="4">
        <v>78</v>
      </c>
      <c r="D1120" s="4">
        <v>2011</v>
      </c>
    </row>
    <row r="1121" spans="1:4" hidden="1" x14ac:dyDescent="0.3">
      <c r="A1121" s="4">
        <v>51</v>
      </c>
      <c r="B1121" s="4" t="s">
        <v>387</v>
      </c>
      <c r="C1121" s="4">
        <v>303</v>
      </c>
      <c r="D1121" s="4">
        <v>2011</v>
      </c>
    </row>
    <row r="1122" spans="1:4" hidden="1" x14ac:dyDescent="0.3">
      <c r="A1122" s="4">
        <v>52</v>
      </c>
      <c r="B1122" s="4" t="s">
        <v>349</v>
      </c>
      <c r="C1122" s="4">
        <v>162</v>
      </c>
      <c r="D1122" s="4">
        <v>2011</v>
      </c>
    </row>
    <row r="1123" spans="1:4" hidden="1" x14ac:dyDescent="0.3">
      <c r="A1123" s="4">
        <v>53</v>
      </c>
      <c r="B1123" s="4" t="s">
        <v>234</v>
      </c>
      <c r="C1123" s="4">
        <v>190</v>
      </c>
      <c r="D1123" s="4">
        <v>2011</v>
      </c>
    </row>
    <row r="1124" spans="1:4" hidden="1" x14ac:dyDescent="0.3">
      <c r="A1124" s="4">
        <v>54</v>
      </c>
      <c r="B1124" s="4" t="s">
        <v>333</v>
      </c>
      <c r="C1124" s="4">
        <v>208</v>
      </c>
      <c r="D1124" s="4">
        <v>2011</v>
      </c>
    </row>
    <row r="1125" spans="1:4" hidden="1" x14ac:dyDescent="0.3">
      <c r="A1125" s="4">
        <v>55</v>
      </c>
      <c r="B1125" s="4" t="s">
        <v>376</v>
      </c>
      <c r="C1125" s="4">
        <v>37</v>
      </c>
      <c r="D1125" s="4">
        <v>2011</v>
      </c>
    </row>
    <row r="1126" spans="1:4" hidden="1" x14ac:dyDescent="0.3">
      <c r="A1126" s="4">
        <v>56</v>
      </c>
      <c r="B1126" s="4" t="s">
        <v>248</v>
      </c>
      <c r="C1126" s="4">
        <v>21</v>
      </c>
      <c r="D1126" s="4">
        <v>2011</v>
      </c>
    </row>
    <row r="1127" spans="1:4" hidden="1" x14ac:dyDescent="0.3">
      <c r="A1127" s="4">
        <v>57</v>
      </c>
      <c r="B1127" s="4" t="s">
        <v>391</v>
      </c>
      <c r="C1127" s="4">
        <v>153</v>
      </c>
      <c r="D1127" s="4">
        <v>2011</v>
      </c>
    </row>
    <row r="1128" spans="1:4" hidden="1" x14ac:dyDescent="0.3">
      <c r="A1128" s="4">
        <v>58</v>
      </c>
      <c r="B1128" s="4" t="s">
        <v>220</v>
      </c>
      <c r="C1128" s="4">
        <v>130</v>
      </c>
      <c r="D1128" s="4">
        <v>2011</v>
      </c>
    </row>
    <row r="1129" spans="1:4" hidden="1" x14ac:dyDescent="0.3">
      <c r="A1129" s="4">
        <v>59</v>
      </c>
      <c r="B1129" s="4" t="s">
        <v>244</v>
      </c>
      <c r="C1129" s="4">
        <v>128</v>
      </c>
      <c r="D1129" s="4">
        <v>2011</v>
      </c>
    </row>
    <row r="1130" spans="1:4" hidden="1" x14ac:dyDescent="0.3">
      <c r="A1130" s="4">
        <v>60</v>
      </c>
      <c r="B1130" s="4" t="s">
        <v>389</v>
      </c>
      <c r="C1130" s="4">
        <v>94</v>
      </c>
      <c r="D1130" s="4">
        <v>2011</v>
      </c>
    </row>
    <row r="1131" spans="1:4" hidden="1" x14ac:dyDescent="0.3">
      <c r="A1131" s="4">
        <v>61</v>
      </c>
      <c r="B1131" s="4" t="s">
        <v>304</v>
      </c>
      <c r="C1131" s="4">
        <v>115</v>
      </c>
      <c r="D1131" s="4">
        <v>2011</v>
      </c>
    </row>
    <row r="1132" spans="1:4" hidden="1" x14ac:dyDescent="0.3">
      <c r="A1132" s="4">
        <v>62</v>
      </c>
      <c r="B1132" s="4" t="s">
        <v>233</v>
      </c>
      <c r="C1132" s="4">
        <v>124</v>
      </c>
      <c r="D1132" s="4">
        <v>2011</v>
      </c>
    </row>
    <row r="1133" spans="1:4" hidden="1" x14ac:dyDescent="0.3">
      <c r="A1133" s="4">
        <v>63</v>
      </c>
      <c r="B1133" s="4" t="s">
        <v>211</v>
      </c>
      <c r="C1133" s="4">
        <v>104</v>
      </c>
      <c r="D1133" s="4">
        <v>2011</v>
      </c>
    </row>
    <row r="1134" spans="1:4" hidden="1" x14ac:dyDescent="0.3">
      <c r="A1134" s="4">
        <v>64</v>
      </c>
      <c r="B1134" s="4" t="s">
        <v>254</v>
      </c>
      <c r="C1134" s="4">
        <v>96</v>
      </c>
      <c r="D1134" s="4">
        <v>2011</v>
      </c>
    </row>
    <row r="1135" spans="1:4" hidden="1" x14ac:dyDescent="0.3">
      <c r="A1135" s="4">
        <v>65</v>
      </c>
      <c r="B1135" s="4" t="s">
        <v>338</v>
      </c>
      <c r="C1135" s="4">
        <v>65</v>
      </c>
      <c r="D1135" s="4">
        <v>2011</v>
      </c>
    </row>
    <row r="1136" spans="1:4" hidden="1" x14ac:dyDescent="0.3">
      <c r="A1136" s="4">
        <v>66</v>
      </c>
      <c r="B1136" s="4" t="s">
        <v>230</v>
      </c>
      <c r="C1136" s="4">
        <v>87</v>
      </c>
      <c r="D1136" s="4">
        <v>2011</v>
      </c>
    </row>
    <row r="1137" spans="1:4" hidden="1" x14ac:dyDescent="0.3">
      <c r="A1137" s="4">
        <v>67</v>
      </c>
      <c r="B1137" s="4" t="s">
        <v>317</v>
      </c>
      <c r="C1137" s="4">
        <v>77</v>
      </c>
      <c r="D1137" s="4">
        <v>2011</v>
      </c>
    </row>
    <row r="1138" spans="1:4" hidden="1" x14ac:dyDescent="0.3">
      <c r="A1138" s="4">
        <v>68</v>
      </c>
      <c r="B1138" s="4" t="s">
        <v>276</v>
      </c>
      <c r="C1138" s="4">
        <v>88</v>
      </c>
      <c r="D1138" s="4">
        <v>2011</v>
      </c>
    </row>
    <row r="1139" spans="1:4" hidden="1" x14ac:dyDescent="0.3">
      <c r="A1139" s="4">
        <v>69</v>
      </c>
      <c r="B1139" s="4" t="s">
        <v>270</v>
      </c>
      <c r="C1139" s="4">
        <v>53</v>
      </c>
      <c r="D1139" s="4">
        <v>2011</v>
      </c>
    </row>
    <row r="1140" spans="1:4" hidden="1" x14ac:dyDescent="0.3">
      <c r="A1140" s="4">
        <v>70</v>
      </c>
      <c r="B1140" s="4" t="s">
        <v>1156</v>
      </c>
      <c r="C1140" s="4">
        <v>126</v>
      </c>
      <c r="D1140" s="4">
        <v>2011</v>
      </c>
    </row>
    <row r="1141" spans="1:4" hidden="1" x14ac:dyDescent="0.3">
      <c r="A1141" s="4">
        <v>71</v>
      </c>
      <c r="B1141" s="4" t="s">
        <v>236</v>
      </c>
      <c r="C1141" s="4">
        <v>72</v>
      </c>
      <c r="D1141" s="4">
        <v>2011</v>
      </c>
    </row>
    <row r="1142" spans="1:4" hidden="1" x14ac:dyDescent="0.3">
      <c r="A1142" s="4">
        <v>72</v>
      </c>
      <c r="B1142" s="4" t="s">
        <v>252</v>
      </c>
      <c r="C1142" s="4">
        <v>79</v>
      </c>
      <c r="D1142" s="4">
        <v>2011</v>
      </c>
    </row>
    <row r="1143" spans="1:4" hidden="1" x14ac:dyDescent="0.3">
      <c r="A1143" s="4">
        <v>73</v>
      </c>
      <c r="B1143" s="4" t="s">
        <v>327</v>
      </c>
      <c r="C1143" s="4">
        <v>50</v>
      </c>
      <c r="D1143" s="4">
        <v>2011</v>
      </c>
    </row>
    <row r="1144" spans="1:4" hidden="1" x14ac:dyDescent="0.3">
      <c r="A1144" s="4">
        <v>74</v>
      </c>
      <c r="B1144" s="4" t="s">
        <v>361</v>
      </c>
      <c r="C1144" s="4">
        <v>52</v>
      </c>
      <c r="D1144" s="4">
        <v>2011</v>
      </c>
    </row>
    <row r="1145" spans="1:4" hidden="1" x14ac:dyDescent="0.3">
      <c r="A1145" s="4">
        <v>75</v>
      </c>
      <c r="B1145" s="4" t="s">
        <v>300</v>
      </c>
      <c r="C1145" s="4">
        <v>57</v>
      </c>
      <c r="D1145" s="4">
        <v>2011</v>
      </c>
    </row>
    <row r="1146" spans="1:4" hidden="1" x14ac:dyDescent="0.3">
      <c r="A1146" s="4">
        <v>76</v>
      </c>
      <c r="B1146" s="4" t="s">
        <v>267</v>
      </c>
      <c r="C1146" s="4">
        <v>50</v>
      </c>
      <c r="D1146" s="4">
        <v>2011</v>
      </c>
    </row>
    <row r="1147" spans="1:4" hidden="1" x14ac:dyDescent="0.3">
      <c r="A1147" s="4">
        <v>77</v>
      </c>
      <c r="B1147" s="4" t="s">
        <v>280</v>
      </c>
      <c r="C1147" s="4">
        <v>493</v>
      </c>
      <c r="D1147" s="4">
        <v>2011</v>
      </c>
    </row>
    <row r="1148" spans="1:4" hidden="1" x14ac:dyDescent="0.3">
      <c r="A1148" s="4">
        <v>78</v>
      </c>
      <c r="B1148" s="4" t="s">
        <v>320</v>
      </c>
      <c r="C1148" s="4">
        <v>14</v>
      </c>
      <c r="D1148" s="4">
        <v>2011</v>
      </c>
    </row>
    <row r="1149" spans="1:4" hidden="1" x14ac:dyDescent="0.3">
      <c r="A1149" s="4">
        <v>79</v>
      </c>
      <c r="B1149" s="4" t="s">
        <v>235</v>
      </c>
      <c r="C1149" s="4">
        <v>40</v>
      </c>
      <c r="D1149" s="4">
        <v>2011</v>
      </c>
    </row>
    <row r="1150" spans="1:4" hidden="1" x14ac:dyDescent="0.3">
      <c r="A1150" s="4">
        <v>80</v>
      </c>
      <c r="B1150" s="4" t="s">
        <v>249</v>
      </c>
      <c r="C1150" s="4">
        <v>38</v>
      </c>
      <c r="D1150" s="4">
        <v>2011</v>
      </c>
    </row>
    <row r="1151" spans="1:4" hidden="1" x14ac:dyDescent="0.3">
      <c r="A1151" s="4">
        <v>81</v>
      </c>
      <c r="B1151" s="4" t="s">
        <v>372</v>
      </c>
      <c r="C1151" s="4">
        <v>40</v>
      </c>
      <c r="D1151" s="4">
        <v>2011</v>
      </c>
    </row>
    <row r="1152" spans="1:4" hidden="1" x14ac:dyDescent="0.3">
      <c r="A1152" s="4">
        <v>82</v>
      </c>
      <c r="B1152" s="4" t="s">
        <v>345</v>
      </c>
      <c r="C1152" s="4">
        <v>80</v>
      </c>
      <c r="D1152" s="4">
        <v>2011</v>
      </c>
    </row>
    <row r="1153" spans="1:4" hidden="1" x14ac:dyDescent="0.3">
      <c r="A1153" s="4">
        <v>83</v>
      </c>
      <c r="B1153" s="4" t="s">
        <v>238</v>
      </c>
      <c r="C1153" s="4">
        <v>35</v>
      </c>
      <c r="D1153" s="4">
        <v>2011</v>
      </c>
    </row>
    <row r="1154" spans="1:4" hidden="1" x14ac:dyDescent="0.3">
      <c r="A1154" s="4">
        <v>84</v>
      </c>
      <c r="B1154" s="4" t="s">
        <v>282</v>
      </c>
      <c r="C1154" s="4">
        <v>19</v>
      </c>
      <c r="D1154" s="4">
        <v>2011</v>
      </c>
    </row>
    <row r="1155" spans="1:4" hidden="1" x14ac:dyDescent="0.3">
      <c r="A1155" s="4">
        <v>85</v>
      </c>
      <c r="B1155" s="4" t="s">
        <v>362</v>
      </c>
      <c r="C1155" s="4">
        <v>22</v>
      </c>
      <c r="D1155" s="4">
        <v>2011</v>
      </c>
    </row>
    <row r="1156" spans="1:4" hidden="1" x14ac:dyDescent="0.3">
      <c r="A1156" s="4">
        <v>86</v>
      </c>
      <c r="B1156" s="4" t="s">
        <v>1160</v>
      </c>
      <c r="C1156" s="4">
        <v>30</v>
      </c>
      <c r="D1156" s="4">
        <v>2011</v>
      </c>
    </row>
    <row r="1157" spans="1:4" hidden="1" x14ac:dyDescent="0.3">
      <c r="A1157" s="4">
        <v>87</v>
      </c>
      <c r="B1157" s="4" t="s">
        <v>261</v>
      </c>
      <c r="C1157" s="4">
        <v>21</v>
      </c>
      <c r="D1157" s="4">
        <v>2011</v>
      </c>
    </row>
    <row r="1158" spans="1:4" hidden="1" x14ac:dyDescent="0.3">
      <c r="A1158" s="4">
        <v>88</v>
      </c>
      <c r="B1158" s="4" t="s">
        <v>225</v>
      </c>
      <c r="C1158" s="4">
        <v>30</v>
      </c>
      <c r="D1158" s="4">
        <v>2011</v>
      </c>
    </row>
    <row r="1159" spans="1:4" hidden="1" x14ac:dyDescent="0.3">
      <c r="A1159" s="4">
        <v>89</v>
      </c>
      <c r="B1159" s="4" t="s">
        <v>348</v>
      </c>
      <c r="C1159" s="4">
        <v>12</v>
      </c>
      <c r="D1159" s="4">
        <v>2011</v>
      </c>
    </row>
    <row r="1160" spans="1:4" hidden="1" x14ac:dyDescent="0.3">
      <c r="A1160" s="4">
        <v>90</v>
      </c>
      <c r="B1160" s="4" t="s">
        <v>321</v>
      </c>
      <c r="C1160" s="4">
        <v>19</v>
      </c>
      <c r="D1160" s="4">
        <v>2011</v>
      </c>
    </row>
    <row r="1161" spans="1:4" hidden="1" x14ac:dyDescent="0.3">
      <c r="A1161" s="4">
        <v>91</v>
      </c>
      <c r="B1161" s="4" t="s">
        <v>227</v>
      </c>
      <c r="C1161" s="4">
        <v>30</v>
      </c>
      <c r="D1161" s="4">
        <v>2011</v>
      </c>
    </row>
    <row r="1162" spans="1:4" hidden="1" x14ac:dyDescent="0.3">
      <c r="A1162" s="4">
        <v>92</v>
      </c>
      <c r="B1162" s="4" t="s">
        <v>290</v>
      </c>
      <c r="C1162" s="4">
        <v>20</v>
      </c>
      <c r="D1162" s="4">
        <v>2011</v>
      </c>
    </row>
    <row r="1163" spans="1:4" hidden="1" x14ac:dyDescent="0.3">
      <c r="A1163" s="4">
        <v>93</v>
      </c>
      <c r="B1163" s="4" t="s">
        <v>350</v>
      </c>
      <c r="C1163" s="4">
        <v>17</v>
      </c>
      <c r="D1163" s="4">
        <v>2011</v>
      </c>
    </row>
    <row r="1164" spans="1:4" hidden="1" x14ac:dyDescent="0.3">
      <c r="A1164" s="4">
        <v>94</v>
      </c>
      <c r="B1164" s="4" t="s">
        <v>341</v>
      </c>
      <c r="C1164" s="4">
        <v>5</v>
      </c>
      <c r="D1164" s="4">
        <v>2011</v>
      </c>
    </row>
    <row r="1165" spans="1:4" hidden="1" x14ac:dyDescent="0.3">
      <c r="A1165" s="4">
        <v>95</v>
      </c>
      <c r="B1165" s="4" t="s">
        <v>26</v>
      </c>
      <c r="C1165" s="4">
        <v>17</v>
      </c>
      <c r="D1165" s="4">
        <v>2011</v>
      </c>
    </row>
    <row r="1166" spans="1:4" hidden="1" x14ac:dyDescent="0.3">
      <c r="A1166" s="4">
        <v>96</v>
      </c>
      <c r="B1166" s="4" t="s">
        <v>364</v>
      </c>
      <c r="C1166" s="4">
        <v>11</v>
      </c>
      <c r="D1166" s="4">
        <v>2011</v>
      </c>
    </row>
    <row r="1167" spans="1:4" hidden="1" x14ac:dyDescent="0.3">
      <c r="A1167" s="4">
        <v>97</v>
      </c>
      <c r="B1167" s="4" t="s">
        <v>274</v>
      </c>
      <c r="C1167" s="4">
        <v>12</v>
      </c>
      <c r="D1167" s="4">
        <v>2011</v>
      </c>
    </row>
    <row r="1168" spans="1:4" hidden="1" x14ac:dyDescent="0.3">
      <c r="A1168" s="4">
        <v>98</v>
      </c>
      <c r="B1168" s="4" t="s">
        <v>247</v>
      </c>
      <c r="C1168" s="4">
        <v>10</v>
      </c>
      <c r="D1168" s="4">
        <v>2011</v>
      </c>
    </row>
    <row r="1169" spans="1:4" hidden="1" x14ac:dyDescent="0.3">
      <c r="A1169" s="4">
        <v>99</v>
      </c>
      <c r="B1169" s="4" t="s">
        <v>310</v>
      </c>
      <c r="C1169" s="4">
        <v>8</v>
      </c>
      <c r="D1169" s="4">
        <v>2011</v>
      </c>
    </row>
    <row r="1170" spans="1:4" hidden="1" x14ac:dyDescent="0.3">
      <c r="A1170" s="4">
        <v>100</v>
      </c>
      <c r="B1170" s="4" t="s">
        <v>271</v>
      </c>
      <c r="C1170" s="4">
        <v>7</v>
      </c>
      <c r="D1170" s="4">
        <v>2011</v>
      </c>
    </row>
    <row r="1171" spans="1:4" hidden="1" x14ac:dyDescent="0.3">
      <c r="A1171" s="4">
        <v>101</v>
      </c>
      <c r="B1171" s="4" t="s">
        <v>285</v>
      </c>
      <c r="C1171" s="4">
        <v>7</v>
      </c>
      <c r="D1171" s="4">
        <v>2011</v>
      </c>
    </row>
    <row r="1172" spans="1:4" hidden="1" x14ac:dyDescent="0.3">
      <c r="A1172" s="4">
        <v>102</v>
      </c>
      <c r="B1172" s="4" t="s">
        <v>203</v>
      </c>
      <c r="C1172" s="4">
        <v>5</v>
      </c>
      <c r="D1172" s="4">
        <v>2011</v>
      </c>
    </row>
    <row r="1173" spans="1:4" hidden="1" x14ac:dyDescent="0.3">
      <c r="A1173" s="4">
        <v>103</v>
      </c>
      <c r="B1173" s="4" t="s">
        <v>313</v>
      </c>
      <c r="C1173" s="4">
        <v>6</v>
      </c>
      <c r="D1173" s="4">
        <v>2011</v>
      </c>
    </row>
    <row r="1174" spans="1:4" hidden="1" x14ac:dyDescent="0.3">
      <c r="A1174" s="4">
        <v>104</v>
      </c>
      <c r="B1174" s="4" t="s">
        <v>268</v>
      </c>
      <c r="C1174" s="4">
        <v>2</v>
      </c>
      <c r="D1174" s="4">
        <v>2011</v>
      </c>
    </row>
    <row r="1175" spans="1:4" hidden="1" x14ac:dyDescent="0.3">
      <c r="A1175" s="4">
        <v>105</v>
      </c>
      <c r="B1175" s="4" t="s">
        <v>337</v>
      </c>
      <c r="C1175" s="4">
        <v>3</v>
      </c>
      <c r="D1175" s="4">
        <v>2011</v>
      </c>
    </row>
    <row r="1176" spans="1:4" hidden="1" x14ac:dyDescent="0.3">
      <c r="A1176" s="4">
        <v>106</v>
      </c>
      <c r="B1176" s="4" t="s">
        <v>298</v>
      </c>
      <c r="C1176" s="4">
        <v>2</v>
      </c>
      <c r="D1176" s="4">
        <v>2011</v>
      </c>
    </row>
    <row r="1177" spans="1:4" hidden="1" x14ac:dyDescent="0.3">
      <c r="A1177" s="4">
        <v>107</v>
      </c>
      <c r="B1177" s="4" t="s">
        <v>228</v>
      </c>
      <c r="C1177" s="4">
        <v>2</v>
      </c>
      <c r="D1177" s="4">
        <v>2011</v>
      </c>
    </row>
    <row r="1178" spans="1:4" hidden="1" x14ac:dyDescent="0.3">
      <c r="A1178" s="4">
        <v>108</v>
      </c>
      <c r="B1178" s="4" t="s">
        <v>246</v>
      </c>
      <c r="C1178" s="4">
        <v>2</v>
      </c>
      <c r="D1178" s="4">
        <v>2011</v>
      </c>
    </row>
    <row r="1179" spans="1:4" hidden="1" x14ac:dyDescent="0.3">
      <c r="A1179" s="4">
        <v>109</v>
      </c>
      <c r="B1179" s="4" t="s">
        <v>278</v>
      </c>
      <c r="C1179" s="4">
        <v>2</v>
      </c>
      <c r="D1179" s="4">
        <v>2011</v>
      </c>
    </row>
    <row r="1180" spans="1:4" hidden="1" x14ac:dyDescent="0.3">
      <c r="A1180" s="4">
        <v>110</v>
      </c>
      <c r="B1180" s="4" t="s">
        <v>315</v>
      </c>
      <c r="C1180" s="4">
        <v>1</v>
      </c>
      <c r="D1180" s="4">
        <v>2011</v>
      </c>
    </row>
    <row r="1181" spans="1:4" hidden="1" x14ac:dyDescent="0.3">
      <c r="A1181" s="4">
        <v>111</v>
      </c>
      <c r="B1181" s="4" t="s">
        <v>330</v>
      </c>
      <c r="C1181" s="4">
        <v>1</v>
      </c>
      <c r="D1181" s="4">
        <v>2011</v>
      </c>
    </row>
    <row r="1182" spans="1:4" hidden="1" x14ac:dyDescent="0.3">
      <c r="A1182" s="4">
        <v>112</v>
      </c>
      <c r="B1182" s="4" t="s">
        <v>294</v>
      </c>
      <c r="C1182" s="4">
        <v>1</v>
      </c>
      <c r="D1182" s="4">
        <v>2011</v>
      </c>
    </row>
    <row r="1183" spans="1:4" hidden="1" x14ac:dyDescent="0.3">
      <c r="A1183" s="4">
        <v>113</v>
      </c>
      <c r="B1183" s="4" t="s">
        <v>257</v>
      </c>
      <c r="C1183" s="4">
        <v>2</v>
      </c>
      <c r="D1183" s="4">
        <v>2011</v>
      </c>
    </row>
    <row r="1184" spans="1:4" hidden="1" x14ac:dyDescent="0.3">
      <c r="A1184" s="4">
        <v>114</v>
      </c>
      <c r="B1184" s="4" t="s">
        <v>1163</v>
      </c>
      <c r="C1184" s="4">
        <v>1</v>
      </c>
      <c r="D1184" s="4">
        <v>2011</v>
      </c>
    </row>
    <row r="1185" spans="1:4" x14ac:dyDescent="0.3">
      <c r="A1185" s="49">
        <v>1</v>
      </c>
      <c r="B1185" s="25" t="s">
        <v>329</v>
      </c>
      <c r="C1185" s="25">
        <v>8967</v>
      </c>
      <c r="D1185" s="25">
        <v>2012</v>
      </c>
    </row>
    <row r="1186" spans="1:4" x14ac:dyDescent="0.3">
      <c r="A1186" s="49">
        <v>2</v>
      </c>
      <c r="B1186" s="25" t="s">
        <v>217</v>
      </c>
      <c r="C1186" s="25">
        <v>8828</v>
      </c>
      <c r="D1186" s="25">
        <v>2012</v>
      </c>
    </row>
    <row r="1187" spans="1:4" x14ac:dyDescent="0.3">
      <c r="A1187" s="49">
        <v>3</v>
      </c>
      <c r="B1187" s="25" t="s">
        <v>28</v>
      </c>
      <c r="C1187" s="25">
        <v>7839</v>
      </c>
      <c r="D1187" s="25">
        <v>2012</v>
      </c>
    </row>
    <row r="1188" spans="1:4" x14ac:dyDescent="0.3">
      <c r="A1188" s="49">
        <v>4</v>
      </c>
      <c r="B1188" s="25" t="s">
        <v>259</v>
      </c>
      <c r="C1188" s="25">
        <v>5857</v>
      </c>
      <c r="D1188" s="25">
        <v>2012</v>
      </c>
    </row>
    <row r="1189" spans="1:4" x14ac:dyDescent="0.3">
      <c r="A1189" s="49">
        <v>5</v>
      </c>
      <c r="B1189" s="25" t="s">
        <v>324</v>
      </c>
      <c r="C1189" s="25">
        <v>5441</v>
      </c>
      <c r="D1189" s="25">
        <v>2012</v>
      </c>
    </row>
    <row r="1190" spans="1:4" hidden="1" x14ac:dyDescent="0.3">
      <c r="A1190" s="4">
        <v>6</v>
      </c>
      <c r="B1190" s="4" t="s">
        <v>340</v>
      </c>
      <c r="C1190" s="4">
        <v>4697</v>
      </c>
      <c r="D1190" s="4">
        <v>2012</v>
      </c>
    </row>
    <row r="1191" spans="1:4" hidden="1" x14ac:dyDescent="0.3">
      <c r="A1191" s="4">
        <v>7</v>
      </c>
      <c r="B1191" s="4" t="s">
        <v>319</v>
      </c>
      <c r="C1191" s="4">
        <v>4429</v>
      </c>
      <c r="D1191" s="4">
        <v>2012</v>
      </c>
    </row>
    <row r="1192" spans="1:4" hidden="1" x14ac:dyDescent="0.3">
      <c r="A1192" s="4">
        <v>8</v>
      </c>
      <c r="B1192" s="4" t="s">
        <v>253</v>
      </c>
      <c r="C1192" s="4">
        <v>3577</v>
      </c>
      <c r="D1192" s="4">
        <v>2012</v>
      </c>
    </row>
    <row r="1193" spans="1:4" hidden="1" x14ac:dyDescent="0.3">
      <c r="A1193" s="4">
        <v>9</v>
      </c>
      <c r="B1193" s="4" t="s">
        <v>284</v>
      </c>
      <c r="C1193" s="4">
        <v>3505</v>
      </c>
      <c r="D1193" s="4">
        <v>2012</v>
      </c>
    </row>
    <row r="1194" spans="1:4" hidden="1" x14ac:dyDescent="0.3">
      <c r="A1194" s="4">
        <v>10</v>
      </c>
      <c r="B1194" s="4" t="s">
        <v>266</v>
      </c>
      <c r="C1194" s="4">
        <v>2814</v>
      </c>
      <c r="D1194" s="4">
        <v>2012</v>
      </c>
    </row>
    <row r="1195" spans="1:4" hidden="1" x14ac:dyDescent="0.3">
      <c r="A1195" s="4">
        <v>11</v>
      </c>
      <c r="B1195" s="4" t="s">
        <v>30</v>
      </c>
      <c r="C1195" s="4">
        <v>2199</v>
      </c>
      <c r="D1195" s="4">
        <v>2012</v>
      </c>
    </row>
    <row r="1196" spans="1:4" hidden="1" x14ac:dyDescent="0.3">
      <c r="A1196" s="4">
        <v>12</v>
      </c>
      <c r="B1196" s="4" t="s">
        <v>381</v>
      </c>
      <c r="C1196" s="4">
        <v>2185</v>
      </c>
      <c r="D1196" s="4">
        <v>2012</v>
      </c>
    </row>
    <row r="1197" spans="1:4" hidden="1" x14ac:dyDescent="0.3">
      <c r="A1197" s="4">
        <v>13</v>
      </c>
      <c r="B1197" s="4" t="s">
        <v>45</v>
      </c>
      <c r="C1197" s="4">
        <v>2138</v>
      </c>
      <c r="D1197" s="4">
        <v>2012</v>
      </c>
    </row>
    <row r="1198" spans="1:4" hidden="1" x14ac:dyDescent="0.3">
      <c r="A1198" s="4">
        <v>14</v>
      </c>
      <c r="B1198" s="4" t="s">
        <v>344</v>
      </c>
      <c r="C1198" s="4">
        <v>2115</v>
      </c>
      <c r="D1198" s="4">
        <v>2012</v>
      </c>
    </row>
    <row r="1199" spans="1:4" hidden="1" x14ac:dyDescent="0.3">
      <c r="A1199" s="4">
        <v>15</v>
      </c>
      <c r="B1199" s="4" t="s">
        <v>18</v>
      </c>
      <c r="C1199" s="4">
        <v>1869</v>
      </c>
      <c r="D1199" s="4">
        <v>2012</v>
      </c>
    </row>
    <row r="1200" spans="1:4" hidden="1" x14ac:dyDescent="0.3">
      <c r="A1200" s="4">
        <v>16</v>
      </c>
      <c r="B1200" s="4" t="s">
        <v>36</v>
      </c>
      <c r="C1200" s="4">
        <v>1717</v>
      </c>
      <c r="D1200" s="4">
        <v>2012</v>
      </c>
    </row>
    <row r="1201" spans="1:4" hidden="1" x14ac:dyDescent="0.3">
      <c r="A1201" s="4">
        <v>17</v>
      </c>
      <c r="B1201" s="4" t="s">
        <v>314</v>
      </c>
      <c r="C1201" s="4">
        <v>1601</v>
      </c>
      <c r="D1201" s="4">
        <v>2012</v>
      </c>
    </row>
    <row r="1202" spans="1:4" hidden="1" x14ac:dyDescent="0.3">
      <c r="A1202" s="4">
        <v>18</v>
      </c>
      <c r="B1202" s="4" t="s">
        <v>365</v>
      </c>
      <c r="C1202" s="4">
        <v>1340</v>
      </c>
      <c r="D1202" s="4">
        <v>2012</v>
      </c>
    </row>
    <row r="1203" spans="1:4" hidden="1" x14ac:dyDescent="0.3">
      <c r="A1203" s="4">
        <v>19</v>
      </c>
      <c r="B1203" s="4" t="s">
        <v>323</v>
      </c>
      <c r="C1203" s="4">
        <v>1138</v>
      </c>
      <c r="D1203" s="4">
        <v>2012</v>
      </c>
    </row>
    <row r="1204" spans="1:4" hidden="1" x14ac:dyDescent="0.3">
      <c r="A1204" s="4">
        <v>20</v>
      </c>
      <c r="B1204" s="4" t="s">
        <v>25</v>
      </c>
      <c r="C1204" s="4">
        <v>1127</v>
      </c>
      <c r="D1204" s="4">
        <v>2012</v>
      </c>
    </row>
    <row r="1205" spans="1:4" hidden="1" x14ac:dyDescent="0.3">
      <c r="A1205" s="4">
        <v>21</v>
      </c>
      <c r="B1205" s="4" t="s">
        <v>229</v>
      </c>
      <c r="C1205" s="4">
        <v>1102</v>
      </c>
      <c r="D1205" s="4">
        <v>2012</v>
      </c>
    </row>
    <row r="1206" spans="1:4" hidden="1" x14ac:dyDescent="0.3">
      <c r="A1206" s="4">
        <v>22</v>
      </c>
      <c r="B1206" s="4" t="s">
        <v>355</v>
      </c>
      <c r="C1206" s="4">
        <v>1072</v>
      </c>
      <c r="D1206" s="4">
        <v>2012</v>
      </c>
    </row>
    <row r="1207" spans="1:4" hidden="1" x14ac:dyDescent="0.3">
      <c r="A1207" s="4">
        <v>23</v>
      </c>
      <c r="B1207" s="4" t="s">
        <v>5</v>
      </c>
      <c r="C1207" s="4">
        <v>1025</v>
      </c>
      <c r="D1207" s="4">
        <v>2012</v>
      </c>
    </row>
    <row r="1208" spans="1:4" hidden="1" x14ac:dyDescent="0.3">
      <c r="A1208" s="4">
        <v>24</v>
      </c>
      <c r="B1208" s="4" t="s">
        <v>222</v>
      </c>
      <c r="C1208" s="4">
        <v>1011</v>
      </c>
      <c r="D1208" s="4">
        <v>2012</v>
      </c>
    </row>
    <row r="1209" spans="1:4" hidden="1" x14ac:dyDescent="0.3">
      <c r="A1209" s="4">
        <v>25</v>
      </c>
      <c r="B1209" s="4" t="s">
        <v>302</v>
      </c>
      <c r="C1209" s="4">
        <v>977</v>
      </c>
      <c r="D1209" s="4">
        <v>2012</v>
      </c>
    </row>
    <row r="1210" spans="1:4" hidden="1" x14ac:dyDescent="0.3">
      <c r="A1210" s="4">
        <v>26</v>
      </c>
      <c r="B1210" s="4" t="s">
        <v>262</v>
      </c>
      <c r="C1210" s="4">
        <v>968</v>
      </c>
      <c r="D1210" s="4">
        <v>2012</v>
      </c>
    </row>
    <row r="1211" spans="1:4" hidden="1" x14ac:dyDescent="0.3">
      <c r="A1211" s="4">
        <v>27</v>
      </c>
      <c r="B1211" s="4" t="s">
        <v>301</v>
      </c>
      <c r="C1211" s="4">
        <v>938</v>
      </c>
      <c r="D1211" s="4">
        <v>2012</v>
      </c>
    </row>
    <row r="1212" spans="1:4" hidden="1" x14ac:dyDescent="0.3">
      <c r="A1212" s="4">
        <v>28</v>
      </c>
      <c r="B1212" s="4" t="s">
        <v>312</v>
      </c>
      <c r="C1212" s="4">
        <v>932</v>
      </c>
      <c r="D1212" s="4">
        <v>2012</v>
      </c>
    </row>
    <row r="1213" spans="1:4" hidden="1" x14ac:dyDescent="0.3">
      <c r="A1213" s="4">
        <v>29</v>
      </c>
      <c r="B1213" s="4" t="s">
        <v>286</v>
      </c>
      <c r="C1213" s="4">
        <v>852</v>
      </c>
      <c r="D1213" s="4">
        <v>2012</v>
      </c>
    </row>
    <row r="1214" spans="1:4" hidden="1" x14ac:dyDescent="0.3">
      <c r="A1214" s="4">
        <v>30</v>
      </c>
      <c r="B1214" s="4" t="s">
        <v>335</v>
      </c>
      <c r="C1214" s="4">
        <v>727</v>
      </c>
      <c r="D1214" s="4">
        <v>2012</v>
      </c>
    </row>
    <row r="1215" spans="1:4" hidden="1" x14ac:dyDescent="0.3">
      <c r="A1215" s="4">
        <v>31</v>
      </c>
      <c r="B1215" s="4" t="s">
        <v>4</v>
      </c>
      <c r="C1215" s="4">
        <v>723</v>
      </c>
      <c r="D1215" s="4">
        <v>2012</v>
      </c>
    </row>
    <row r="1216" spans="1:4" hidden="1" x14ac:dyDescent="0.3">
      <c r="A1216" s="4">
        <v>32</v>
      </c>
      <c r="B1216" s="4" t="s">
        <v>369</v>
      </c>
      <c r="C1216" s="4">
        <v>720</v>
      </c>
      <c r="D1216" s="4">
        <v>2012</v>
      </c>
    </row>
    <row r="1217" spans="1:4" hidden="1" x14ac:dyDescent="0.3">
      <c r="A1217" s="4">
        <v>33</v>
      </c>
      <c r="B1217" s="4" t="s">
        <v>373</v>
      </c>
      <c r="C1217" s="4">
        <v>636</v>
      </c>
      <c r="D1217" s="4">
        <v>2012</v>
      </c>
    </row>
    <row r="1218" spans="1:4" hidden="1" x14ac:dyDescent="0.3">
      <c r="A1218" s="4">
        <v>34</v>
      </c>
      <c r="B1218" s="4" t="s">
        <v>212</v>
      </c>
      <c r="C1218" s="4">
        <v>545</v>
      </c>
      <c r="D1218" s="4">
        <v>2012</v>
      </c>
    </row>
    <row r="1219" spans="1:4" hidden="1" x14ac:dyDescent="0.3">
      <c r="A1219" s="4">
        <v>35</v>
      </c>
      <c r="B1219" s="4" t="s">
        <v>237</v>
      </c>
      <c r="C1219" s="4">
        <v>533</v>
      </c>
      <c r="D1219" s="4">
        <v>2012</v>
      </c>
    </row>
    <row r="1220" spans="1:4" hidden="1" x14ac:dyDescent="0.3">
      <c r="A1220" s="4">
        <v>36</v>
      </c>
      <c r="B1220" s="4" t="s">
        <v>377</v>
      </c>
      <c r="C1220" s="4">
        <v>516</v>
      </c>
      <c r="D1220" s="4">
        <v>2012</v>
      </c>
    </row>
    <row r="1221" spans="1:4" hidden="1" x14ac:dyDescent="0.3">
      <c r="A1221" s="4">
        <v>37</v>
      </c>
      <c r="B1221" s="4" t="s">
        <v>334</v>
      </c>
      <c r="C1221" s="4">
        <v>396</v>
      </c>
      <c r="D1221" s="4">
        <v>2012</v>
      </c>
    </row>
    <row r="1222" spans="1:4" hidden="1" x14ac:dyDescent="0.3">
      <c r="A1222" s="4">
        <v>38</v>
      </c>
      <c r="B1222" s="4" t="s">
        <v>280</v>
      </c>
      <c r="C1222" s="4">
        <v>392</v>
      </c>
      <c r="D1222" s="4">
        <v>2012</v>
      </c>
    </row>
    <row r="1223" spans="1:4" hidden="1" x14ac:dyDescent="0.3">
      <c r="A1223" s="4">
        <v>39</v>
      </c>
      <c r="B1223" s="4" t="s">
        <v>1053</v>
      </c>
      <c r="C1223" s="4">
        <v>379</v>
      </c>
      <c r="D1223" s="4">
        <v>2012</v>
      </c>
    </row>
    <row r="1224" spans="1:4" hidden="1" x14ac:dyDescent="0.3">
      <c r="A1224" s="4">
        <v>40</v>
      </c>
      <c r="B1224" s="4" t="s">
        <v>232</v>
      </c>
      <c r="C1224" s="4">
        <v>368</v>
      </c>
      <c r="D1224" s="4">
        <v>2012</v>
      </c>
    </row>
    <row r="1225" spans="1:4" hidden="1" x14ac:dyDescent="0.3">
      <c r="A1225" s="4">
        <v>41</v>
      </c>
      <c r="B1225" s="4" t="s">
        <v>347</v>
      </c>
      <c r="C1225" s="4">
        <v>342</v>
      </c>
      <c r="D1225" s="4">
        <v>2012</v>
      </c>
    </row>
    <row r="1226" spans="1:4" hidden="1" x14ac:dyDescent="0.3">
      <c r="A1226" s="4">
        <v>42</v>
      </c>
      <c r="B1226" s="4" t="s">
        <v>387</v>
      </c>
      <c r="C1226" s="4">
        <v>318</v>
      </c>
      <c r="D1226" s="4">
        <v>2012</v>
      </c>
    </row>
    <row r="1227" spans="1:4" hidden="1" x14ac:dyDescent="0.3">
      <c r="A1227" s="4">
        <v>43</v>
      </c>
      <c r="B1227" s="4" t="s">
        <v>720</v>
      </c>
      <c r="C1227" s="4">
        <v>307</v>
      </c>
      <c r="D1227" s="4">
        <v>2012</v>
      </c>
    </row>
    <row r="1228" spans="1:4" hidden="1" x14ac:dyDescent="0.3">
      <c r="A1228" s="4">
        <v>44</v>
      </c>
      <c r="B1228" s="4" t="s">
        <v>269</v>
      </c>
      <c r="C1228" s="4">
        <v>303</v>
      </c>
      <c r="D1228" s="4">
        <v>2012</v>
      </c>
    </row>
    <row r="1229" spans="1:4" hidden="1" x14ac:dyDescent="0.3">
      <c r="A1229" s="4">
        <v>45</v>
      </c>
      <c r="B1229" s="4" t="s">
        <v>379</v>
      </c>
      <c r="C1229" s="4">
        <v>283</v>
      </c>
      <c r="D1229" s="4">
        <v>2012</v>
      </c>
    </row>
    <row r="1230" spans="1:4" hidden="1" x14ac:dyDescent="0.3">
      <c r="A1230" s="4">
        <v>46</v>
      </c>
      <c r="B1230" s="4" t="s">
        <v>283</v>
      </c>
      <c r="C1230" s="4">
        <v>278</v>
      </c>
      <c r="D1230" s="4">
        <v>2012</v>
      </c>
    </row>
    <row r="1231" spans="1:4" hidden="1" x14ac:dyDescent="0.3">
      <c r="A1231" s="4">
        <v>47</v>
      </c>
      <c r="B1231" s="4" t="s">
        <v>260</v>
      </c>
      <c r="C1231" s="4">
        <v>243</v>
      </c>
      <c r="D1231" s="4">
        <v>2012</v>
      </c>
    </row>
    <row r="1232" spans="1:4" hidden="1" x14ac:dyDescent="0.3">
      <c r="A1232" s="4">
        <v>48</v>
      </c>
      <c r="B1232" s="4" t="s">
        <v>224</v>
      </c>
      <c r="C1232" s="4">
        <v>224</v>
      </c>
      <c r="D1232" s="4">
        <v>2012</v>
      </c>
    </row>
    <row r="1233" spans="1:4" hidden="1" x14ac:dyDescent="0.3">
      <c r="A1233" s="4">
        <v>49</v>
      </c>
      <c r="B1233" s="4" t="s">
        <v>388</v>
      </c>
      <c r="C1233" s="4">
        <v>215</v>
      </c>
      <c r="D1233" s="4">
        <v>2012</v>
      </c>
    </row>
    <row r="1234" spans="1:4" hidden="1" x14ac:dyDescent="0.3">
      <c r="A1234" s="4">
        <v>50</v>
      </c>
      <c r="B1234" s="4" t="s">
        <v>333</v>
      </c>
      <c r="C1234" s="4">
        <v>209</v>
      </c>
      <c r="D1234" s="4">
        <v>2012</v>
      </c>
    </row>
    <row r="1235" spans="1:4" hidden="1" x14ac:dyDescent="0.3">
      <c r="A1235" s="4">
        <v>51</v>
      </c>
      <c r="B1235" s="4" t="s">
        <v>261</v>
      </c>
      <c r="C1235" s="4">
        <v>200</v>
      </c>
      <c r="D1235" s="4">
        <v>2012</v>
      </c>
    </row>
    <row r="1236" spans="1:4" hidden="1" x14ac:dyDescent="0.3">
      <c r="A1236" s="4">
        <v>52</v>
      </c>
      <c r="B1236" s="4" t="s">
        <v>265</v>
      </c>
      <c r="C1236" s="4">
        <v>182</v>
      </c>
      <c r="D1236" s="4">
        <v>2012</v>
      </c>
    </row>
    <row r="1237" spans="1:4" hidden="1" x14ac:dyDescent="0.3">
      <c r="A1237" s="4">
        <v>53</v>
      </c>
      <c r="B1237" s="4" t="s">
        <v>391</v>
      </c>
      <c r="C1237" s="4">
        <v>161</v>
      </c>
      <c r="D1237" s="4">
        <v>2012</v>
      </c>
    </row>
    <row r="1238" spans="1:4" hidden="1" x14ac:dyDescent="0.3">
      <c r="A1238" s="4">
        <v>54</v>
      </c>
      <c r="B1238" s="4" t="s">
        <v>349</v>
      </c>
      <c r="C1238" s="4">
        <v>161</v>
      </c>
      <c r="D1238" s="4">
        <v>2012</v>
      </c>
    </row>
    <row r="1239" spans="1:4" hidden="1" x14ac:dyDescent="0.3">
      <c r="A1239" s="4">
        <v>55</v>
      </c>
      <c r="B1239" s="4" t="s">
        <v>234</v>
      </c>
      <c r="C1239" s="4">
        <v>150</v>
      </c>
      <c r="D1239" s="4">
        <v>2012</v>
      </c>
    </row>
    <row r="1240" spans="1:4" hidden="1" x14ac:dyDescent="0.3">
      <c r="A1240" s="4">
        <v>56</v>
      </c>
      <c r="B1240" s="4" t="s">
        <v>220</v>
      </c>
      <c r="C1240" s="4">
        <v>129</v>
      </c>
      <c r="D1240" s="4">
        <v>2012</v>
      </c>
    </row>
    <row r="1241" spans="1:4" hidden="1" x14ac:dyDescent="0.3">
      <c r="A1241" s="4">
        <v>57</v>
      </c>
      <c r="B1241" s="4" t="s">
        <v>1156</v>
      </c>
      <c r="C1241" s="4">
        <v>128</v>
      </c>
      <c r="D1241" s="4">
        <v>2012</v>
      </c>
    </row>
    <row r="1242" spans="1:4" hidden="1" x14ac:dyDescent="0.3">
      <c r="A1242" s="4">
        <v>58</v>
      </c>
      <c r="B1242" s="4" t="s">
        <v>345</v>
      </c>
      <c r="C1242" s="4">
        <v>127</v>
      </c>
      <c r="D1242" s="4">
        <v>2012</v>
      </c>
    </row>
    <row r="1243" spans="1:4" hidden="1" x14ac:dyDescent="0.3">
      <c r="A1243" s="4">
        <v>59</v>
      </c>
      <c r="B1243" s="4" t="s">
        <v>244</v>
      </c>
      <c r="C1243" s="4">
        <v>127</v>
      </c>
      <c r="D1243" s="4">
        <v>2012</v>
      </c>
    </row>
    <row r="1244" spans="1:4" hidden="1" x14ac:dyDescent="0.3">
      <c r="A1244" s="4">
        <v>60</v>
      </c>
      <c r="B1244" s="4" t="s">
        <v>230</v>
      </c>
      <c r="C1244" s="4">
        <v>120</v>
      </c>
      <c r="D1244" s="4">
        <v>2012</v>
      </c>
    </row>
    <row r="1245" spans="1:4" hidden="1" x14ac:dyDescent="0.3">
      <c r="A1245" s="4">
        <v>61</v>
      </c>
      <c r="B1245" s="4" t="s">
        <v>233</v>
      </c>
      <c r="C1245" s="4">
        <v>106</v>
      </c>
      <c r="D1245" s="4">
        <v>2012</v>
      </c>
    </row>
    <row r="1246" spans="1:4" hidden="1" x14ac:dyDescent="0.3">
      <c r="A1246" s="4">
        <v>62</v>
      </c>
      <c r="B1246" s="4" t="s">
        <v>372</v>
      </c>
      <c r="C1246" s="4">
        <v>99</v>
      </c>
      <c r="D1246" s="4">
        <v>2012</v>
      </c>
    </row>
    <row r="1247" spans="1:4" hidden="1" x14ac:dyDescent="0.3">
      <c r="A1247" s="4">
        <v>63</v>
      </c>
      <c r="B1247" s="4" t="s">
        <v>276</v>
      </c>
      <c r="C1247" s="4">
        <v>89</v>
      </c>
      <c r="D1247" s="4">
        <v>2012</v>
      </c>
    </row>
    <row r="1248" spans="1:4" hidden="1" x14ac:dyDescent="0.3">
      <c r="A1248" s="4">
        <v>64</v>
      </c>
      <c r="B1248" s="4" t="s">
        <v>339</v>
      </c>
      <c r="C1248" s="4">
        <v>86</v>
      </c>
      <c r="D1248" s="4">
        <v>2012</v>
      </c>
    </row>
    <row r="1249" spans="1:4" hidden="1" x14ac:dyDescent="0.3">
      <c r="A1249" s="4">
        <v>65</v>
      </c>
      <c r="B1249" s="4" t="s">
        <v>361</v>
      </c>
      <c r="C1249" s="4">
        <v>76</v>
      </c>
      <c r="D1249" s="4">
        <v>2012</v>
      </c>
    </row>
    <row r="1250" spans="1:4" hidden="1" x14ac:dyDescent="0.3">
      <c r="A1250" s="4">
        <v>66</v>
      </c>
      <c r="B1250" s="4" t="s">
        <v>252</v>
      </c>
      <c r="C1250" s="4">
        <v>75</v>
      </c>
      <c r="D1250" s="4">
        <v>2012</v>
      </c>
    </row>
    <row r="1251" spans="1:4" hidden="1" x14ac:dyDescent="0.3">
      <c r="A1251" s="4">
        <v>67</v>
      </c>
      <c r="B1251" s="4" t="s">
        <v>389</v>
      </c>
      <c r="C1251" s="4">
        <v>74</v>
      </c>
      <c r="D1251" s="4">
        <v>2012</v>
      </c>
    </row>
    <row r="1252" spans="1:4" hidden="1" x14ac:dyDescent="0.3">
      <c r="A1252" s="4">
        <v>68</v>
      </c>
      <c r="B1252" s="4" t="s">
        <v>254</v>
      </c>
      <c r="C1252" s="4">
        <v>73</v>
      </c>
      <c r="D1252" s="4">
        <v>2012</v>
      </c>
    </row>
    <row r="1253" spans="1:4" hidden="1" x14ac:dyDescent="0.3">
      <c r="A1253" s="4">
        <v>69</v>
      </c>
      <c r="B1253" s="4" t="s">
        <v>338</v>
      </c>
      <c r="C1253" s="4">
        <v>72</v>
      </c>
      <c r="D1253" s="4">
        <v>2012</v>
      </c>
    </row>
    <row r="1254" spans="1:4" hidden="1" x14ac:dyDescent="0.3">
      <c r="A1254" s="4">
        <v>70</v>
      </c>
      <c r="B1254" s="4" t="s">
        <v>236</v>
      </c>
      <c r="C1254" s="4">
        <v>68</v>
      </c>
      <c r="D1254" s="4">
        <v>2012</v>
      </c>
    </row>
    <row r="1255" spans="1:4" hidden="1" x14ac:dyDescent="0.3">
      <c r="A1255" s="4">
        <v>71</v>
      </c>
      <c r="B1255" s="4" t="s">
        <v>300</v>
      </c>
      <c r="C1255" s="4">
        <v>68</v>
      </c>
      <c r="D1255" s="4">
        <v>2012</v>
      </c>
    </row>
    <row r="1256" spans="1:4" hidden="1" x14ac:dyDescent="0.3">
      <c r="A1256" s="4">
        <v>72</v>
      </c>
      <c r="B1256" s="4" t="s">
        <v>304</v>
      </c>
      <c r="C1256" s="4">
        <v>63</v>
      </c>
      <c r="D1256" s="4">
        <v>2012</v>
      </c>
    </row>
    <row r="1257" spans="1:4" hidden="1" x14ac:dyDescent="0.3">
      <c r="A1257" s="4">
        <v>73</v>
      </c>
      <c r="B1257" s="4" t="s">
        <v>327</v>
      </c>
      <c r="C1257" s="4">
        <v>56</v>
      </c>
      <c r="D1257" s="4">
        <v>2012</v>
      </c>
    </row>
    <row r="1258" spans="1:4" hidden="1" x14ac:dyDescent="0.3">
      <c r="A1258" s="4">
        <v>74</v>
      </c>
      <c r="B1258" s="4" t="s">
        <v>211</v>
      </c>
      <c r="C1258" s="4">
        <v>56</v>
      </c>
      <c r="D1258" s="4">
        <v>2012</v>
      </c>
    </row>
    <row r="1259" spans="1:4" hidden="1" x14ac:dyDescent="0.3">
      <c r="A1259" s="4">
        <v>75</v>
      </c>
      <c r="B1259" s="4" t="s">
        <v>267</v>
      </c>
      <c r="C1259" s="4">
        <v>53</v>
      </c>
      <c r="D1259" s="4">
        <v>2012</v>
      </c>
    </row>
    <row r="1260" spans="1:4" hidden="1" x14ac:dyDescent="0.3">
      <c r="A1260" s="4">
        <v>76</v>
      </c>
      <c r="B1260" s="4" t="s">
        <v>270</v>
      </c>
      <c r="C1260" s="4">
        <v>51</v>
      </c>
      <c r="D1260" s="4">
        <v>2012</v>
      </c>
    </row>
    <row r="1261" spans="1:4" hidden="1" x14ac:dyDescent="0.3">
      <c r="A1261" s="4">
        <v>77</v>
      </c>
      <c r="B1261" s="4" t="s">
        <v>225</v>
      </c>
      <c r="C1261" s="4">
        <v>47</v>
      </c>
      <c r="D1261" s="4">
        <v>2012</v>
      </c>
    </row>
    <row r="1262" spans="1:4" hidden="1" x14ac:dyDescent="0.3">
      <c r="A1262" s="4">
        <v>78</v>
      </c>
      <c r="B1262" s="4" t="s">
        <v>249</v>
      </c>
      <c r="C1262" s="4">
        <v>44</v>
      </c>
      <c r="D1262" s="4">
        <v>2012</v>
      </c>
    </row>
    <row r="1263" spans="1:4" hidden="1" x14ac:dyDescent="0.3">
      <c r="A1263" s="4">
        <v>79</v>
      </c>
      <c r="B1263" s="4" t="s">
        <v>376</v>
      </c>
      <c r="C1263" s="4">
        <v>41</v>
      </c>
      <c r="D1263" s="4">
        <v>2012</v>
      </c>
    </row>
    <row r="1264" spans="1:4" hidden="1" x14ac:dyDescent="0.3">
      <c r="A1264" s="4">
        <v>80</v>
      </c>
      <c r="B1264" s="4" t="s">
        <v>320</v>
      </c>
      <c r="C1264" s="4">
        <v>40</v>
      </c>
      <c r="D1264" s="4">
        <v>2012</v>
      </c>
    </row>
    <row r="1265" spans="1:4" hidden="1" x14ac:dyDescent="0.3">
      <c r="A1265" s="4">
        <v>81</v>
      </c>
      <c r="B1265" s="4" t="s">
        <v>248</v>
      </c>
      <c r="C1265" s="4">
        <v>31</v>
      </c>
      <c r="D1265" s="4">
        <v>2012</v>
      </c>
    </row>
    <row r="1266" spans="1:4" hidden="1" x14ac:dyDescent="0.3">
      <c r="A1266" s="4">
        <v>82</v>
      </c>
      <c r="B1266" s="4" t="s">
        <v>317</v>
      </c>
      <c r="C1266" s="4">
        <v>31</v>
      </c>
      <c r="D1266" s="4">
        <v>2012</v>
      </c>
    </row>
    <row r="1267" spans="1:4" hidden="1" x14ac:dyDescent="0.3">
      <c r="A1267" s="4">
        <v>83</v>
      </c>
      <c r="B1267" s="4" t="s">
        <v>227</v>
      </c>
      <c r="C1267" s="4">
        <v>30</v>
      </c>
      <c r="D1267" s="4">
        <v>2012</v>
      </c>
    </row>
    <row r="1268" spans="1:4" hidden="1" x14ac:dyDescent="0.3">
      <c r="A1268" s="4">
        <v>84</v>
      </c>
      <c r="B1268" s="4" t="s">
        <v>362</v>
      </c>
      <c r="C1268" s="4">
        <v>25</v>
      </c>
      <c r="D1268" s="4">
        <v>2012</v>
      </c>
    </row>
    <row r="1269" spans="1:4" hidden="1" x14ac:dyDescent="0.3">
      <c r="A1269" s="4">
        <v>85</v>
      </c>
      <c r="B1269" s="4" t="s">
        <v>366</v>
      </c>
      <c r="C1269" s="4">
        <v>25</v>
      </c>
      <c r="D1269" s="4">
        <v>2012</v>
      </c>
    </row>
    <row r="1270" spans="1:4" hidden="1" x14ac:dyDescent="0.3">
      <c r="A1270" s="4">
        <v>86</v>
      </c>
      <c r="B1270" s="4" t="s">
        <v>235</v>
      </c>
      <c r="C1270" s="4">
        <v>21</v>
      </c>
      <c r="D1270" s="4">
        <v>2012</v>
      </c>
    </row>
    <row r="1271" spans="1:4" hidden="1" x14ac:dyDescent="0.3">
      <c r="A1271" s="4">
        <v>87</v>
      </c>
      <c r="B1271" s="4" t="s">
        <v>350</v>
      </c>
      <c r="C1271" s="4">
        <v>17</v>
      </c>
      <c r="D1271" s="4">
        <v>2012</v>
      </c>
    </row>
    <row r="1272" spans="1:4" hidden="1" x14ac:dyDescent="0.3">
      <c r="A1272" s="4">
        <v>88</v>
      </c>
      <c r="B1272" s="4" t="s">
        <v>1160</v>
      </c>
      <c r="C1272" s="4">
        <v>17</v>
      </c>
      <c r="D1272" s="4">
        <v>2012</v>
      </c>
    </row>
    <row r="1273" spans="1:4" hidden="1" x14ac:dyDescent="0.3">
      <c r="A1273" s="4">
        <v>89</v>
      </c>
      <c r="B1273" s="4" t="s">
        <v>290</v>
      </c>
      <c r="C1273" s="4">
        <v>16</v>
      </c>
      <c r="D1273" s="4">
        <v>2012</v>
      </c>
    </row>
    <row r="1274" spans="1:4" hidden="1" x14ac:dyDescent="0.3">
      <c r="A1274" s="4">
        <v>90</v>
      </c>
      <c r="B1274" s="4" t="s">
        <v>321</v>
      </c>
      <c r="C1274" s="4">
        <v>13</v>
      </c>
      <c r="D1274" s="4">
        <v>2012</v>
      </c>
    </row>
    <row r="1275" spans="1:4" hidden="1" x14ac:dyDescent="0.3">
      <c r="A1275" s="4">
        <v>91</v>
      </c>
      <c r="B1275" s="4" t="s">
        <v>364</v>
      </c>
      <c r="C1275" s="4">
        <v>13</v>
      </c>
      <c r="D1275" s="4">
        <v>2012</v>
      </c>
    </row>
    <row r="1276" spans="1:4" hidden="1" x14ac:dyDescent="0.3">
      <c r="A1276" s="4">
        <v>92</v>
      </c>
      <c r="B1276" s="4" t="s">
        <v>238</v>
      </c>
      <c r="C1276" s="4">
        <v>12</v>
      </c>
      <c r="D1276" s="4">
        <v>2012</v>
      </c>
    </row>
    <row r="1277" spans="1:4" hidden="1" x14ac:dyDescent="0.3">
      <c r="A1277" s="4">
        <v>93</v>
      </c>
      <c r="B1277" s="4" t="s">
        <v>274</v>
      </c>
      <c r="C1277" s="4">
        <v>12</v>
      </c>
      <c r="D1277" s="4">
        <v>2012</v>
      </c>
    </row>
    <row r="1278" spans="1:4" hidden="1" x14ac:dyDescent="0.3">
      <c r="A1278" s="4">
        <v>94</v>
      </c>
      <c r="B1278" s="4" t="s">
        <v>282</v>
      </c>
      <c r="C1278" s="4">
        <v>12</v>
      </c>
      <c r="D1278" s="4">
        <v>2012</v>
      </c>
    </row>
    <row r="1279" spans="1:4" hidden="1" x14ac:dyDescent="0.3">
      <c r="A1279" s="4">
        <v>95</v>
      </c>
      <c r="B1279" s="4" t="s">
        <v>26</v>
      </c>
      <c r="C1279" s="4">
        <v>10</v>
      </c>
      <c r="D1279" s="4">
        <v>2012</v>
      </c>
    </row>
    <row r="1280" spans="1:4" hidden="1" x14ac:dyDescent="0.3">
      <c r="A1280" s="4">
        <v>96</v>
      </c>
      <c r="B1280" s="4" t="s">
        <v>310</v>
      </c>
      <c r="C1280" s="4">
        <v>9</v>
      </c>
      <c r="D1280" s="4">
        <v>2012</v>
      </c>
    </row>
    <row r="1281" spans="1:4" hidden="1" x14ac:dyDescent="0.3">
      <c r="A1281" s="4">
        <v>97</v>
      </c>
      <c r="B1281" s="4" t="s">
        <v>341</v>
      </c>
      <c r="C1281" s="4">
        <v>7</v>
      </c>
      <c r="D1281" s="4">
        <v>2012</v>
      </c>
    </row>
    <row r="1282" spans="1:4" hidden="1" x14ac:dyDescent="0.3">
      <c r="A1282" s="4">
        <v>98</v>
      </c>
      <c r="B1282" s="4" t="s">
        <v>313</v>
      </c>
      <c r="C1282" s="4">
        <v>6</v>
      </c>
      <c r="D1282" s="4">
        <v>2012</v>
      </c>
    </row>
    <row r="1283" spans="1:4" hidden="1" x14ac:dyDescent="0.3">
      <c r="A1283" s="4">
        <v>99</v>
      </c>
      <c r="B1283" s="4" t="s">
        <v>219</v>
      </c>
      <c r="C1283" s="4">
        <v>5</v>
      </c>
      <c r="D1283" s="4">
        <v>2012</v>
      </c>
    </row>
    <row r="1284" spans="1:4" hidden="1" x14ac:dyDescent="0.3">
      <c r="A1284" s="4">
        <v>100</v>
      </c>
      <c r="B1284" s="4" t="s">
        <v>247</v>
      </c>
      <c r="C1284" s="4">
        <v>5</v>
      </c>
      <c r="D1284" s="4">
        <v>2012</v>
      </c>
    </row>
    <row r="1285" spans="1:4" hidden="1" x14ac:dyDescent="0.3">
      <c r="A1285" s="4">
        <v>101</v>
      </c>
      <c r="B1285" s="4" t="s">
        <v>203</v>
      </c>
      <c r="C1285" s="4">
        <v>5</v>
      </c>
      <c r="D1285" s="4">
        <v>2012</v>
      </c>
    </row>
    <row r="1286" spans="1:4" hidden="1" x14ac:dyDescent="0.3">
      <c r="A1286" s="4">
        <v>102</v>
      </c>
      <c r="B1286" s="4" t="s">
        <v>285</v>
      </c>
      <c r="C1286" s="4">
        <v>4</v>
      </c>
      <c r="D1286" s="4">
        <v>2012</v>
      </c>
    </row>
    <row r="1287" spans="1:4" hidden="1" x14ac:dyDescent="0.3">
      <c r="A1287" s="4">
        <v>103</v>
      </c>
      <c r="B1287" s="4" t="s">
        <v>337</v>
      </c>
      <c r="C1287" s="4">
        <v>3</v>
      </c>
      <c r="D1287" s="4">
        <v>2012</v>
      </c>
    </row>
    <row r="1288" spans="1:4" hidden="1" x14ac:dyDescent="0.3">
      <c r="A1288" s="4">
        <v>104</v>
      </c>
      <c r="B1288" s="4" t="s">
        <v>294</v>
      </c>
      <c r="C1288" s="4">
        <v>3</v>
      </c>
      <c r="D1288" s="4">
        <v>2012</v>
      </c>
    </row>
    <row r="1289" spans="1:4" hidden="1" x14ac:dyDescent="0.3">
      <c r="A1289" s="4">
        <v>105</v>
      </c>
      <c r="B1289" s="4" t="s">
        <v>330</v>
      </c>
      <c r="C1289" s="4">
        <v>3</v>
      </c>
      <c r="D1289" s="4">
        <v>2012</v>
      </c>
    </row>
    <row r="1290" spans="1:4" hidden="1" x14ac:dyDescent="0.3">
      <c r="A1290" s="4">
        <v>106</v>
      </c>
      <c r="B1290" s="4" t="s">
        <v>368</v>
      </c>
      <c r="C1290" s="4">
        <v>2</v>
      </c>
      <c r="D1290" s="4">
        <v>2012</v>
      </c>
    </row>
    <row r="1291" spans="1:4" hidden="1" x14ac:dyDescent="0.3">
      <c r="A1291" s="4">
        <v>107</v>
      </c>
      <c r="B1291" s="4" t="s">
        <v>336</v>
      </c>
      <c r="C1291" s="4">
        <v>2</v>
      </c>
      <c r="D1291" s="4">
        <v>2012</v>
      </c>
    </row>
    <row r="1292" spans="1:4" hidden="1" x14ac:dyDescent="0.3">
      <c r="A1292" s="4">
        <v>108</v>
      </c>
      <c r="B1292" s="4" t="s">
        <v>332</v>
      </c>
      <c r="C1292" s="4">
        <v>2</v>
      </c>
      <c r="D1292" s="4">
        <v>2012</v>
      </c>
    </row>
    <row r="1293" spans="1:4" hidden="1" x14ac:dyDescent="0.3">
      <c r="A1293" s="4">
        <v>109</v>
      </c>
      <c r="B1293" s="4" t="s">
        <v>228</v>
      </c>
      <c r="C1293" s="4">
        <v>2</v>
      </c>
      <c r="D1293" s="4">
        <v>2012</v>
      </c>
    </row>
    <row r="1294" spans="1:4" hidden="1" x14ac:dyDescent="0.3">
      <c r="A1294" s="4">
        <v>110</v>
      </c>
      <c r="B1294" s="4" t="s">
        <v>246</v>
      </c>
      <c r="C1294" s="4">
        <v>2</v>
      </c>
      <c r="D1294" s="4">
        <v>2012</v>
      </c>
    </row>
    <row r="1295" spans="1:4" hidden="1" x14ac:dyDescent="0.3">
      <c r="A1295" s="4">
        <v>111</v>
      </c>
      <c r="B1295" s="4" t="s">
        <v>278</v>
      </c>
      <c r="C1295" s="4">
        <v>2</v>
      </c>
      <c r="D1295" s="4">
        <v>2012</v>
      </c>
    </row>
    <row r="1296" spans="1:4" hidden="1" x14ac:dyDescent="0.3">
      <c r="A1296" s="4">
        <v>112</v>
      </c>
      <c r="B1296" s="4" t="s">
        <v>1163</v>
      </c>
      <c r="C1296" s="4">
        <v>1</v>
      </c>
      <c r="D1296" s="4">
        <v>2012</v>
      </c>
    </row>
    <row r="1297" spans="1:4" hidden="1" x14ac:dyDescent="0.3">
      <c r="A1297" s="4">
        <v>113</v>
      </c>
      <c r="B1297" s="4" t="s">
        <v>210</v>
      </c>
      <c r="C1297" s="4">
        <v>1</v>
      </c>
      <c r="D1297" s="4">
        <v>2012</v>
      </c>
    </row>
    <row r="1298" spans="1:4" hidden="1" x14ac:dyDescent="0.3">
      <c r="A1298" s="4">
        <v>114</v>
      </c>
      <c r="B1298" s="4" t="s">
        <v>257</v>
      </c>
      <c r="C1298" s="4">
        <v>1</v>
      </c>
      <c r="D1298" s="4">
        <v>2012</v>
      </c>
    </row>
    <row r="1299" spans="1:4" hidden="1" x14ac:dyDescent="0.3">
      <c r="A1299" s="4">
        <v>115</v>
      </c>
      <c r="B1299" s="4" t="s">
        <v>315</v>
      </c>
      <c r="C1299" s="4">
        <v>1</v>
      </c>
      <c r="D1299" s="4">
        <v>2012</v>
      </c>
    </row>
    <row r="1300" spans="1:4" x14ac:dyDescent="0.3">
      <c r="A1300" s="49">
        <v>1</v>
      </c>
      <c r="B1300" s="25" t="s">
        <v>329</v>
      </c>
      <c r="C1300" s="25">
        <v>8266</v>
      </c>
      <c r="D1300" s="25">
        <v>2013</v>
      </c>
    </row>
    <row r="1301" spans="1:4" x14ac:dyDescent="0.3">
      <c r="A1301" s="49">
        <v>2</v>
      </c>
      <c r="B1301" s="25" t="s">
        <v>217</v>
      </c>
      <c r="C1301" s="25">
        <v>7918</v>
      </c>
      <c r="D1301" s="25">
        <v>2013</v>
      </c>
    </row>
    <row r="1302" spans="1:4" x14ac:dyDescent="0.3">
      <c r="A1302" s="49">
        <v>3</v>
      </c>
      <c r="B1302" s="25" t="s">
        <v>28</v>
      </c>
      <c r="C1302" s="25">
        <v>7849</v>
      </c>
      <c r="D1302" s="25">
        <v>2013</v>
      </c>
    </row>
    <row r="1303" spans="1:4" x14ac:dyDescent="0.3">
      <c r="A1303" s="49">
        <v>4</v>
      </c>
      <c r="B1303" s="25" t="s">
        <v>259</v>
      </c>
      <c r="C1303" s="25">
        <v>6619</v>
      </c>
      <c r="D1303" s="25">
        <v>2013</v>
      </c>
    </row>
    <row r="1304" spans="1:4" x14ac:dyDescent="0.3">
      <c r="A1304" s="49">
        <v>5</v>
      </c>
      <c r="B1304" s="25" t="s">
        <v>324</v>
      </c>
      <c r="C1304" s="25">
        <v>4836</v>
      </c>
      <c r="D1304" s="25">
        <v>2013</v>
      </c>
    </row>
    <row r="1305" spans="1:4" hidden="1" x14ac:dyDescent="0.3">
      <c r="A1305" s="4">
        <v>6</v>
      </c>
      <c r="B1305" s="4" t="s">
        <v>340</v>
      </c>
      <c r="C1305" s="4">
        <v>4751</v>
      </c>
      <c r="D1305" s="4">
        <v>2013</v>
      </c>
    </row>
    <row r="1306" spans="1:4" hidden="1" x14ac:dyDescent="0.3">
      <c r="A1306" s="4">
        <v>7</v>
      </c>
      <c r="B1306" s="4" t="s">
        <v>319</v>
      </c>
      <c r="C1306" s="4">
        <v>4580</v>
      </c>
      <c r="D1306" s="4">
        <v>2013</v>
      </c>
    </row>
    <row r="1307" spans="1:4" hidden="1" x14ac:dyDescent="0.3">
      <c r="A1307" s="4">
        <v>8</v>
      </c>
      <c r="B1307" s="4" t="s">
        <v>284</v>
      </c>
      <c r="C1307" s="4">
        <v>3254</v>
      </c>
      <c r="D1307" s="4">
        <v>2013</v>
      </c>
    </row>
    <row r="1308" spans="1:4" hidden="1" x14ac:dyDescent="0.3">
      <c r="A1308" s="4">
        <v>9</v>
      </c>
      <c r="B1308" s="4" t="s">
        <v>266</v>
      </c>
      <c r="C1308" s="4">
        <v>3005</v>
      </c>
      <c r="D1308" s="4">
        <v>2013</v>
      </c>
    </row>
    <row r="1309" spans="1:4" hidden="1" x14ac:dyDescent="0.3">
      <c r="A1309" s="4">
        <v>10</v>
      </c>
      <c r="B1309" s="4" t="s">
        <v>344</v>
      </c>
      <c r="C1309" s="4">
        <v>2998</v>
      </c>
      <c r="D1309" s="4">
        <v>2013</v>
      </c>
    </row>
    <row r="1310" spans="1:4" hidden="1" x14ac:dyDescent="0.3">
      <c r="A1310" s="4">
        <v>11</v>
      </c>
      <c r="B1310" s="4" t="s">
        <v>253</v>
      </c>
      <c r="C1310" s="4">
        <v>2742</v>
      </c>
      <c r="D1310" s="4">
        <v>2013</v>
      </c>
    </row>
    <row r="1311" spans="1:4" hidden="1" x14ac:dyDescent="0.3">
      <c r="A1311" s="4">
        <v>12</v>
      </c>
      <c r="B1311" s="4" t="s">
        <v>365</v>
      </c>
      <c r="C1311" s="4">
        <v>2505</v>
      </c>
      <c r="D1311" s="4">
        <v>2013</v>
      </c>
    </row>
    <row r="1312" spans="1:4" hidden="1" x14ac:dyDescent="0.3">
      <c r="A1312" s="4">
        <v>13</v>
      </c>
      <c r="B1312" s="4" t="s">
        <v>45</v>
      </c>
      <c r="C1312" s="4">
        <v>2173</v>
      </c>
      <c r="D1312" s="4">
        <v>2013</v>
      </c>
    </row>
    <row r="1313" spans="1:4" hidden="1" x14ac:dyDescent="0.3">
      <c r="A1313" s="4">
        <v>14</v>
      </c>
      <c r="B1313" s="4" t="s">
        <v>381</v>
      </c>
      <c r="C1313" s="4">
        <v>2165</v>
      </c>
      <c r="D1313" s="4">
        <v>2013</v>
      </c>
    </row>
    <row r="1314" spans="1:4" hidden="1" x14ac:dyDescent="0.3">
      <c r="A1314" s="4">
        <v>15</v>
      </c>
      <c r="B1314" s="4" t="s">
        <v>18</v>
      </c>
      <c r="C1314" s="4">
        <v>2078</v>
      </c>
      <c r="D1314" s="4">
        <v>2013</v>
      </c>
    </row>
    <row r="1315" spans="1:4" hidden="1" x14ac:dyDescent="0.3">
      <c r="A1315" s="4">
        <v>16</v>
      </c>
      <c r="B1315" s="4" t="s">
        <v>229</v>
      </c>
      <c r="C1315" s="4">
        <v>1989</v>
      </c>
      <c r="D1315" s="4">
        <v>2013</v>
      </c>
    </row>
    <row r="1316" spans="1:4" hidden="1" x14ac:dyDescent="0.3">
      <c r="A1316" s="4">
        <v>17</v>
      </c>
      <c r="B1316" s="4" t="s">
        <v>323</v>
      </c>
      <c r="C1316" s="4">
        <v>1946</v>
      </c>
      <c r="D1316" s="4">
        <v>2013</v>
      </c>
    </row>
    <row r="1317" spans="1:4" hidden="1" x14ac:dyDescent="0.3">
      <c r="A1317" s="4">
        <v>18</v>
      </c>
      <c r="B1317" s="4" t="s">
        <v>369</v>
      </c>
      <c r="C1317" s="4">
        <v>1807</v>
      </c>
      <c r="D1317" s="4">
        <v>2013</v>
      </c>
    </row>
    <row r="1318" spans="1:4" hidden="1" x14ac:dyDescent="0.3">
      <c r="A1318" s="4">
        <v>19</v>
      </c>
      <c r="B1318" s="4" t="s">
        <v>30</v>
      </c>
      <c r="C1318" s="4">
        <v>1748</v>
      </c>
      <c r="D1318" s="4">
        <v>2013</v>
      </c>
    </row>
    <row r="1319" spans="1:4" hidden="1" x14ac:dyDescent="0.3">
      <c r="A1319" s="4">
        <v>20</v>
      </c>
      <c r="B1319" s="4" t="s">
        <v>314</v>
      </c>
      <c r="C1319" s="4">
        <v>1587</v>
      </c>
      <c r="D1319" s="4">
        <v>2013</v>
      </c>
    </row>
    <row r="1320" spans="1:4" hidden="1" x14ac:dyDescent="0.3">
      <c r="A1320" s="4">
        <v>21</v>
      </c>
      <c r="B1320" s="4" t="s">
        <v>36</v>
      </c>
      <c r="C1320" s="4">
        <v>1546</v>
      </c>
      <c r="D1320" s="4">
        <v>2013</v>
      </c>
    </row>
    <row r="1321" spans="1:4" hidden="1" x14ac:dyDescent="0.3">
      <c r="A1321" s="4">
        <v>22</v>
      </c>
      <c r="B1321" s="4" t="s">
        <v>222</v>
      </c>
      <c r="C1321" s="4">
        <v>1294</v>
      </c>
      <c r="D1321" s="4">
        <v>2013</v>
      </c>
    </row>
    <row r="1322" spans="1:4" hidden="1" x14ac:dyDescent="0.3">
      <c r="A1322" s="4">
        <v>23</v>
      </c>
      <c r="B1322" s="4" t="s">
        <v>236</v>
      </c>
      <c r="C1322" s="4">
        <v>1176</v>
      </c>
      <c r="D1322" s="4">
        <v>2013</v>
      </c>
    </row>
    <row r="1323" spans="1:4" hidden="1" x14ac:dyDescent="0.3">
      <c r="A1323" s="4">
        <v>24</v>
      </c>
      <c r="B1323" s="4" t="s">
        <v>25</v>
      </c>
      <c r="C1323" s="4">
        <v>1118</v>
      </c>
      <c r="D1323" s="4">
        <v>2013</v>
      </c>
    </row>
    <row r="1324" spans="1:4" hidden="1" x14ac:dyDescent="0.3">
      <c r="A1324" s="4">
        <v>25</v>
      </c>
      <c r="B1324" s="4" t="s">
        <v>355</v>
      </c>
      <c r="C1324" s="4">
        <v>1068</v>
      </c>
      <c r="D1324" s="4">
        <v>2013</v>
      </c>
    </row>
    <row r="1325" spans="1:4" hidden="1" x14ac:dyDescent="0.3">
      <c r="A1325" s="4">
        <v>26</v>
      </c>
      <c r="B1325" s="4" t="s">
        <v>262</v>
      </c>
      <c r="C1325" s="4">
        <v>952</v>
      </c>
      <c r="D1325" s="4">
        <v>2013</v>
      </c>
    </row>
    <row r="1326" spans="1:4" hidden="1" x14ac:dyDescent="0.3">
      <c r="A1326" s="4">
        <v>27</v>
      </c>
      <c r="B1326" s="4" t="s">
        <v>312</v>
      </c>
      <c r="C1326" s="4">
        <v>935</v>
      </c>
      <c r="D1326" s="4">
        <v>2013</v>
      </c>
    </row>
    <row r="1327" spans="1:4" hidden="1" x14ac:dyDescent="0.3">
      <c r="A1327" s="4">
        <v>28</v>
      </c>
      <c r="B1327" s="4" t="s">
        <v>302</v>
      </c>
      <c r="C1327" s="4">
        <v>910</v>
      </c>
      <c r="D1327" s="4">
        <v>2013</v>
      </c>
    </row>
    <row r="1328" spans="1:4" hidden="1" x14ac:dyDescent="0.3">
      <c r="A1328" s="4">
        <v>29</v>
      </c>
      <c r="B1328" s="4" t="s">
        <v>301</v>
      </c>
      <c r="C1328" s="4">
        <v>905</v>
      </c>
      <c r="D1328" s="4">
        <v>2013</v>
      </c>
    </row>
    <row r="1329" spans="1:4" hidden="1" x14ac:dyDescent="0.3">
      <c r="A1329" s="4">
        <v>30</v>
      </c>
      <c r="B1329" s="4" t="s">
        <v>5</v>
      </c>
      <c r="C1329" s="4">
        <v>877</v>
      </c>
      <c r="D1329" s="4">
        <v>2013</v>
      </c>
    </row>
    <row r="1330" spans="1:4" hidden="1" x14ac:dyDescent="0.3">
      <c r="A1330" s="4">
        <v>31</v>
      </c>
      <c r="B1330" s="4" t="s">
        <v>286</v>
      </c>
      <c r="C1330" s="4">
        <v>875</v>
      </c>
      <c r="D1330" s="4">
        <v>2013</v>
      </c>
    </row>
    <row r="1331" spans="1:4" hidden="1" x14ac:dyDescent="0.3">
      <c r="A1331" s="4">
        <v>32</v>
      </c>
      <c r="B1331" s="4" t="s">
        <v>260</v>
      </c>
      <c r="C1331" s="4">
        <v>766</v>
      </c>
      <c r="D1331" s="4">
        <v>2013</v>
      </c>
    </row>
    <row r="1332" spans="1:4" hidden="1" x14ac:dyDescent="0.3">
      <c r="A1332" s="4">
        <v>33</v>
      </c>
      <c r="B1332" s="4" t="s">
        <v>335</v>
      </c>
      <c r="C1332" s="4">
        <v>701</v>
      </c>
      <c r="D1332" s="4">
        <v>2013</v>
      </c>
    </row>
    <row r="1333" spans="1:4" hidden="1" x14ac:dyDescent="0.3">
      <c r="A1333" s="4">
        <v>34</v>
      </c>
      <c r="B1333" s="4" t="s">
        <v>1053</v>
      </c>
      <c r="C1333" s="4">
        <v>614</v>
      </c>
      <c r="D1333" s="4">
        <v>2013</v>
      </c>
    </row>
    <row r="1334" spans="1:4" hidden="1" x14ac:dyDescent="0.3">
      <c r="A1334" s="4">
        <v>35</v>
      </c>
      <c r="B1334" s="4" t="s">
        <v>377</v>
      </c>
      <c r="C1334" s="4">
        <v>612</v>
      </c>
      <c r="D1334" s="4">
        <v>2013</v>
      </c>
    </row>
    <row r="1335" spans="1:4" hidden="1" x14ac:dyDescent="0.3">
      <c r="A1335" s="4">
        <v>36</v>
      </c>
      <c r="B1335" s="4" t="s">
        <v>4</v>
      </c>
      <c r="C1335" s="4">
        <v>597</v>
      </c>
      <c r="D1335" s="4">
        <v>2013</v>
      </c>
    </row>
    <row r="1336" spans="1:4" hidden="1" x14ac:dyDescent="0.3">
      <c r="A1336" s="4">
        <v>37</v>
      </c>
      <c r="B1336" s="4" t="s">
        <v>237</v>
      </c>
      <c r="C1336" s="4">
        <v>497</v>
      </c>
      <c r="D1336" s="4">
        <v>2013</v>
      </c>
    </row>
    <row r="1337" spans="1:4" hidden="1" x14ac:dyDescent="0.3">
      <c r="A1337" s="4">
        <v>38</v>
      </c>
      <c r="B1337" s="4" t="s">
        <v>720</v>
      </c>
      <c r="C1337" s="4">
        <v>417</v>
      </c>
      <c r="D1337" s="4">
        <v>2013</v>
      </c>
    </row>
    <row r="1338" spans="1:4" hidden="1" x14ac:dyDescent="0.3">
      <c r="A1338" s="4">
        <v>39</v>
      </c>
      <c r="B1338" s="4" t="s">
        <v>334</v>
      </c>
      <c r="C1338" s="4">
        <v>403</v>
      </c>
      <c r="D1338" s="4">
        <v>2013</v>
      </c>
    </row>
    <row r="1339" spans="1:4" hidden="1" x14ac:dyDescent="0.3">
      <c r="A1339" s="4">
        <v>40</v>
      </c>
      <c r="B1339" s="4" t="s">
        <v>261</v>
      </c>
      <c r="C1339" s="4">
        <v>363</v>
      </c>
      <c r="D1339" s="4">
        <v>2013</v>
      </c>
    </row>
    <row r="1340" spans="1:4" hidden="1" x14ac:dyDescent="0.3">
      <c r="A1340" s="4">
        <v>41</v>
      </c>
      <c r="B1340" s="4" t="s">
        <v>280</v>
      </c>
      <c r="C1340" s="4">
        <v>359</v>
      </c>
      <c r="D1340" s="4">
        <v>2013</v>
      </c>
    </row>
    <row r="1341" spans="1:4" hidden="1" x14ac:dyDescent="0.3">
      <c r="A1341" s="4">
        <v>42</v>
      </c>
      <c r="B1341" s="4" t="s">
        <v>373</v>
      </c>
      <c r="C1341" s="4">
        <v>346</v>
      </c>
      <c r="D1341" s="4">
        <v>2013</v>
      </c>
    </row>
    <row r="1342" spans="1:4" hidden="1" x14ac:dyDescent="0.3">
      <c r="A1342" s="4">
        <v>43</v>
      </c>
      <c r="B1342" s="4" t="s">
        <v>232</v>
      </c>
      <c r="C1342" s="4">
        <v>341</v>
      </c>
      <c r="D1342" s="4">
        <v>2013</v>
      </c>
    </row>
    <row r="1343" spans="1:4" hidden="1" x14ac:dyDescent="0.3">
      <c r="A1343" s="4">
        <v>44</v>
      </c>
      <c r="B1343" s="4" t="s">
        <v>387</v>
      </c>
      <c r="C1343" s="4">
        <v>335</v>
      </c>
      <c r="D1343" s="4">
        <v>2013</v>
      </c>
    </row>
    <row r="1344" spans="1:4" hidden="1" x14ac:dyDescent="0.3">
      <c r="A1344" s="4">
        <v>45</v>
      </c>
      <c r="B1344" s="4" t="s">
        <v>391</v>
      </c>
      <c r="C1344" s="4">
        <v>302</v>
      </c>
      <c r="D1344" s="4">
        <v>2013</v>
      </c>
    </row>
    <row r="1345" spans="1:4" hidden="1" x14ac:dyDescent="0.3">
      <c r="A1345" s="4">
        <v>46</v>
      </c>
      <c r="B1345" s="4" t="s">
        <v>269</v>
      </c>
      <c r="C1345" s="4">
        <v>299</v>
      </c>
      <c r="D1345" s="4">
        <v>2013</v>
      </c>
    </row>
    <row r="1346" spans="1:4" hidden="1" x14ac:dyDescent="0.3">
      <c r="A1346" s="4">
        <v>47</v>
      </c>
      <c r="B1346" s="4" t="s">
        <v>379</v>
      </c>
      <c r="C1346" s="4">
        <v>289</v>
      </c>
      <c r="D1346" s="4">
        <v>2013</v>
      </c>
    </row>
    <row r="1347" spans="1:4" hidden="1" x14ac:dyDescent="0.3">
      <c r="A1347" s="4">
        <v>48</v>
      </c>
      <c r="B1347" s="4" t="s">
        <v>283</v>
      </c>
      <c r="C1347" s="4">
        <v>270</v>
      </c>
      <c r="D1347" s="4">
        <v>2013</v>
      </c>
    </row>
    <row r="1348" spans="1:4" hidden="1" x14ac:dyDescent="0.3">
      <c r="A1348" s="4">
        <v>49</v>
      </c>
      <c r="B1348" s="4" t="s">
        <v>265</v>
      </c>
      <c r="C1348" s="4">
        <v>251</v>
      </c>
      <c r="D1348" s="4">
        <v>2013</v>
      </c>
    </row>
    <row r="1349" spans="1:4" hidden="1" x14ac:dyDescent="0.3">
      <c r="A1349" s="4">
        <v>50</v>
      </c>
      <c r="B1349" s="4" t="s">
        <v>224</v>
      </c>
      <c r="C1349" s="4">
        <v>233</v>
      </c>
      <c r="D1349" s="4">
        <v>2013</v>
      </c>
    </row>
    <row r="1350" spans="1:4" hidden="1" x14ac:dyDescent="0.3">
      <c r="A1350" s="4">
        <v>51</v>
      </c>
      <c r="B1350" s="4" t="s">
        <v>270</v>
      </c>
      <c r="C1350" s="4">
        <v>216</v>
      </c>
      <c r="D1350" s="4">
        <v>2013</v>
      </c>
    </row>
    <row r="1351" spans="1:4" hidden="1" x14ac:dyDescent="0.3">
      <c r="A1351" s="4">
        <v>52</v>
      </c>
      <c r="B1351" s="4" t="s">
        <v>345</v>
      </c>
      <c r="C1351" s="4">
        <v>213</v>
      </c>
      <c r="D1351" s="4">
        <v>2013</v>
      </c>
    </row>
    <row r="1352" spans="1:4" hidden="1" x14ac:dyDescent="0.3">
      <c r="A1352" s="4">
        <v>53</v>
      </c>
      <c r="B1352" s="4" t="s">
        <v>212</v>
      </c>
      <c r="C1352" s="4">
        <v>182</v>
      </c>
      <c r="D1352" s="4">
        <v>2013</v>
      </c>
    </row>
    <row r="1353" spans="1:4" hidden="1" x14ac:dyDescent="0.3">
      <c r="A1353" s="4">
        <v>54</v>
      </c>
      <c r="B1353" s="4" t="s">
        <v>249</v>
      </c>
      <c r="C1353" s="4">
        <v>175</v>
      </c>
      <c r="D1353" s="4">
        <v>2013</v>
      </c>
    </row>
    <row r="1354" spans="1:4" hidden="1" x14ac:dyDescent="0.3">
      <c r="A1354" s="4">
        <v>55</v>
      </c>
      <c r="B1354" s="4" t="s">
        <v>333</v>
      </c>
      <c r="C1354" s="4">
        <v>170</v>
      </c>
      <c r="D1354" s="4">
        <v>2013</v>
      </c>
    </row>
    <row r="1355" spans="1:4" hidden="1" x14ac:dyDescent="0.3">
      <c r="A1355" s="4">
        <v>56</v>
      </c>
      <c r="B1355" s="4" t="s">
        <v>372</v>
      </c>
      <c r="C1355" s="4">
        <v>168</v>
      </c>
      <c r="D1355" s="4">
        <v>2013</v>
      </c>
    </row>
    <row r="1356" spans="1:4" hidden="1" x14ac:dyDescent="0.3">
      <c r="A1356" s="4">
        <v>57</v>
      </c>
      <c r="B1356" s="4" t="s">
        <v>349</v>
      </c>
      <c r="C1356" s="4">
        <v>160</v>
      </c>
      <c r="D1356" s="4">
        <v>2013</v>
      </c>
    </row>
    <row r="1357" spans="1:4" hidden="1" x14ac:dyDescent="0.3">
      <c r="A1357" s="4">
        <v>58</v>
      </c>
      <c r="B1357" s="4" t="s">
        <v>230</v>
      </c>
      <c r="C1357" s="4">
        <v>148</v>
      </c>
      <c r="D1357" s="4">
        <v>2013</v>
      </c>
    </row>
    <row r="1358" spans="1:4" hidden="1" x14ac:dyDescent="0.3">
      <c r="A1358" s="4">
        <v>59</v>
      </c>
      <c r="B1358" s="4" t="s">
        <v>347</v>
      </c>
      <c r="C1358" s="4">
        <v>120</v>
      </c>
      <c r="D1358" s="4">
        <v>2013</v>
      </c>
    </row>
    <row r="1359" spans="1:4" hidden="1" x14ac:dyDescent="0.3">
      <c r="A1359" s="4">
        <v>60</v>
      </c>
      <c r="B1359" s="4" t="s">
        <v>1156</v>
      </c>
      <c r="C1359" s="4">
        <v>118</v>
      </c>
      <c r="D1359" s="4">
        <v>2013</v>
      </c>
    </row>
    <row r="1360" spans="1:4" hidden="1" x14ac:dyDescent="0.3">
      <c r="A1360" s="4">
        <v>61</v>
      </c>
      <c r="B1360" s="4" t="s">
        <v>234</v>
      </c>
      <c r="C1360" s="4">
        <v>115</v>
      </c>
      <c r="D1360" s="4">
        <v>2013</v>
      </c>
    </row>
    <row r="1361" spans="1:4" hidden="1" x14ac:dyDescent="0.3">
      <c r="A1361" s="4">
        <v>62</v>
      </c>
      <c r="B1361" s="4" t="s">
        <v>233</v>
      </c>
      <c r="C1361" s="4">
        <v>109</v>
      </c>
      <c r="D1361" s="4">
        <v>2013</v>
      </c>
    </row>
    <row r="1362" spans="1:4" hidden="1" x14ac:dyDescent="0.3">
      <c r="A1362" s="4">
        <v>63</v>
      </c>
      <c r="B1362" s="4" t="s">
        <v>389</v>
      </c>
      <c r="C1362" s="4">
        <v>108</v>
      </c>
      <c r="D1362" s="4">
        <v>2013</v>
      </c>
    </row>
    <row r="1363" spans="1:4" hidden="1" x14ac:dyDescent="0.3">
      <c r="A1363" s="4">
        <v>64</v>
      </c>
      <c r="B1363" s="4" t="s">
        <v>220</v>
      </c>
      <c r="C1363" s="4">
        <v>104</v>
      </c>
      <c r="D1363" s="4">
        <v>2013</v>
      </c>
    </row>
    <row r="1364" spans="1:4" hidden="1" x14ac:dyDescent="0.3">
      <c r="A1364" s="4">
        <v>65</v>
      </c>
      <c r="B1364" s="4" t="s">
        <v>339</v>
      </c>
      <c r="C1364" s="4">
        <v>103</v>
      </c>
      <c r="D1364" s="4">
        <v>2013</v>
      </c>
    </row>
    <row r="1365" spans="1:4" hidden="1" x14ac:dyDescent="0.3">
      <c r="A1365" s="4">
        <v>66</v>
      </c>
      <c r="B1365" s="4" t="s">
        <v>254</v>
      </c>
      <c r="C1365" s="4">
        <v>101</v>
      </c>
      <c r="D1365" s="4">
        <v>2013</v>
      </c>
    </row>
    <row r="1366" spans="1:4" hidden="1" x14ac:dyDescent="0.3">
      <c r="A1366" s="4">
        <v>67</v>
      </c>
      <c r="B1366" s="4" t="s">
        <v>388</v>
      </c>
      <c r="C1366" s="4">
        <v>97</v>
      </c>
      <c r="D1366" s="4">
        <v>2013</v>
      </c>
    </row>
    <row r="1367" spans="1:4" hidden="1" x14ac:dyDescent="0.3">
      <c r="A1367" s="4">
        <v>68</v>
      </c>
      <c r="B1367" s="4" t="s">
        <v>276</v>
      </c>
      <c r="C1367" s="4">
        <v>89</v>
      </c>
      <c r="D1367" s="4">
        <v>2013</v>
      </c>
    </row>
    <row r="1368" spans="1:4" hidden="1" x14ac:dyDescent="0.3">
      <c r="A1368" s="4">
        <v>69</v>
      </c>
      <c r="B1368" s="4" t="s">
        <v>317</v>
      </c>
      <c r="C1368" s="4">
        <v>83</v>
      </c>
      <c r="D1368" s="4">
        <v>2013</v>
      </c>
    </row>
    <row r="1369" spans="1:4" hidden="1" x14ac:dyDescent="0.3">
      <c r="A1369" s="4">
        <v>70</v>
      </c>
      <c r="B1369" s="4" t="s">
        <v>252</v>
      </c>
      <c r="C1369" s="4">
        <v>81</v>
      </c>
      <c r="D1369" s="4">
        <v>2013</v>
      </c>
    </row>
    <row r="1370" spans="1:4" hidden="1" x14ac:dyDescent="0.3">
      <c r="A1370" s="4">
        <v>71</v>
      </c>
      <c r="B1370" s="4" t="s">
        <v>338</v>
      </c>
      <c r="C1370" s="4">
        <v>76</v>
      </c>
      <c r="D1370" s="4">
        <v>2013</v>
      </c>
    </row>
    <row r="1371" spans="1:4" hidden="1" x14ac:dyDescent="0.3">
      <c r="A1371" s="4">
        <v>72</v>
      </c>
      <c r="B1371" s="4" t="s">
        <v>304</v>
      </c>
      <c r="C1371" s="4">
        <v>75</v>
      </c>
      <c r="D1371" s="4">
        <v>2013</v>
      </c>
    </row>
    <row r="1372" spans="1:4" hidden="1" x14ac:dyDescent="0.3">
      <c r="A1372" s="4">
        <v>73</v>
      </c>
      <c r="B1372" s="4" t="s">
        <v>327</v>
      </c>
      <c r="C1372" s="4">
        <v>68</v>
      </c>
      <c r="D1372" s="4">
        <v>2013</v>
      </c>
    </row>
    <row r="1373" spans="1:4" hidden="1" x14ac:dyDescent="0.3">
      <c r="A1373" s="4">
        <v>74</v>
      </c>
      <c r="B1373" s="4" t="s">
        <v>376</v>
      </c>
      <c r="C1373" s="4">
        <v>61</v>
      </c>
      <c r="D1373" s="4">
        <v>2013</v>
      </c>
    </row>
    <row r="1374" spans="1:4" hidden="1" x14ac:dyDescent="0.3">
      <c r="A1374" s="4">
        <v>75</v>
      </c>
      <c r="B1374" s="4" t="s">
        <v>361</v>
      </c>
      <c r="C1374" s="4">
        <v>60</v>
      </c>
      <c r="D1374" s="4">
        <v>2013</v>
      </c>
    </row>
    <row r="1375" spans="1:4" hidden="1" x14ac:dyDescent="0.3">
      <c r="A1375" s="4">
        <v>76</v>
      </c>
      <c r="B1375" s="4" t="s">
        <v>267</v>
      </c>
      <c r="C1375" s="4">
        <v>59</v>
      </c>
      <c r="D1375" s="4">
        <v>2013</v>
      </c>
    </row>
    <row r="1376" spans="1:4" hidden="1" x14ac:dyDescent="0.3">
      <c r="A1376" s="4">
        <v>77</v>
      </c>
      <c r="B1376" s="4" t="s">
        <v>225</v>
      </c>
      <c r="C1376" s="4">
        <v>58</v>
      </c>
      <c r="D1376" s="4">
        <v>2013</v>
      </c>
    </row>
    <row r="1377" spans="1:4" hidden="1" x14ac:dyDescent="0.3">
      <c r="A1377" s="4">
        <v>78</v>
      </c>
      <c r="B1377" s="4" t="s">
        <v>300</v>
      </c>
      <c r="C1377" s="4">
        <v>57</v>
      </c>
      <c r="D1377" s="4">
        <v>2013</v>
      </c>
    </row>
    <row r="1378" spans="1:4" hidden="1" x14ac:dyDescent="0.3">
      <c r="A1378" s="4">
        <v>79</v>
      </c>
      <c r="B1378" s="4" t="s">
        <v>211</v>
      </c>
      <c r="C1378" s="4">
        <v>52</v>
      </c>
      <c r="D1378" s="4">
        <v>2013</v>
      </c>
    </row>
    <row r="1379" spans="1:4" hidden="1" x14ac:dyDescent="0.3">
      <c r="A1379" s="4">
        <v>80</v>
      </c>
      <c r="B1379" s="4" t="s">
        <v>295</v>
      </c>
      <c r="C1379" s="4">
        <v>49</v>
      </c>
      <c r="D1379" s="4">
        <v>2013</v>
      </c>
    </row>
    <row r="1380" spans="1:4" hidden="1" x14ac:dyDescent="0.3">
      <c r="A1380" s="4">
        <v>81</v>
      </c>
      <c r="B1380" s="4" t="s">
        <v>320</v>
      </c>
      <c r="C1380" s="4">
        <v>47</v>
      </c>
      <c r="D1380" s="4">
        <v>2013</v>
      </c>
    </row>
    <row r="1381" spans="1:4" hidden="1" x14ac:dyDescent="0.3">
      <c r="A1381" s="4">
        <v>82</v>
      </c>
      <c r="B1381" s="4" t="s">
        <v>366</v>
      </c>
      <c r="C1381" s="4">
        <v>38</v>
      </c>
      <c r="D1381" s="4">
        <v>2013</v>
      </c>
    </row>
    <row r="1382" spans="1:4" hidden="1" x14ac:dyDescent="0.3">
      <c r="A1382" s="4">
        <v>83</v>
      </c>
      <c r="B1382" s="4" t="s">
        <v>248</v>
      </c>
      <c r="C1382" s="4">
        <v>30</v>
      </c>
      <c r="D1382" s="4">
        <v>2013</v>
      </c>
    </row>
    <row r="1383" spans="1:4" hidden="1" x14ac:dyDescent="0.3">
      <c r="A1383" s="4">
        <v>84</v>
      </c>
      <c r="B1383" s="4" t="s">
        <v>244</v>
      </c>
      <c r="C1383" s="4">
        <v>30</v>
      </c>
      <c r="D1383" s="4">
        <v>2013</v>
      </c>
    </row>
    <row r="1384" spans="1:4" hidden="1" x14ac:dyDescent="0.3">
      <c r="A1384" s="4">
        <v>85</v>
      </c>
      <c r="B1384" s="4" t="s">
        <v>362</v>
      </c>
      <c r="C1384" s="4">
        <v>28</v>
      </c>
      <c r="D1384" s="4">
        <v>2013</v>
      </c>
    </row>
    <row r="1385" spans="1:4" hidden="1" x14ac:dyDescent="0.3">
      <c r="A1385" s="4">
        <v>86</v>
      </c>
      <c r="B1385" s="4" t="s">
        <v>238</v>
      </c>
      <c r="C1385" s="4">
        <v>27</v>
      </c>
      <c r="D1385" s="4">
        <v>2013</v>
      </c>
    </row>
    <row r="1386" spans="1:4" hidden="1" x14ac:dyDescent="0.3">
      <c r="A1386" s="4">
        <v>87</v>
      </c>
      <c r="B1386" s="4" t="s">
        <v>227</v>
      </c>
      <c r="C1386" s="4">
        <v>26</v>
      </c>
      <c r="D1386" s="4">
        <v>2013</v>
      </c>
    </row>
    <row r="1387" spans="1:4" hidden="1" x14ac:dyDescent="0.3">
      <c r="A1387" s="4">
        <v>88</v>
      </c>
      <c r="B1387" s="4" t="s">
        <v>290</v>
      </c>
      <c r="C1387" s="4">
        <v>25</v>
      </c>
      <c r="D1387" s="4">
        <v>2013</v>
      </c>
    </row>
    <row r="1388" spans="1:4" hidden="1" x14ac:dyDescent="0.3">
      <c r="A1388" s="4">
        <v>89</v>
      </c>
      <c r="B1388" s="4" t="s">
        <v>364</v>
      </c>
      <c r="C1388" s="4">
        <v>21</v>
      </c>
      <c r="D1388" s="4">
        <v>2013</v>
      </c>
    </row>
    <row r="1389" spans="1:4" hidden="1" x14ac:dyDescent="0.3">
      <c r="A1389" s="4">
        <v>90</v>
      </c>
      <c r="B1389" s="4" t="s">
        <v>350</v>
      </c>
      <c r="C1389" s="4">
        <v>19</v>
      </c>
      <c r="D1389" s="4">
        <v>2013</v>
      </c>
    </row>
    <row r="1390" spans="1:4" hidden="1" x14ac:dyDescent="0.3">
      <c r="A1390" s="4">
        <v>91</v>
      </c>
      <c r="B1390" s="4" t="s">
        <v>341</v>
      </c>
      <c r="C1390" s="4">
        <v>16</v>
      </c>
      <c r="D1390" s="4">
        <v>2013</v>
      </c>
    </row>
    <row r="1391" spans="1:4" hidden="1" x14ac:dyDescent="0.3">
      <c r="A1391" s="4">
        <v>92</v>
      </c>
      <c r="B1391" s="4" t="s">
        <v>1160</v>
      </c>
      <c r="C1391" s="4">
        <v>13</v>
      </c>
      <c r="D1391" s="4">
        <v>2013</v>
      </c>
    </row>
    <row r="1392" spans="1:4" hidden="1" x14ac:dyDescent="0.3">
      <c r="A1392" s="4">
        <v>93</v>
      </c>
      <c r="B1392" s="4" t="s">
        <v>274</v>
      </c>
      <c r="C1392" s="4">
        <v>13</v>
      </c>
      <c r="D1392" s="4">
        <v>2013</v>
      </c>
    </row>
    <row r="1393" spans="1:4" hidden="1" x14ac:dyDescent="0.3">
      <c r="A1393" s="4">
        <v>94</v>
      </c>
      <c r="B1393" s="4" t="s">
        <v>235</v>
      </c>
      <c r="C1393" s="4">
        <v>13</v>
      </c>
      <c r="D1393" s="4">
        <v>2013</v>
      </c>
    </row>
    <row r="1394" spans="1:4" hidden="1" x14ac:dyDescent="0.3">
      <c r="A1394" s="4">
        <v>95</v>
      </c>
      <c r="B1394" s="4" t="s">
        <v>321</v>
      </c>
      <c r="C1394" s="4">
        <v>12</v>
      </c>
      <c r="D1394" s="4">
        <v>2013</v>
      </c>
    </row>
    <row r="1395" spans="1:4" hidden="1" x14ac:dyDescent="0.3">
      <c r="A1395" s="4">
        <v>96</v>
      </c>
      <c r="B1395" s="4" t="s">
        <v>282</v>
      </c>
      <c r="C1395" s="4">
        <v>12</v>
      </c>
      <c r="D1395" s="4">
        <v>2013</v>
      </c>
    </row>
    <row r="1396" spans="1:4" hidden="1" x14ac:dyDescent="0.3">
      <c r="A1396" s="4">
        <v>97</v>
      </c>
      <c r="B1396" s="4" t="s">
        <v>26</v>
      </c>
      <c r="C1396" s="4">
        <v>11</v>
      </c>
      <c r="D1396" s="4">
        <v>2013</v>
      </c>
    </row>
    <row r="1397" spans="1:4" hidden="1" x14ac:dyDescent="0.3">
      <c r="A1397" s="4">
        <v>98</v>
      </c>
      <c r="B1397" s="4" t="s">
        <v>310</v>
      </c>
      <c r="C1397" s="4">
        <v>9</v>
      </c>
      <c r="D1397" s="4">
        <v>2013</v>
      </c>
    </row>
    <row r="1398" spans="1:4" hidden="1" x14ac:dyDescent="0.3">
      <c r="A1398" s="4">
        <v>99</v>
      </c>
      <c r="B1398" s="4" t="s">
        <v>313</v>
      </c>
      <c r="C1398" s="4">
        <v>6</v>
      </c>
      <c r="D1398" s="4">
        <v>2013</v>
      </c>
    </row>
    <row r="1399" spans="1:4" hidden="1" x14ac:dyDescent="0.3">
      <c r="A1399" s="4">
        <v>100</v>
      </c>
      <c r="B1399" s="4" t="s">
        <v>247</v>
      </c>
      <c r="C1399" s="4">
        <v>6</v>
      </c>
      <c r="D1399" s="4">
        <v>2013</v>
      </c>
    </row>
    <row r="1400" spans="1:4" hidden="1" x14ac:dyDescent="0.3">
      <c r="A1400" s="4">
        <v>101</v>
      </c>
      <c r="B1400" s="4" t="s">
        <v>203</v>
      </c>
      <c r="C1400" s="4">
        <v>5</v>
      </c>
      <c r="D1400" s="4">
        <v>2013</v>
      </c>
    </row>
    <row r="1401" spans="1:4" hidden="1" x14ac:dyDescent="0.3">
      <c r="A1401" s="4">
        <v>102</v>
      </c>
      <c r="B1401" s="4" t="s">
        <v>383</v>
      </c>
      <c r="C1401" s="4">
        <v>5</v>
      </c>
      <c r="D1401" s="4">
        <v>2013</v>
      </c>
    </row>
    <row r="1402" spans="1:4" hidden="1" x14ac:dyDescent="0.3">
      <c r="A1402" s="4">
        <v>103</v>
      </c>
      <c r="B1402" s="4" t="s">
        <v>219</v>
      </c>
      <c r="C1402" s="4">
        <v>5</v>
      </c>
      <c r="D1402" s="4">
        <v>2013</v>
      </c>
    </row>
    <row r="1403" spans="1:4" hidden="1" x14ac:dyDescent="0.3">
      <c r="A1403" s="4">
        <v>104</v>
      </c>
      <c r="B1403" s="4" t="s">
        <v>298</v>
      </c>
      <c r="C1403" s="4">
        <v>5</v>
      </c>
      <c r="D1403" s="4">
        <v>2013</v>
      </c>
    </row>
    <row r="1404" spans="1:4" hidden="1" x14ac:dyDescent="0.3">
      <c r="A1404" s="4">
        <v>105</v>
      </c>
      <c r="B1404" s="4" t="s">
        <v>307</v>
      </c>
      <c r="C1404" s="4">
        <v>4</v>
      </c>
      <c r="D1404" s="4">
        <v>2013</v>
      </c>
    </row>
    <row r="1405" spans="1:4" hidden="1" x14ac:dyDescent="0.3">
      <c r="A1405" s="4">
        <v>106</v>
      </c>
      <c r="B1405" s="4" t="s">
        <v>257</v>
      </c>
      <c r="C1405" s="4">
        <v>4</v>
      </c>
      <c r="D1405" s="4">
        <v>2013</v>
      </c>
    </row>
    <row r="1406" spans="1:4" hidden="1" x14ac:dyDescent="0.3">
      <c r="A1406" s="4">
        <v>107</v>
      </c>
      <c r="B1406" s="4" t="s">
        <v>368</v>
      </c>
      <c r="C1406" s="4">
        <v>3</v>
      </c>
      <c r="D1406" s="4">
        <v>2013</v>
      </c>
    </row>
    <row r="1407" spans="1:4" hidden="1" x14ac:dyDescent="0.3">
      <c r="A1407" s="4">
        <v>108</v>
      </c>
      <c r="B1407" s="4" t="s">
        <v>337</v>
      </c>
      <c r="C1407" s="4">
        <v>3</v>
      </c>
      <c r="D1407" s="4">
        <v>2013</v>
      </c>
    </row>
    <row r="1408" spans="1:4" hidden="1" x14ac:dyDescent="0.3">
      <c r="A1408" s="4">
        <v>109</v>
      </c>
      <c r="B1408" s="4" t="s">
        <v>228</v>
      </c>
      <c r="C1408" s="4">
        <v>2</v>
      </c>
      <c r="D1408" s="4">
        <v>2013</v>
      </c>
    </row>
    <row r="1409" spans="1:4" hidden="1" x14ac:dyDescent="0.3">
      <c r="A1409" s="4">
        <v>110</v>
      </c>
      <c r="B1409" s="4" t="s">
        <v>246</v>
      </c>
      <c r="C1409" s="4">
        <v>2</v>
      </c>
      <c r="D1409" s="4">
        <v>2013</v>
      </c>
    </row>
    <row r="1410" spans="1:4" hidden="1" x14ac:dyDescent="0.3">
      <c r="A1410" s="4">
        <v>111</v>
      </c>
      <c r="B1410" s="4" t="s">
        <v>271</v>
      </c>
      <c r="C1410" s="4">
        <v>2</v>
      </c>
      <c r="D1410" s="4">
        <v>2013</v>
      </c>
    </row>
    <row r="1411" spans="1:4" hidden="1" x14ac:dyDescent="0.3">
      <c r="A1411" s="4">
        <v>112</v>
      </c>
      <c r="B1411" s="4" t="s">
        <v>251</v>
      </c>
      <c r="C1411" s="4">
        <v>2</v>
      </c>
      <c r="D1411" s="4">
        <v>2013</v>
      </c>
    </row>
    <row r="1412" spans="1:4" hidden="1" x14ac:dyDescent="0.3">
      <c r="A1412" s="4">
        <v>113</v>
      </c>
      <c r="B1412" s="4" t="s">
        <v>268</v>
      </c>
      <c r="C1412" s="4">
        <v>2</v>
      </c>
      <c r="D1412" s="4">
        <v>2013</v>
      </c>
    </row>
    <row r="1413" spans="1:4" hidden="1" x14ac:dyDescent="0.3">
      <c r="A1413" s="4">
        <v>114</v>
      </c>
      <c r="B1413" s="4" t="s">
        <v>278</v>
      </c>
      <c r="C1413" s="4">
        <v>2</v>
      </c>
      <c r="D1413" s="4">
        <v>2013</v>
      </c>
    </row>
    <row r="1414" spans="1:4" hidden="1" x14ac:dyDescent="0.3">
      <c r="A1414" s="4">
        <v>115</v>
      </c>
      <c r="B1414" s="4" t="s">
        <v>299</v>
      </c>
      <c r="C1414" s="4">
        <v>2</v>
      </c>
      <c r="D1414" s="4">
        <v>2013</v>
      </c>
    </row>
    <row r="1415" spans="1:4" hidden="1" x14ac:dyDescent="0.3">
      <c r="A1415" s="4">
        <v>116</v>
      </c>
      <c r="B1415" s="4" t="s">
        <v>336</v>
      </c>
      <c r="C1415" s="4">
        <v>2</v>
      </c>
      <c r="D1415" s="4">
        <v>2013</v>
      </c>
    </row>
    <row r="1416" spans="1:4" hidden="1" x14ac:dyDescent="0.3">
      <c r="A1416" s="4">
        <v>117</v>
      </c>
      <c r="B1416" s="4" t="s">
        <v>330</v>
      </c>
      <c r="C1416" s="4">
        <v>1</v>
      </c>
      <c r="D1416" s="4">
        <v>2013</v>
      </c>
    </row>
    <row r="1417" spans="1:4" hidden="1" x14ac:dyDescent="0.3">
      <c r="A1417" s="4">
        <v>118</v>
      </c>
      <c r="B1417" s="4" t="s">
        <v>315</v>
      </c>
      <c r="C1417" s="4">
        <v>1</v>
      </c>
      <c r="D1417" s="4">
        <v>2013</v>
      </c>
    </row>
    <row r="1418" spans="1:4" hidden="1" x14ac:dyDescent="0.3">
      <c r="A1418" s="4">
        <v>119</v>
      </c>
      <c r="B1418" s="4" t="s">
        <v>294</v>
      </c>
      <c r="C1418" s="4">
        <v>1</v>
      </c>
      <c r="D1418" s="4">
        <v>2013</v>
      </c>
    </row>
    <row r="1419" spans="1:4" hidden="1" x14ac:dyDescent="0.3">
      <c r="A1419" s="4">
        <v>120</v>
      </c>
      <c r="B1419" s="4" t="s">
        <v>1163</v>
      </c>
      <c r="C1419" s="4">
        <v>1</v>
      </c>
      <c r="D1419" s="4">
        <v>2013</v>
      </c>
    </row>
    <row r="1420" spans="1:4" hidden="1" x14ac:dyDescent="0.3">
      <c r="A1420" s="4">
        <v>121</v>
      </c>
      <c r="B1420" s="4" t="s">
        <v>210</v>
      </c>
      <c r="C1420" s="4">
        <v>1</v>
      </c>
      <c r="D1420" s="4">
        <v>2013</v>
      </c>
    </row>
    <row r="1421" spans="1:4" hidden="1" x14ac:dyDescent="0.3">
      <c r="A1421" s="4">
        <v>122</v>
      </c>
      <c r="B1421" s="4" t="s">
        <v>201</v>
      </c>
      <c r="C1421" s="4">
        <v>1</v>
      </c>
      <c r="D1421" s="4">
        <v>2013</v>
      </c>
    </row>
    <row r="1422" spans="1:4" x14ac:dyDescent="0.3">
      <c r="A1422" s="49">
        <v>1</v>
      </c>
      <c r="B1422" s="25" t="s">
        <v>217</v>
      </c>
      <c r="C1422" s="25">
        <v>9400</v>
      </c>
      <c r="D1422" s="25">
        <v>2014</v>
      </c>
    </row>
    <row r="1423" spans="1:4" x14ac:dyDescent="0.3">
      <c r="A1423" s="49">
        <v>2</v>
      </c>
      <c r="B1423" s="25" t="s">
        <v>28</v>
      </c>
      <c r="C1423" s="25">
        <v>8139</v>
      </c>
      <c r="D1423" s="25">
        <v>2014</v>
      </c>
    </row>
    <row r="1424" spans="1:4" x14ac:dyDescent="0.3">
      <c r="A1424" s="49">
        <v>3</v>
      </c>
      <c r="B1424" s="25" t="s">
        <v>329</v>
      </c>
      <c r="C1424" s="25">
        <v>7936</v>
      </c>
      <c r="D1424" s="25">
        <v>2014</v>
      </c>
    </row>
    <row r="1425" spans="1:4" x14ac:dyDescent="0.3">
      <c r="A1425" s="49">
        <v>4</v>
      </c>
      <c r="B1425" s="25" t="s">
        <v>259</v>
      </c>
      <c r="C1425" s="25">
        <v>7807</v>
      </c>
      <c r="D1425" s="25">
        <v>2014</v>
      </c>
    </row>
    <row r="1426" spans="1:4" x14ac:dyDescent="0.3">
      <c r="A1426" s="49">
        <v>5</v>
      </c>
      <c r="B1426" s="25" t="s">
        <v>340</v>
      </c>
      <c r="C1426" s="25">
        <v>5698</v>
      </c>
      <c r="D1426" s="25">
        <v>2014</v>
      </c>
    </row>
    <row r="1427" spans="1:4" hidden="1" x14ac:dyDescent="0.3">
      <c r="A1427" s="4">
        <v>6</v>
      </c>
      <c r="B1427" s="4" t="s">
        <v>319</v>
      </c>
      <c r="C1427" s="4">
        <v>5089</v>
      </c>
      <c r="D1427" s="4">
        <v>2014</v>
      </c>
    </row>
    <row r="1428" spans="1:4" hidden="1" x14ac:dyDescent="0.3">
      <c r="A1428" s="4">
        <v>7</v>
      </c>
      <c r="B1428" s="4" t="s">
        <v>266</v>
      </c>
      <c r="C1428" s="4">
        <v>2987</v>
      </c>
      <c r="D1428" s="4">
        <v>2014</v>
      </c>
    </row>
    <row r="1429" spans="1:4" hidden="1" x14ac:dyDescent="0.3">
      <c r="A1429" s="4">
        <v>8</v>
      </c>
      <c r="B1429" s="4" t="s">
        <v>324</v>
      </c>
      <c r="C1429" s="4">
        <v>2930</v>
      </c>
      <c r="D1429" s="4">
        <v>2014</v>
      </c>
    </row>
    <row r="1430" spans="1:4" hidden="1" x14ac:dyDescent="0.3">
      <c r="A1430" s="4">
        <v>9</v>
      </c>
      <c r="B1430" s="4" t="s">
        <v>344</v>
      </c>
      <c r="C1430" s="4">
        <v>2835</v>
      </c>
      <c r="D1430" s="4">
        <v>2014</v>
      </c>
    </row>
    <row r="1431" spans="1:4" hidden="1" x14ac:dyDescent="0.3">
      <c r="A1431" s="4">
        <v>10</v>
      </c>
      <c r="B1431" s="4" t="s">
        <v>253</v>
      </c>
      <c r="C1431" s="4">
        <v>2613</v>
      </c>
      <c r="D1431" s="4">
        <v>2014</v>
      </c>
    </row>
    <row r="1432" spans="1:4" hidden="1" x14ac:dyDescent="0.3">
      <c r="A1432" s="4">
        <v>11</v>
      </c>
      <c r="B1432" s="4" t="s">
        <v>365</v>
      </c>
      <c r="C1432" s="4">
        <v>2325</v>
      </c>
      <c r="D1432" s="4">
        <v>2014</v>
      </c>
    </row>
    <row r="1433" spans="1:4" hidden="1" x14ac:dyDescent="0.3">
      <c r="A1433" s="4">
        <v>12</v>
      </c>
      <c r="B1433" s="4" t="s">
        <v>314</v>
      </c>
      <c r="C1433" s="4">
        <v>2322</v>
      </c>
      <c r="D1433" s="4">
        <v>2014</v>
      </c>
    </row>
    <row r="1434" spans="1:4" hidden="1" x14ac:dyDescent="0.3">
      <c r="A1434" s="4">
        <v>13</v>
      </c>
      <c r="B1434" s="4" t="s">
        <v>18</v>
      </c>
      <c r="C1434" s="4">
        <v>2181</v>
      </c>
      <c r="D1434" s="4">
        <v>2014</v>
      </c>
    </row>
    <row r="1435" spans="1:4" hidden="1" x14ac:dyDescent="0.3">
      <c r="A1435" s="4">
        <v>14</v>
      </c>
      <c r="B1435" s="4" t="s">
        <v>45</v>
      </c>
      <c r="C1435" s="4">
        <v>2179</v>
      </c>
      <c r="D1435" s="4">
        <v>2014</v>
      </c>
    </row>
    <row r="1436" spans="1:4" hidden="1" x14ac:dyDescent="0.3">
      <c r="A1436" s="4">
        <v>15</v>
      </c>
      <c r="B1436" s="4" t="s">
        <v>229</v>
      </c>
      <c r="C1436" s="4">
        <v>1990</v>
      </c>
      <c r="D1436" s="4">
        <v>2014</v>
      </c>
    </row>
    <row r="1437" spans="1:4" hidden="1" x14ac:dyDescent="0.3">
      <c r="A1437" s="4">
        <v>16</v>
      </c>
      <c r="B1437" s="4" t="s">
        <v>36</v>
      </c>
      <c r="C1437" s="4">
        <v>1844</v>
      </c>
      <c r="D1437" s="4">
        <v>2014</v>
      </c>
    </row>
    <row r="1438" spans="1:4" hidden="1" x14ac:dyDescent="0.3">
      <c r="A1438" s="4">
        <v>17</v>
      </c>
      <c r="B1438" s="4" t="s">
        <v>323</v>
      </c>
      <c r="C1438" s="4">
        <v>1826</v>
      </c>
      <c r="D1438" s="4">
        <v>2014</v>
      </c>
    </row>
    <row r="1439" spans="1:4" hidden="1" x14ac:dyDescent="0.3">
      <c r="A1439" s="4">
        <v>18</v>
      </c>
      <c r="B1439" s="4" t="s">
        <v>381</v>
      </c>
      <c r="C1439" s="4">
        <v>1793</v>
      </c>
      <c r="D1439" s="4">
        <v>2014</v>
      </c>
    </row>
    <row r="1440" spans="1:4" hidden="1" x14ac:dyDescent="0.3">
      <c r="A1440" s="4">
        <v>19</v>
      </c>
      <c r="B1440" s="4" t="s">
        <v>369</v>
      </c>
      <c r="C1440" s="4">
        <v>1758</v>
      </c>
      <c r="D1440" s="4">
        <v>2014</v>
      </c>
    </row>
    <row r="1441" spans="1:4" hidden="1" x14ac:dyDescent="0.3">
      <c r="A1441" s="4">
        <v>20</v>
      </c>
      <c r="B1441" s="4" t="s">
        <v>284</v>
      </c>
      <c r="C1441" s="4">
        <v>1746</v>
      </c>
      <c r="D1441" s="4">
        <v>2014</v>
      </c>
    </row>
    <row r="1442" spans="1:4" hidden="1" x14ac:dyDescent="0.3">
      <c r="A1442" s="4">
        <v>21</v>
      </c>
      <c r="B1442" s="4" t="s">
        <v>30</v>
      </c>
      <c r="C1442" s="4">
        <v>1697</v>
      </c>
      <c r="D1442" s="4">
        <v>2014</v>
      </c>
    </row>
    <row r="1443" spans="1:4" hidden="1" x14ac:dyDescent="0.3">
      <c r="A1443" s="4">
        <v>22</v>
      </c>
      <c r="B1443" s="4" t="s">
        <v>233</v>
      </c>
      <c r="C1443" s="4">
        <v>1387</v>
      </c>
      <c r="D1443" s="4">
        <v>2014</v>
      </c>
    </row>
    <row r="1444" spans="1:4" hidden="1" x14ac:dyDescent="0.3">
      <c r="A1444" s="4">
        <v>23</v>
      </c>
      <c r="B1444" s="4" t="s">
        <v>355</v>
      </c>
      <c r="C1444" s="4">
        <v>1272</v>
      </c>
      <c r="D1444" s="4">
        <v>2014</v>
      </c>
    </row>
    <row r="1445" spans="1:4" hidden="1" x14ac:dyDescent="0.3">
      <c r="A1445" s="4">
        <v>24</v>
      </c>
      <c r="B1445" s="4" t="s">
        <v>222</v>
      </c>
      <c r="C1445" s="4">
        <v>1264</v>
      </c>
      <c r="D1445" s="4">
        <v>2014</v>
      </c>
    </row>
    <row r="1446" spans="1:4" hidden="1" x14ac:dyDescent="0.3">
      <c r="A1446" s="4">
        <v>25</v>
      </c>
      <c r="B1446" s="4" t="s">
        <v>230</v>
      </c>
      <c r="C1446" s="4">
        <v>1258</v>
      </c>
      <c r="D1446" s="4">
        <v>2014</v>
      </c>
    </row>
    <row r="1447" spans="1:4" hidden="1" x14ac:dyDescent="0.3">
      <c r="A1447" s="4">
        <v>26</v>
      </c>
      <c r="B1447" s="4" t="s">
        <v>25</v>
      </c>
      <c r="C1447" s="4">
        <v>1123</v>
      </c>
      <c r="D1447" s="4">
        <v>2014</v>
      </c>
    </row>
    <row r="1448" spans="1:4" hidden="1" x14ac:dyDescent="0.3">
      <c r="A1448" s="4">
        <v>27</v>
      </c>
      <c r="B1448" s="4" t="s">
        <v>236</v>
      </c>
      <c r="C1448" s="4">
        <v>1122</v>
      </c>
      <c r="D1448" s="4">
        <v>2014</v>
      </c>
    </row>
    <row r="1449" spans="1:4" hidden="1" x14ac:dyDescent="0.3">
      <c r="A1449" s="4">
        <v>28</v>
      </c>
      <c r="B1449" s="4" t="s">
        <v>625</v>
      </c>
      <c r="C1449" s="4">
        <v>999</v>
      </c>
      <c r="D1449" s="4">
        <v>2014</v>
      </c>
    </row>
    <row r="1450" spans="1:4" hidden="1" x14ac:dyDescent="0.3">
      <c r="A1450" s="4">
        <v>29</v>
      </c>
      <c r="B1450" s="4" t="s">
        <v>1160</v>
      </c>
      <c r="C1450" s="4">
        <v>977</v>
      </c>
      <c r="D1450" s="4">
        <v>2014</v>
      </c>
    </row>
    <row r="1451" spans="1:4" hidden="1" x14ac:dyDescent="0.3">
      <c r="A1451" s="4">
        <v>30</v>
      </c>
      <c r="B1451" s="4" t="s">
        <v>312</v>
      </c>
      <c r="C1451" s="4">
        <v>942</v>
      </c>
      <c r="D1451" s="4">
        <v>2014</v>
      </c>
    </row>
    <row r="1452" spans="1:4" hidden="1" x14ac:dyDescent="0.3">
      <c r="A1452" s="4">
        <v>31</v>
      </c>
      <c r="B1452" s="4" t="s">
        <v>286</v>
      </c>
      <c r="C1452" s="4">
        <v>938</v>
      </c>
      <c r="D1452" s="4">
        <v>2014</v>
      </c>
    </row>
    <row r="1453" spans="1:4" hidden="1" x14ac:dyDescent="0.3">
      <c r="A1453" s="4">
        <v>32</v>
      </c>
      <c r="B1453" s="4" t="s">
        <v>262</v>
      </c>
      <c r="C1453" s="4">
        <v>922</v>
      </c>
      <c r="D1453" s="4">
        <v>2014</v>
      </c>
    </row>
    <row r="1454" spans="1:4" hidden="1" x14ac:dyDescent="0.3">
      <c r="A1454" s="4">
        <v>33</v>
      </c>
      <c r="B1454" s="4" t="s">
        <v>301</v>
      </c>
      <c r="C1454" s="4">
        <v>896</v>
      </c>
      <c r="D1454" s="4">
        <v>2014</v>
      </c>
    </row>
    <row r="1455" spans="1:4" hidden="1" x14ac:dyDescent="0.3">
      <c r="A1455" s="4">
        <v>34</v>
      </c>
      <c r="B1455" s="4" t="s">
        <v>5</v>
      </c>
      <c r="C1455" s="4">
        <v>881</v>
      </c>
      <c r="D1455" s="4">
        <v>2014</v>
      </c>
    </row>
    <row r="1456" spans="1:4" hidden="1" x14ac:dyDescent="0.3">
      <c r="A1456" s="4">
        <v>35</v>
      </c>
      <c r="B1456" s="4" t="s">
        <v>302</v>
      </c>
      <c r="C1456" s="4">
        <v>871</v>
      </c>
      <c r="D1456" s="4">
        <v>2014</v>
      </c>
    </row>
    <row r="1457" spans="1:4" hidden="1" x14ac:dyDescent="0.3">
      <c r="A1457" s="4">
        <v>36</v>
      </c>
      <c r="B1457" s="4" t="s">
        <v>232</v>
      </c>
      <c r="C1457" s="4">
        <v>852</v>
      </c>
      <c r="D1457" s="4">
        <v>2014</v>
      </c>
    </row>
    <row r="1458" spans="1:4" hidden="1" x14ac:dyDescent="0.3">
      <c r="A1458" s="4">
        <v>37</v>
      </c>
      <c r="B1458" s="4" t="s">
        <v>260</v>
      </c>
      <c r="C1458" s="4">
        <v>668</v>
      </c>
      <c r="D1458" s="4">
        <v>2014</v>
      </c>
    </row>
    <row r="1459" spans="1:4" hidden="1" x14ac:dyDescent="0.3">
      <c r="A1459" s="4">
        <v>38</v>
      </c>
      <c r="B1459" s="4" t="s">
        <v>1053</v>
      </c>
      <c r="C1459" s="4">
        <v>612</v>
      </c>
      <c r="D1459" s="4">
        <v>2014</v>
      </c>
    </row>
    <row r="1460" spans="1:4" hidden="1" x14ac:dyDescent="0.3">
      <c r="A1460" s="4">
        <v>39</v>
      </c>
      <c r="B1460" s="4" t="s">
        <v>320</v>
      </c>
      <c r="C1460" s="4">
        <v>592</v>
      </c>
      <c r="D1460" s="4">
        <v>2014</v>
      </c>
    </row>
    <row r="1461" spans="1:4" hidden="1" x14ac:dyDescent="0.3">
      <c r="A1461" s="4">
        <v>40</v>
      </c>
      <c r="B1461" s="4" t="s">
        <v>4</v>
      </c>
      <c r="C1461" s="4">
        <v>591</v>
      </c>
      <c r="D1461" s="4">
        <v>2014</v>
      </c>
    </row>
    <row r="1462" spans="1:4" hidden="1" x14ac:dyDescent="0.3">
      <c r="A1462" s="4">
        <v>41</v>
      </c>
      <c r="B1462" s="4" t="s">
        <v>377</v>
      </c>
      <c r="C1462" s="4">
        <v>569</v>
      </c>
      <c r="D1462" s="4">
        <v>2014</v>
      </c>
    </row>
    <row r="1463" spans="1:4" hidden="1" x14ac:dyDescent="0.3">
      <c r="A1463" s="4">
        <v>42</v>
      </c>
      <c r="B1463" s="4" t="s">
        <v>263</v>
      </c>
      <c r="C1463" s="4">
        <v>509</v>
      </c>
      <c r="D1463" s="4">
        <v>2014</v>
      </c>
    </row>
    <row r="1464" spans="1:4" hidden="1" x14ac:dyDescent="0.3">
      <c r="A1464" s="4">
        <v>43</v>
      </c>
      <c r="B1464" s="4" t="s">
        <v>237</v>
      </c>
      <c r="C1464" s="4">
        <v>441</v>
      </c>
      <c r="D1464" s="4">
        <v>2014</v>
      </c>
    </row>
    <row r="1465" spans="1:4" hidden="1" x14ac:dyDescent="0.3">
      <c r="A1465" s="4">
        <v>44</v>
      </c>
      <c r="B1465" s="4" t="s">
        <v>334</v>
      </c>
      <c r="C1465" s="4">
        <v>392</v>
      </c>
      <c r="D1465" s="4">
        <v>2014</v>
      </c>
    </row>
    <row r="1466" spans="1:4" hidden="1" x14ac:dyDescent="0.3">
      <c r="A1466" s="4">
        <v>45</v>
      </c>
      <c r="B1466" s="4" t="s">
        <v>261</v>
      </c>
      <c r="C1466" s="4">
        <v>376</v>
      </c>
      <c r="D1466" s="4">
        <v>2014</v>
      </c>
    </row>
    <row r="1467" spans="1:4" hidden="1" x14ac:dyDescent="0.3">
      <c r="A1467" s="4">
        <v>46</v>
      </c>
      <c r="B1467" s="4" t="s">
        <v>280</v>
      </c>
      <c r="C1467" s="4">
        <v>367</v>
      </c>
      <c r="D1467" s="4">
        <v>2014</v>
      </c>
    </row>
    <row r="1468" spans="1:4" hidden="1" x14ac:dyDescent="0.3">
      <c r="A1468" s="4">
        <v>47</v>
      </c>
      <c r="B1468" s="4" t="s">
        <v>720</v>
      </c>
      <c r="C1468" s="4">
        <v>342</v>
      </c>
      <c r="D1468" s="4">
        <v>2014</v>
      </c>
    </row>
    <row r="1469" spans="1:4" hidden="1" x14ac:dyDescent="0.3">
      <c r="A1469" s="4">
        <v>48</v>
      </c>
      <c r="B1469" s="4" t="s">
        <v>345</v>
      </c>
      <c r="C1469" s="4">
        <v>324</v>
      </c>
      <c r="D1469" s="4">
        <v>2014</v>
      </c>
    </row>
    <row r="1470" spans="1:4" hidden="1" x14ac:dyDescent="0.3">
      <c r="A1470" s="4">
        <v>49</v>
      </c>
      <c r="B1470" s="4" t="s">
        <v>269</v>
      </c>
      <c r="C1470" s="4">
        <v>306</v>
      </c>
      <c r="D1470" s="4">
        <v>2014</v>
      </c>
    </row>
    <row r="1471" spans="1:4" hidden="1" x14ac:dyDescent="0.3">
      <c r="A1471" s="4">
        <v>50</v>
      </c>
      <c r="B1471" s="4" t="s">
        <v>387</v>
      </c>
      <c r="C1471" s="4">
        <v>295</v>
      </c>
      <c r="D1471" s="4">
        <v>2014</v>
      </c>
    </row>
    <row r="1472" spans="1:4" hidden="1" x14ac:dyDescent="0.3">
      <c r="A1472" s="4">
        <v>51</v>
      </c>
      <c r="B1472" s="4" t="s">
        <v>379</v>
      </c>
      <c r="C1472" s="4">
        <v>289</v>
      </c>
      <c r="D1472" s="4">
        <v>2014</v>
      </c>
    </row>
    <row r="1473" spans="1:4" hidden="1" x14ac:dyDescent="0.3">
      <c r="A1473" s="4">
        <v>52</v>
      </c>
      <c r="B1473" s="4" t="s">
        <v>283</v>
      </c>
      <c r="C1473" s="4">
        <v>271</v>
      </c>
      <c r="D1473" s="4">
        <v>2014</v>
      </c>
    </row>
    <row r="1474" spans="1:4" hidden="1" x14ac:dyDescent="0.3">
      <c r="A1474" s="4">
        <v>53</v>
      </c>
      <c r="B1474" s="4" t="s">
        <v>391</v>
      </c>
      <c r="C1474" s="4">
        <v>257</v>
      </c>
      <c r="D1474" s="4">
        <v>2014</v>
      </c>
    </row>
    <row r="1475" spans="1:4" hidden="1" x14ac:dyDescent="0.3">
      <c r="A1475" s="4">
        <v>54</v>
      </c>
      <c r="B1475" s="4" t="s">
        <v>224</v>
      </c>
      <c r="C1475" s="4">
        <v>229</v>
      </c>
      <c r="D1475" s="4">
        <v>2014</v>
      </c>
    </row>
    <row r="1476" spans="1:4" hidden="1" x14ac:dyDescent="0.3">
      <c r="A1476" s="4">
        <v>55</v>
      </c>
      <c r="B1476" s="4" t="s">
        <v>270</v>
      </c>
      <c r="C1476" s="4">
        <v>222</v>
      </c>
      <c r="D1476" s="4">
        <v>2014</v>
      </c>
    </row>
    <row r="1477" spans="1:4" hidden="1" x14ac:dyDescent="0.3">
      <c r="A1477" s="4">
        <v>56</v>
      </c>
      <c r="B1477" s="4" t="s">
        <v>361</v>
      </c>
      <c r="C1477" s="4">
        <v>205</v>
      </c>
      <c r="D1477" s="4">
        <v>2014</v>
      </c>
    </row>
    <row r="1478" spans="1:4" hidden="1" x14ac:dyDescent="0.3">
      <c r="A1478" s="4">
        <v>57</v>
      </c>
      <c r="B1478" s="4" t="s">
        <v>373</v>
      </c>
      <c r="C1478" s="4">
        <v>196</v>
      </c>
      <c r="D1478" s="4">
        <v>2014</v>
      </c>
    </row>
    <row r="1479" spans="1:4" hidden="1" x14ac:dyDescent="0.3">
      <c r="A1479" s="4">
        <v>58</v>
      </c>
      <c r="B1479" s="4" t="s">
        <v>212</v>
      </c>
      <c r="C1479" s="4">
        <v>184</v>
      </c>
      <c r="D1479" s="4">
        <v>2014</v>
      </c>
    </row>
    <row r="1480" spans="1:4" hidden="1" x14ac:dyDescent="0.3">
      <c r="A1480" s="4">
        <v>59</v>
      </c>
      <c r="B1480" s="4" t="s">
        <v>265</v>
      </c>
      <c r="C1480" s="4">
        <v>179</v>
      </c>
      <c r="D1480" s="4">
        <v>2014</v>
      </c>
    </row>
    <row r="1481" spans="1:4" hidden="1" x14ac:dyDescent="0.3">
      <c r="A1481" s="4">
        <v>60</v>
      </c>
      <c r="B1481" s="4" t="s">
        <v>335</v>
      </c>
      <c r="C1481" s="4">
        <v>176</v>
      </c>
      <c r="D1481" s="4">
        <v>2014</v>
      </c>
    </row>
    <row r="1482" spans="1:4" hidden="1" x14ac:dyDescent="0.3">
      <c r="A1482" s="4">
        <v>61</v>
      </c>
      <c r="B1482" s="4" t="s">
        <v>333</v>
      </c>
      <c r="C1482" s="4">
        <v>171</v>
      </c>
      <c r="D1482" s="4">
        <v>2014</v>
      </c>
    </row>
    <row r="1483" spans="1:4" hidden="1" x14ac:dyDescent="0.3">
      <c r="A1483" s="4">
        <v>62</v>
      </c>
      <c r="B1483" s="4" t="s">
        <v>249</v>
      </c>
      <c r="C1483" s="4">
        <v>162</v>
      </c>
      <c r="D1483" s="4">
        <v>2014</v>
      </c>
    </row>
    <row r="1484" spans="1:4" hidden="1" x14ac:dyDescent="0.3">
      <c r="A1484" s="4">
        <v>63</v>
      </c>
      <c r="B1484" s="4" t="s">
        <v>349</v>
      </c>
      <c r="C1484" s="4">
        <v>161</v>
      </c>
      <c r="D1484" s="4">
        <v>2014</v>
      </c>
    </row>
    <row r="1485" spans="1:4" hidden="1" x14ac:dyDescent="0.3">
      <c r="A1485" s="4">
        <v>64</v>
      </c>
      <c r="B1485" s="4" t="s">
        <v>307</v>
      </c>
      <c r="C1485" s="4">
        <v>149</v>
      </c>
      <c r="D1485" s="4">
        <v>2014</v>
      </c>
    </row>
    <row r="1486" spans="1:4" hidden="1" x14ac:dyDescent="0.3">
      <c r="A1486" s="4">
        <v>65</v>
      </c>
      <c r="B1486" s="4" t="s">
        <v>388</v>
      </c>
      <c r="C1486" s="4">
        <v>134</v>
      </c>
      <c r="D1486" s="4">
        <v>2014</v>
      </c>
    </row>
    <row r="1487" spans="1:4" hidden="1" x14ac:dyDescent="0.3">
      <c r="A1487" s="4">
        <v>66</v>
      </c>
      <c r="B1487" s="4" t="s">
        <v>1156</v>
      </c>
      <c r="C1487" s="4">
        <v>127</v>
      </c>
      <c r="D1487" s="4">
        <v>2014</v>
      </c>
    </row>
    <row r="1488" spans="1:4" hidden="1" x14ac:dyDescent="0.3">
      <c r="A1488" s="4">
        <v>67</v>
      </c>
      <c r="B1488" s="4" t="s">
        <v>372</v>
      </c>
      <c r="C1488" s="4">
        <v>126</v>
      </c>
      <c r="D1488" s="4">
        <v>2014</v>
      </c>
    </row>
    <row r="1489" spans="1:4" hidden="1" x14ac:dyDescent="0.3">
      <c r="A1489" s="4">
        <v>68</v>
      </c>
      <c r="B1489" s="4" t="s">
        <v>234</v>
      </c>
      <c r="C1489" s="4">
        <v>113</v>
      </c>
      <c r="D1489" s="4">
        <v>2014</v>
      </c>
    </row>
    <row r="1490" spans="1:4" hidden="1" x14ac:dyDescent="0.3">
      <c r="A1490" s="4">
        <v>69</v>
      </c>
      <c r="B1490" s="4" t="s">
        <v>317</v>
      </c>
      <c r="C1490" s="4">
        <v>99</v>
      </c>
      <c r="D1490" s="4">
        <v>2014</v>
      </c>
    </row>
    <row r="1491" spans="1:4" hidden="1" x14ac:dyDescent="0.3">
      <c r="A1491" s="4">
        <v>70</v>
      </c>
      <c r="B1491" s="4" t="s">
        <v>347</v>
      </c>
      <c r="C1491" s="4">
        <v>96</v>
      </c>
      <c r="D1491" s="4">
        <v>2014</v>
      </c>
    </row>
    <row r="1492" spans="1:4" hidden="1" x14ac:dyDescent="0.3">
      <c r="A1492" s="4">
        <v>71</v>
      </c>
      <c r="B1492" s="4" t="s">
        <v>254</v>
      </c>
      <c r="C1492" s="4">
        <v>95</v>
      </c>
      <c r="D1492" s="4">
        <v>2014</v>
      </c>
    </row>
    <row r="1493" spans="1:4" hidden="1" x14ac:dyDescent="0.3">
      <c r="A1493" s="4">
        <v>72</v>
      </c>
      <c r="B1493" s="4" t="s">
        <v>276</v>
      </c>
      <c r="C1493" s="4">
        <v>89</v>
      </c>
      <c r="D1493" s="4">
        <v>2014</v>
      </c>
    </row>
    <row r="1494" spans="1:4" hidden="1" x14ac:dyDescent="0.3">
      <c r="A1494" s="4">
        <v>73</v>
      </c>
      <c r="B1494" s="4" t="s">
        <v>389</v>
      </c>
      <c r="C1494" s="4">
        <v>85</v>
      </c>
      <c r="D1494" s="4">
        <v>2014</v>
      </c>
    </row>
    <row r="1495" spans="1:4" hidden="1" x14ac:dyDescent="0.3">
      <c r="A1495" s="4">
        <v>74</v>
      </c>
      <c r="B1495" s="4" t="s">
        <v>304</v>
      </c>
      <c r="C1495" s="4">
        <v>85</v>
      </c>
      <c r="D1495" s="4">
        <v>2014</v>
      </c>
    </row>
    <row r="1496" spans="1:4" hidden="1" x14ac:dyDescent="0.3">
      <c r="A1496" s="4">
        <v>75</v>
      </c>
      <c r="B1496" s="4" t="s">
        <v>327</v>
      </c>
      <c r="C1496" s="4">
        <v>80</v>
      </c>
      <c r="D1496" s="4">
        <v>2014</v>
      </c>
    </row>
    <row r="1497" spans="1:4" hidden="1" x14ac:dyDescent="0.3">
      <c r="A1497" s="4">
        <v>76</v>
      </c>
      <c r="B1497" s="4" t="s">
        <v>339</v>
      </c>
      <c r="C1497" s="4">
        <v>75</v>
      </c>
      <c r="D1497" s="4">
        <v>2014</v>
      </c>
    </row>
    <row r="1498" spans="1:4" hidden="1" x14ac:dyDescent="0.3">
      <c r="A1498" s="4">
        <v>77</v>
      </c>
      <c r="B1498" s="4" t="s">
        <v>338</v>
      </c>
      <c r="C1498" s="4">
        <v>72</v>
      </c>
      <c r="D1498" s="4">
        <v>2014</v>
      </c>
    </row>
    <row r="1499" spans="1:4" hidden="1" x14ac:dyDescent="0.3">
      <c r="A1499" s="4">
        <v>78</v>
      </c>
      <c r="B1499" s="4" t="s">
        <v>252</v>
      </c>
      <c r="C1499" s="4">
        <v>64</v>
      </c>
      <c r="D1499" s="4">
        <v>2014</v>
      </c>
    </row>
    <row r="1500" spans="1:4" hidden="1" x14ac:dyDescent="0.3">
      <c r="A1500" s="4">
        <v>79</v>
      </c>
      <c r="B1500" s="4" t="s">
        <v>225</v>
      </c>
      <c r="C1500" s="4">
        <v>53</v>
      </c>
      <c r="D1500" s="4">
        <v>2014</v>
      </c>
    </row>
    <row r="1501" spans="1:4" hidden="1" x14ac:dyDescent="0.3">
      <c r="A1501" s="4">
        <v>80</v>
      </c>
      <c r="B1501" s="4" t="s">
        <v>267</v>
      </c>
      <c r="C1501" s="4">
        <v>51</v>
      </c>
      <c r="D1501" s="4">
        <v>2014</v>
      </c>
    </row>
    <row r="1502" spans="1:4" hidden="1" x14ac:dyDescent="0.3">
      <c r="A1502" s="4">
        <v>81</v>
      </c>
      <c r="B1502" s="4" t="s">
        <v>274</v>
      </c>
      <c r="C1502" s="4">
        <v>49</v>
      </c>
      <c r="D1502" s="4">
        <v>2014</v>
      </c>
    </row>
    <row r="1503" spans="1:4" hidden="1" x14ac:dyDescent="0.3">
      <c r="A1503" s="4">
        <v>82</v>
      </c>
      <c r="B1503" s="4" t="s">
        <v>295</v>
      </c>
      <c r="C1503" s="4">
        <v>47</v>
      </c>
      <c r="D1503" s="4">
        <v>2014</v>
      </c>
    </row>
    <row r="1504" spans="1:4" hidden="1" x14ac:dyDescent="0.3">
      <c r="A1504" s="4">
        <v>83</v>
      </c>
      <c r="B1504" s="4" t="s">
        <v>211</v>
      </c>
      <c r="C1504" s="4">
        <v>46</v>
      </c>
      <c r="D1504" s="4">
        <v>2014</v>
      </c>
    </row>
    <row r="1505" spans="1:4" hidden="1" x14ac:dyDescent="0.3">
      <c r="A1505" s="4">
        <v>84</v>
      </c>
      <c r="B1505" s="4" t="s">
        <v>248</v>
      </c>
      <c r="C1505" s="4">
        <v>41</v>
      </c>
      <c r="D1505" s="4">
        <v>2014</v>
      </c>
    </row>
    <row r="1506" spans="1:4" hidden="1" x14ac:dyDescent="0.3">
      <c r="A1506" s="4">
        <v>85</v>
      </c>
      <c r="B1506" s="4" t="s">
        <v>376</v>
      </c>
      <c r="C1506" s="4">
        <v>39</v>
      </c>
      <c r="D1506" s="4">
        <v>2014</v>
      </c>
    </row>
    <row r="1507" spans="1:4" hidden="1" x14ac:dyDescent="0.3">
      <c r="A1507" s="4">
        <v>86</v>
      </c>
      <c r="B1507" s="4" t="s">
        <v>210</v>
      </c>
      <c r="C1507" s="4">
        <v>33</v>
      </c>
      <c r="D1507" s="4">
        <v>2014</v>
      </c>
    </row>
    <row r="1508" spans="1:4" hidden="1" x14ac:dyDescent="0.3">
      <c r="A1508" s="4">
        <v>87</v>
      </c>
      <c r="B1508" s="4" t="s">
        <v>290</v>
      </c>
      <c r="C1508" s="4">
        <v>31</v>
      </c>
      <c r="D1508" s="4">
        <v>2014</v>
      </c>
    </row>
    <row r="1509" spans="1:4" hidden="1" x14ac:dyDescent="0.3">
      <c r="A1509" s="4">
        <v>88</v>
      </c>
      <c r="B1509" s="4" t="s">
        <v>362</v>
      </c>
      <c r="C1509" s="4">
        <v>31</v>
      </c>
      <c r="D1509" s="4">
        <v>2014</v>
      </c>
    </row>
    <row r="1510" spans="1:4" hidden="1" x14ac:dyDescent="0.3">
      <c r="A1510" s="4">
        <v>89</v>
      </c>
      <c r="B1510" s="4" t="s">
        <v>227</v>
      </c>
      <c r="C1510" s="4">
        <v>30</v>
      </c>
      <c r="D1510" s="4">
        <v>2014</v>
      </c>
    </row>
    <row r="1511" spans="1:4" hidden="1" x14ac:dyDescent="0.3">
      <c r="A1511" s="4">
        <v>90</v>
      </c>
      <c r="B1511" s="4" t="s">
        <v>366</v>
      </c>
      <c r="C1511" s="4">
        <v>25</v>
      </c>
      <c r="D1511" s="4">
        <v>2014</v>
      </c>
    </row>
    <row r="1512" spans="1:4" hidden="1" x14ac:dyDescent="0.3">
      <c r="A1512" s="4">
        <v>91</v>
      </c>
      <c r="B1512" s="4" t="s">
        <v>238</v>
      </c>
      <c r="C1512" s="4">
        <v>22</v>
      </c>
      <c r="D1512" s="4">
        <v>2014</v>
      </c>
    </row>
    <row r="1513" spans="1:4" hidden="1" x14ac:dyDescent="0.3">
      <c r="A1513" s="4">
        <v>92</v>
      </c>
      <c r="B1513" s="4" t="s">
        <v>300</v>
      </c>
      <c r="C1513" s="4">
        <v>19</v>
      </c>
      <c r="D1513" s="4">
        <v>2014</v>
      </c>
    </row>
    <row r="1514" spans="1:4" hidden="1" x14ac:dyDescent="0.3">
      <c r="A1514" s="4">
        <v>93</v>
      </c>
      <c r="B1514" s="4" t="s">
        <v>350</v>
      </c>
      <c r="C1514" s="4">
        <v>17</v>
      </c>
      <c r="D1514" s="4">
        <v>2014</v>
      </c>
    </row>
    <row r="1515" spans="1:4" hidden="1" x14ac:dyDescent="0.3">
      <c r="A1515" s="4">
        <v>94</v>
      </c>
      <c r="B1515" s="4" t="s">
        <v>282</v>
      </c>
      <c r="C1515" s="4">
        <v>14</v>
      </c>
      <c r="D1515" s="4">
        <v>2014</v>
      </c>
    </row>
    <row r="1516" spans="1:4" hidden="1" x14ac:dyDescent="0.3">
      <c r="A1516" s="4">
        <v>95</v>
      </c>
      <c r="B1516" s="4" t="s">
        <v>341</v>
      </c>
      <c r="C1516" s="4">
        <v>14</v>
      </c>
      <c r="D1516" s="4">
        <v>2014</v>
      </c>
    </row>
    <row r="1517" spans="1:4" hidden="1" x14ac:dyDescent="0.3">
      <c r="A1517" s="4">
        <v>96</v>
      </c>
      <c r="B1517" s="4" t="s">
        <v>310</v>
      </c>
      <c r="C1517" s="4">
        <v>12</v>
      </c>
      <c r="D1517" s="4">
        <v>2014</v>
      </c>
    </row>
    <row r="1518" spans="1:4" hidden="1" x14ac:dyDescent="0.3">
      <c r="A1518" s="4">
        <v>97</v>
      </c>
      <c r="B1518" s="4" t="s">
        <v>26</v>
      </c>
      <c r="C1518" s="4">
        <v>12</v>
      </c>
      <c r="D1518" s="4">
        <v>2014</v>
      </c>
    </row>
    <row r="1519" spans="1:4" hidden="1" x14ac:dyDescent="0.3">
      <c r="A1519" s="4">
        <v>98</v>
      </c>
      <c r="B1519" s="4" t="s">
        <v>244</v>
      </c>
      <c r="C1519" s="4">
        <v>10</v>
      </c>
      <c r="D1519" s="4">
        <v>2014</v>
      </c>
    </row>
    <row r="1520" spans="1:4" hidden="1" x14ac:dyDescent="0.3">
      <c r="A1520" s="4">
        <v>99</v>
      </c>
      <c r="B1520" s="4" t="s">
        <v>321</v>
      </c>
      <c r="C1520" s="4">
        <v>10</v>
      </c>
      <c r="D1520" s="4">
        <v>2014</v>
      </c>
    </row>
    <row r="1521" spans="1:4" hidden="1" x14ac:dyDescent="0.3">
      <c r="A1521" s="4">
        <v>100</v>
      </c>
      <c r="B1521" s="4" t="s">
        <v>223</v>
      </c>
      <c r="C1521" s="4">
        <v>9</v>
      </c>
      <c r="D1521" s="4">
        <v>2014</v>
      </c>
    </row>
    <row r="1522" spans="1:4" hidden="1" x14ac:dyDescent="0.3">
      <c r="A1522" s="4">
        <v>101</v>
      </c>
      <c r="B1522" s="4" t="s">
        <v>247</v>
      </c>
      <c r="C1522" s="4">
        <v>8</v>
      </c>
      <c r="D1522" s="4">
        <v>2014</v>
      </c>
    </row>
    <row r="1523" spans="1:4" hidden="1" x14ac:dyDescent="0.3">
      <c r="A1523" s="4">
        <v>102</v>
      </c>
      <c r="B1523" s="4" t="s">
        <v>257</v>
      </c>
      <c r="C1523" s="4">
        <v>6</v>
      </c>
      <c r="D1523" s="4">
        <v>2014</v>
      </c>
    </row>
    <row r="1524" spans="1:4" hidden="1" x14ac:dyDescent="0.3">
      <c r="A1524" s="4">
        <v>103</v>
      </c>
      <c r="B1524" s="4" t="s">
        <v>235</v>
      </c>
      <c r="C1524" s="4">
        <v>6</v>
      </c>
      <c r="D1524" s="4">
        <v>2014</v>
      </c>
    </row>
    <row r="1525" spans="1:4" hidden="1" x14ac:dyDescent="0.3">
      <c r="A1525" s="4">
        <v>104</v>
      </c>
      <c r="B1525" s="4" t="s">
        <v>203</v>
      </c>
      <c r="C1525" s="4">
        <v>5</v>
      </c>
      <c r="D1525" s="4">
        <v>2014</v>
      </c>
    </row>
    <row r="1526" spans="1:4" hidden="1" x14ac:dyDescent="0.3">
      <c r="A1526" s="4">
        <v>105</v>
      </c>
      <c r="B1526" s="4" t="s">
        <v>383</v>
      </c>
      <c r="C1526" s="4">
        <v>5</v>
      </c>
      <c r="D1526" s="4">
        <v>2014</v>
      </c>
    </row>
    <row r="1527" spans="1:4" hidden="1" x14ac:dyDescent="0.3">
      <c r="A1527" s="4">
        <v>106</v>
      </c>
      <c r="B1527" s="4" t="s">
        <v>219</v>
      </c>
      <c r="C1527" s="4">
        <v>5</v>
      </c>
      <c r="D1527" s="4">
        <v>2014</v>
      </c>
    </row>
    <row r="1528" spans="1:4" hidden="1" x14ac:dyDescent="0.3">
      <c r="A1528" s="4">
        <v>107</v>
      </c>
      <c r="B1528" s="4" t="s">
        <v>313</v>
      </c>
      <c r="C1528" s="4">
        <v>4</v>
      </c>
      <c r="D1528" s="4">
        <v>2014</v>
      </c>
    </row>
    <row r="1529" spans="1:4" hidden="1" x14ac:dyDescent="0.3">
      <c r="A1529" s="4">
        <v>108</v>
      </c>
      <c r="B1529" s="4" t="s">
        <v>220</v>
      </c>
      <c r="C1529" s="4">
        <v>4</v>
      </c>
      <c r="D1529" s="4">
        <v>2014</v>
      </c>
    </row>
    <row r="1530" spans="1:4" hidden="1" x14ac:dyDescent="0.3">
      <c r="A1530" s="4">
        <v>109</v>
      </c>
      <c r="B1530" s="4" t="s">
        <v>298</v>
      </c>
      <c r="C1530" s="4">
        <v>4</v>
      </c>
      <c r="D1530" s="4">
        <v>2014</v>
      </c>
    </row>
    <row r="1531" spans="1:4" hidden="1" x14ac:dyDescent="0.3">
      <c r="A1531" s="4">
        <v>110</v>
      </c>
      <c r="B1531" s="4" t="s">
        <v>201</v>
      </c>
      <c r="C1531" s="4">
        <v>3</v>
      </c>
      <c r="D1531" s="4">
        <v>2014</v>
      </c>
    </row>
    <row r="1532" spans="1:4" hidden="1" x14ac:dyDescent="0.3">
      <c r="A1532" s="4">
        <v>111</v>
      </c>
      <c r="B1532" s="4" t="s">
        <v>336</v>
      </c>
      <c r="C1532" s="4">
        <v>3</v>
      </c>
      <c r="D1532" s="4">
        <v>2014</v>
      </c>
    </row>
    <row r="1533" spans="1:4" hidden="1" x14ac:dyDescent="0.3">
      <c r="A1533" s="4">
        <v>112</v>
      </c>
      <c r="B1533" s="4" t="s">
        <v>337</v>
      </c>
      <c r="C1533" s="4">
        <v>3</v>
      </c>
      <c r="D1533" s="4">
        <v>2014</v>
      </c>
    </row>
    <row r="1534" spans="1:4" hidden="1" x14ac:dyDescent="0.3">
      <c r="A1534" s="4">
        <v>113</v>
      </c>
      <c r="B1534" s="4" t="s">
        <v>268</v>
      </c>
      <c r="C1534" s="4">
        <v>2</v>
      </c>
      <c r="D1534" s="4">
        <v>2014</v>
      </c>
    </row>
    <row r="1535" spans="1:4" hidden="1" x14ac:dyDescent="0.3">
      <c r="A1535" s="4">
        <v>114</v>
      </c>
      <c r="B1535" s="4" t="s">
        <v>330</v>
      </c>
      <c r="C1535" s="4">
        <v>2</v>
      </c>
      <c r="D1535" s="4">
        <v>2014</v>
      </c>
    </row>
    <row r="1536" spans="1:4" hidden="1" x14ac:dyDescent="0.3">
      <c r="A1536" s="4">
        <v>115</v>
      </c>
      <c r="B1536" s="4" t="s">
        <v>278</v>
      </c>
      <c r="C1536" s="4">
        <v>2</v>
      </c>
      <c r="D1536" s="4">
        <v>2014</v>
      </c>
    </row>
    <row r="1537" spans="1:4" hidden="1" x14ac:dyDescent="0.3">
      <c r="A1537" s="4">
        <v>116</v>
      </c>
      <c r="B1537" s="4" t="s">
        <v>385</v>
      </c>
      <c r="C1537" s="4">
        <v>2</v>
      </c>
      <c r="D1537" s="4">
        <v>2014</v>
      </c>
    </row>
    <row r="1538" spans="1:4" hidden="1" x14ac:dyDescent="0.3">
      <c r="A1538" s="4">
        <v>117</v>
      </c>
      <c r="B1538" s="4" t="s">
        <v>246</v>
      </c>
      <c r="C1538" s="4">
        <v>2</v>
      </c>
      <c r="D1538" s="4">
        <v>2014</v>
      </c>
    </row>
    <row r="1539" spans="1:4" hidden="1" x14ac:dyDescent="0.3">
      <c r="A1539" s="4">
        <v>118</v>
      </c>
      <c r="B1539" s="4" t="s">
        <v>228</v>
      </c>
      <c r="C1539" s="4">
        <v>2</v>
      </c>
      <c r="D1539" s="4">
        <v>2014</v>
      </c>
    </row>
    <row r="1540" spans="1:4" hidden="1" x14ac:dyDescent="0.3">
      <c r="A1540" s="4">
        <v>119</v>
      </c>
      <c r="B1540" s="4" t="s">
        <v>294</v>
      </c>
      <c r="C1540" s="4">
        <v>2</v>
      </c>
      <c r="D1540" s="4">
        <v>2014</v>
      </c>
    </row>
    <row r="1541" spans="1:4" hidden="1" x14ac:dyDescent="0.3">
      <c r="A1541" s="4">
        <v>120</v>
      </c>
      <c r="B1541" s="4" t="s">
        <v>332</v>
      </c>
      <c r="C1541" s="4">
        <v>1</v>
      </c>
      <c r="D1541" s="4">
        <v>2014</v>
      </c>
    </row>
    <row r="1542" spans="1:4" hidden="1" x14ac:dyDescent="0.3">
      <c r="A1542" s="4">
        <v>121</v>
      </c>
      <c r="B1542" s="4" t="s">
        <v>271</v>
      </c>
      <c r="C1542" s="4">
        <v>1</v>
      </c>
      <c r="D1542" s="4">
        <v>2014</v>
      </c>
    </row>
    <row r="1543" spans="1:4" hidden="1" x14ac:dyDescent="0.3">
      <c r="A1543" s="4">
        <v>122</v>
      </c>
      <c r="B1543" s="4" t="s">
        <v>1163</v>
      </c>
      <c r="C1543" s="4">
        <v>1</v>
      </c>
      <c r="D1543" s="4">
        <v>2014</v>
      </c>
    </row>
    <row r="1544" spans="1:4" x14ac:dyDescent="0.3">
      <c r="A1544" s="49">
        <v>1</v>
      </c>
      <c r="B1544" s="25" t="s">
        <v>217</v>
      </c>
      <c r="C1544" s="50">
        <v>8496</v>
      </c>
      <c r="D1544" s="25">
        <v>2015</v>
      </c>
    </row>
    <row r="1545" spans="1:4" x14ac:dyDescent="0.3">
      <c r="A1545" s="49">
        <v>2</v>
      </c>
      <c r="B1545" s="25" t="s">
        <v>259</v>
      </c>
      <c r="C1545" s="50">
        <v>8296</v>
      </c>
      <c r="D1545" s="25">
        <v>2015</v>
      </c>
    </row>
    <row r="1546" spans="1:4" x14ac:dyDescent="0.3">
      <c r="A1546" s="49">
        <v>3</v>
      </c>
      <c r="B1546" s="25" t="s">
        <v>28</v>
      </c>
      <c r="C1546" s="50">
        <v>7798</v>
      </c>
      <c r="D1546" s="25">
        <v>2015</v>
      </c>
    </row>
    <row r="1547" spans="1:4" x14ac:dyDescent="0.3">
      <c r="A1547" s="49">
        <v>4</v>
      </c>
      <c r="B1547" s="25" t="s">
        <v>329</v>
      </c>
      <c r="C1547" s="50">
        <v>7643</v>
      </c>
      <c r="D1547" s="25">
        <v>2015</v>
      </c>
    </row>
    <row r="1548" spans="1:4" x14ac:dyDescent="0.3">
      <c r="A1548" s="49">
        <v>5</v>
      </c>
      <c r="B1548" s="25" t="s">
        <v>340</v>
      </c>
      <c r="C1548" s="50">
        <v>6077</v>
      </c>
      <c r="D1548" s="25">
        <v>2015</v>
      </c>
    </row>
    <row r="1549" spans="1:4" hidden="1" x14ac:dyDescent="0.3">
      <c r="A1549" s="4">
        <v>6</v>
      </c>
      <c r="B1549" s="4" t="s">
        <v>319</v>
      </c>
      <c r="C1549" s="45">
        <v>5344</v>
      </c>
      <c r="D1549" s="4">
        <v>2015</v>
      </c>
    </row>
    <row r="1550" spans="1:4" hidden="1" x14ac:dyDescent="0.3">
      <c r="A1550" s="4">
        <v>7</v>
      </c>
      <c r="B1550" s="4" t="s">
        <v>344</v>
      </c>
      <c r="C1550" s="45">
        <v>3475</v>
      </c>
      <c r="D1550" s="4">
        <v>2015</v>
      </c>
    </row>
    <row r="1551" spans="1:4" hidden="1" x14ac:dyDescent="0.3">
      <c r="A1551" s="4">
        <v>8</v>
      </c>
      <c r="B1551" s="4" t="s">
        <v>266</v>
      </c>
      <c r="C1551" s="45">
        <v>3198</v>
      </c>
      <c r="D1551" s="4">
        <v>2015</v>
      </c>
    </row>
    <row r="1552" spans="1:4" hidden="1" x14ac:dyDescent="0.3">
      <c r="A1552" s="4">
        <v>9</v>
      </c>
      <c r="B1552" s="4" t="s">
        <v>18</v>
      </c>
      <c r="C1552" s="45">
        <v>3045</v>
      </c>
      <c r="D1552" s="4">
        <v>2015</v>
      </c>
    </row>
    <row r="1553" spans="1:4" hidden="1" x14ac:dyDescent="0.3">
      <c r="A1553" s="4">
        <v>10</v>
      </c>
      <c r="B1553" s="4" t="s">
        <v>324</v>
      </c>
      <c r="C1553" s="45">
        <v>2954</v>
      </c>
      <c r="D1553" s="4">
        <v>2015</v>
      </c>
    </row>
    <row r="1554" spans="1:4" hidden="1" x14ac:dyDescent="0.3">
      <c r="A1554" s="4">
        <v>11</v>
      </c>
      <c r="B1554" s="4" t="s">
        <v>229</v>
      </c>
      <c r="C1554" s="45">
        <v>2906</v>
      </c>
      <c r="D1554" s="4">
        <v>2015</v>
      </c>
    </row>
    <row r="1555" spans="1:4" hidden="1" x14ac:dyDescent="0.3">
      <c r="A1555" s="4">
        <v>12</v>
      </c>
      <c r="B1555" s="4" t="s">
        <v>36</v>
      </c>
      <c r="C1555" s="45">
        <v>2854</v>
      </c>
      <c r="D1555" s="4">
        <v>2015</v>
      </c>
    </row>
    <row r="1556" spans="1:4" hidden="1" x14ac:dyDescent="0.3">
      <c r="A1556" s="4">
        <v>13</v>
      </c>
      <c r="B1556" s="4" t="s">
        <v>253</v>
      </c>
      <c r="C1556" s="45">
        <v>2809</v>
      </c>
      <c r="D1556" s="4">
        <v>2015</v>
      </c>
    </row>
    <row r="1557" spans="1:4" hidden="1" x14ac:dyDescent="0.3">
      <c r="A1557" s="4">
        <v>14</v>
      </c>
      <c r="B1557" s="4" t="s">
        <v>365</v>
      </c>
      <c r="C1557" s="45">
        <v>2324</v>
      </c>
      <c r="D1557" s="4">
        <v>2015</v>
      </c>
    </row>
    <row r="1558" spans="1:4" hidden="1" x14ac:dyDescent="0.3">
      <c r="A1558" s="4">
        <v>15</v>
      </c>
      <c r="B1558" s="4" t="s">
        <v>314</v>
      </c>
      <c r="C1558" s="45">
        <v>2308</v>
      </c>
      <c r="D1558" s="4">
        <v>2015</v>
      </c>
    </row>
    <row r="1559" spans="1:4" hidden="1" x14ac:dyDescent="0.3">
      <c r="A1559" s="4">
        <v>16</v>
      </c>
      <c r="B1559" s="4" t="s">
        <v>45</v>
      </c>
      <c r="C1559" s="45">
        <v>2131</v>
      </c>
      <c r="D1559" s="4">
        <v>2015</v>
      </c>
    </row>
    <row r="1560" spans="1:4" hidden="1" x14ac:dyDescent="0.3">
      <c r="A1560" s="4">
        <v>17</v>
      </c>
      <c r="B1560" s="4" t="s">
        <v>323</v>
      </c>
      <c r="C1560" s="45">
        <v>2055</v>
      </c>
      <c r="D1560" s="4">
        <v>2015</v>
      </c>
    </row>
    <row r="1561" spans="1:4" hidden="1" x14ac:dyDescent="0.3">
      <c r="A1561" s="4">
        <v>18</v>
      </c>
      <c r="B1561" s="4" t="s">
        <v>369</v>
      </c>
      <c r="C1561" s="45">
        <v>1804</v>
      </c>
      <c r="D1561" s="4">
        <v>2015</v>
      </c>
    </row>
    <row r="1562" spans="1:4" hidden="1" x14ac:dyDescent="0.3">
      <c r="A1562" s="4">
        <v>19</v>
      </c>
      <c r="B1562" s="4" t="s">
        <v>284</v>
      </c>
      <c r="C1562" s="45">
        <v>1617</v>
      </c>
      <c r="D1562" s="4">
        <v>2015</v>
      </c>
    </row>
    <row r="1563" spans="1:4" hidden="1" x14ac:dyDescent="0.3">
      <c r="A1563" s="4">
        <v>20</v>
      </c>
      <c r="B1563" s="4" t="s">
        <v>222</v>
      </c>
      <c r="C1563" s="45">
        <v>1490</v>
      </c>
      <c r="D1563" s="4">
        <v>2015</v>
      </c>
    </row>
    <row r="1564" spans="1:4" hidden="1" x14ac:dyDescent="0.3">
      <c r="A1564" s="4">
        <v>21</v>
      </c>
      <c r="B1564" s="4" t="s">
        <v>381</v>
      </c>
      <c r="C1564" s="45">
        <v>1446</v>
      </c>
      <c r="D1564" s="4">
        <v>2015</v>
      </c>
    </row>
    <row r="1565" spans="1:4" hidden="1" x14ac:dyDescent="0.3">
      <c r="A1565" s="4">
        <v>22</v>
      </c>
      <c r="B1565" s="4" t="s">
        <v>233</v>
      </c>
      <c r="C1565" s="45">
        <v>1371</v>
      </c>
      <c r="D1565" s="4">
        <v>2015</v>
      </c>
    </row>
    <row r="1566" spans="1:4" hidden="1" x14ac:dyDescent="0.3">
      <c r="A1566" s="4">
        <v>23</v>
      </c>
      <c r="B1566" s="4" t="s">
        <v>230</v>
      </c>
      <c r="C1566" s="45">
        <v>1241</v>
      </c>
      <c r="D1566" s="4">
        <v>2015</v>
      </c>
    </row>
    <row r="1567" spans="1:4" hidden="1" x14ac:dyDescent="0.3">
      <c r="A1567" s="4">
        <v>24</v>
      </c>
      <c r="B1567" s="4" t="s">
        <v>286</v>
      </c>
      <c r="C1567" s="45">
        <v>1231</v>
      </c>
      <c r="D1567" s="4">
        <v>2015</v>
      </c>
    </row>
    <row r="1568" spans="1:4" hidden="1" x14ac:dyDescent="0.3">
      <c r="A1568" s="4">
        <v>25</v>
      </c>
      <c r="B1568" s="4" t="s">
        <v>30</v>
      </c>
      <c r="C1568" s="45">
        <v>1231</v>
      </c>
      <c r="D1568" s="4">
        <v>2015</v>
      </c>
    </row>
    <row r="1569" spans="1:4" hidden="1" x14ac:dyDescent="0.3">
      <c r="A1569" s="4">
        <v>26</v>
      </c>
      <c r="B1569" s="4" t="s">
        <v>236</v>
      </c>
      <c r="C1569" s="45">
        <v>1203</v>
      </c>
      <c r="D1569" s="4">
        <v>2015</v>
      </c>
    </row>
    <row r="1570" spans="1:4" hidden="1" x14ac:dyDescent="0.3">
      <c r="A1570" s="4">
        <v>27</v>
      </c>
      <c r="B1570" s="4" t="s">
        <v>25</v>
      </c>
      <c r="C1570" s="45">
        <v>1087</v>
      </c>
      <c r="D1570" s="4">
        <v>2015</v>
      </c>
    </row>
    <row r="1571" spans="1:4" hidden="1" x14ac:dyDescent="0.3">
      <c r="A1571" s="4">
        <v>28</v>
      </c>
      <c r="B1571" s="4" t="s">
        <v>301</v>
      </c>
      <c r="C1571" s="4">
        <v>961</v>
      </c>
      <c r="D1571" s="4">
        <v>2015</v>
      </c>
    </row>
    <row r="1572" spans="1:4" hidden="1" x14ac:dyDescent="0.3">
      <c r="A1572" s="4">
        <v>29</v>
      </c>
      <c r="B1572" s="4" t="s">
        <v>312</v>
      </c>
      <c r="C1572" s="4">
        <v>947</v>
      </c>
      <c r="D1572" s="4">
        <v>2015</v>
      </c>
    </row>
    <row r="1573" spans="1:4" hidden="1" x14ac:dyDescent="0.3">
      <c r="A1573" s="4">
        <v>30</v>
      </c>
      <c r="B1573" s="4" t="s">
        <v>388</v>
      </c>
      <c r="C1573" s="4">
        <v>938</v>
      </c>
      <c r="D1573" s="4">
        <v>2015</v>
      </c>
    </row>
    <row r="1574" spans="1:4" hidden="1" x14ac:dyDescent="0.3">
      <c r="A1574" s="4">
        <v>31</v>
      </c>
      <c r="B1574" s="4" t="s">
        <v>1160</v>
      </c>
      <c r="C1574" s="4">
        <v>936</v>
      </c>
      <c r="D1574" s="4">
        <v>2015</v>
      </c>
    </row>
    <row r="1575" spans="1:4" hidden="1" x14ac:dyDescent="0.3">
      <c r="A1575" s="4">
        <v>32</v>
      </c>
      <c r="B1575" s="4" t="s">
        <v>262</v>
      </c>
      <c r="C1575" s="4">
        <v>934</v>
      </c>
      <c r="D1575" s="4">
        <v>2015</v>
      </c>
    </row>
    <row r="1576" spans="1:4" hidden="1" x14ac:dyDescent="0.3">
      <c r="A1576" s="4">
        <v>33</v>
      </c>
      <c r="B1576" s="4" t="s">
        <v>270</v>
      </c>
      <c r="C1576" s="4">
        <v>913</v>
      </c>
      <c r="D1576" s="4">
        <v>2015</v>
      </c>
    </row>
    <row r="1577" spans="1:4" hidden="1" x14ac:dyDescent="0.3">
      <c r="A1577" s="4">
        <v>34</v>
      </c>
      <c r="B1577" s="4" t="s">
        <v>1162</v>
      </c>
      <c r="C1577" s="4">
        <v>906</v>
      </c>
      <c r="D1577" s="4">
        <v>2015</v>
      </c>
    </row>
    <row r="1578" spans="1:4" hidden="1" x14ac:dyDescent="0.3">
      <c r="A1578" s="4">
        <v>35</v>
      </c>
      <c r="B1578" s="4" t="s">
        <v>302</v>
      </c>
      <c r="C1578" s="4">
        <v>889</v>
      </c>
      <c r="D1578" s="4">
        <v>2015</v>
      </c>
    </row>
    <row r="1579" spans="1:4" hidden="1" x14ac:dyDescent="0.3">
      <c r="A1579" s="4">
        <v>36</v>
      </c>
      <c r="B1579" s="4" t="s">
        <v>232</v>
      </c>
      <c r="C1579" s="4">
        <v>883</v>
      </c>
      <c r="D1579" s="4">
        <v>2015</v>
      </c>
    </row>
    <row r="1580" spans="1:4" hidden="1" x14ac:dyDescent="0.3">
      <c r="A1580" s="4">
        <v>37</v>
      </c>
      <c r="B1580" s="4" t="s">
        <v>260</v>
      </c>
      <c r="C1580" s="4">
        <v>635</v>
      </c>
      <c r="D1580" s="4">
        <v>2015</v>
      </c>
    </row>
    <row r="1581" spans="1:4" hidden="1" x14ac:dyDescent="0.3">
      <c r="A1581" s="4">
        <v>38</v>
      </c>
      <c r="B1581" s="4" t="s">
        <v>1053</v>
      </c>
      <c r="C1581" s="4">
        <v>627</v>
      </c>
      <c r="D1581" s="4">
        <v>2015</v>
      </c>
    </row>
    <row r="1582" spans="1:4" hidden="1" x14ac:dyDescent="0.3">
      <c r="A1582" s="4">
        <v>39</v>
      </c>
      <c r="B1582" s="4" t="s">
        <v>4</v>
      </c>
      <c r="C1582" s="4">
        <v>618</v>
      </c>
      <c r="D1582" s="4">
        <v>2015</v>
      </c>
    </row>
    <row r="1583" spans="1:4" hidden="1" x14ac:dyDescent="0.3">
      <c r="A1583" s="4">
        <v>40</v>
      </c>
      <c r="B1583" s="4" t="s">
        <v>320</v>
      </c>
      <c r="C1583" s="4">
        <v>605</v>
      </c>
      <c r="D1583" s="4">
        <v>2015</v>
      </c>
    </row>
    <row r="1584" spans="1:4" hidden="1" x14ac:dyDescent="0.3">
      <c r="A1584" s="4">
        <v>41</v>
      </c>
      <c r="B1584" s="4" t="s">
        <v>377</v>
      </c>
      <c r="C1584" s="4">
        <v>539</v>
      </c>
      <c r="D1584" s="4">
        <v>2015</v>
      </c>
    </row>
    <row r="1585" spans="1:4" hidden="1" x14ac:dyDescent="0.3">
      <c r="A1585" s="4">
        <v>42</v>
      </c>
      <c r="B1585" s="4" t="s">
        <v>355</v>
      </c>
      <c r="C1585" s="4">
        <v>522</v>
      </c>
      <c r="D1585" s="4">
        <v>2015</v>
      </c>
    </row>
    <row r="1586" spans="1:4" hidden="1" x14ac:dyDescent="0.3">
      <c r="A1586" s="4">
        <v>43</v>
      </c>
      <c r="B1586" s="4" t="s">
        <v>263</v>
      </c>
      <c r="C1586" s="4">
        <v>444</v>
      </c>
      <c r="D1586" s="4">
        <v>2015</v>
      </c>
    </row>
    <row r="1587" spans="1:4" hidden="1" x14ac:dyDescent="0.3">
      <c r="A1587" s="4">
        <v>44</v>
      </c>
      <c r="B1587" s="4" t="s">
        <v>237</v>
      </c>
      <c r="C1587" s="4">
        <v>415</v>
      </c>
      <c r="D1587" s="4">
        <v>2015</v>
      </c>
    </row>
    <row r="1588" spans="1:4" hidden="1" x14ac:dyDescent="0.3">
      <c r="A1588" s="4">
        <v>45</v>
      </c>
      <c r="B1588" s="4" t="s">
        <v>280</v>
      </c>
      <c r="C1588" s="4">
        <v>370</v>
      </c>
      <c r="D1588" s="4">
        <v>2015</v>
      </c>
    </row>
    <row r="1589" spans="1:4" hidden="1" x14ac:dyDescent="0.3">
      <c r="A1589" s="4">
        <v>46</v>
      </c>
      <c r="B1589" s="4" t="s">
        <v>5</v>
      </c>
      <c r="C1589" s="4">
        <v>362</v>
      </c>
      <c r="D1589" s="4">
        <v>2015</v>
      </c>
    </row>
    <row r="1590" spans="1:4" hidden="1" x14ac:dyDescent="0.3">
      <c r="A1590" s="4">
        <v>47</v>
      </c>
      <c r="B1590" s="4" t="s">
        <v>261</v>
      </c>
      <c r="C1590" s="4">
        <v>339</v>
      </c>
      <c r="D1590" s="4">
        <v>2015</v>
      </c>
    </row>
    <row r="1591" spans="1:4" hidden="1" x14ac:dyDescent="0.3">
      <c r="A1591" s="4">
        <v>48</v>
      </c>
      <c r="B1591" s="4" t="s">
        <v>387</v>
      </c>
      <c r="C1591" s="4">
        <v>328</v>
      </c>
      <c r="D1591" s="4">
        <v>2015</v>
      </c>
    </row>
    <row r="1592" spans="1:4" hidden="1" x14ac:dyDescent="0.3">
      <c r="A1592" s="4">
        <v>49</v>
      </c>
      <c r="B1592" s="4" t="s">
        <v>345</v>
      </c>
      <c r="C1592" s="4">
        <v>319</v>
      </c>
      <c r="D1592" s="4">
        <v>2015</v>
      </c>
    </row>
    <row r="1593" spans="1:4" hidden="1" x14ac:dyDescent="0.3">
      <c r="A1593" s="4">
        <v>50</v>
      </c>
      <c r="B1593" s="4" t="s">
        <v>720</v>
      </c>
      <c r="C1593" s="4">
        <v>301</v>
      </c>
      <c r="D1593" s="4">
        <v>2015</v>
      </c>
    </row>
    <row r="1594" spans="1:4" hidden="1" x14ac:dyDescent="0.3">
      <c r="A1594" s="4">
        <v>51</v>
      </c>
      <c r="B1594" s="4" t="s">
        <v>307</v>
      </c>
      <c r="C1594" s="4">
        <v>297</v>
      </c>
      <c r="D1594" s="4">
        <v>2015</v>
      </c>
    </row>
    <row r="1595" spans="1:4" hidden="1" x14ac:dyDescent="0.3">
      <c r="A1595" s="4">
        <v>52</v>
      </c>
      <c r="B1595" s="4" t="s">
        <v>379</v>
      </c>
      <c r="C1595" s="4">
        <v>290</v>
      </c>
      <c r="D1595" s="4">
        <v>2015</v>
      </c>
    </row>
    <row r="1596" spans="1:4" hidden="1" x14ac:dyDescent="0.3">
      <c r="A1596" s="4">
        <v>53</v>
      </c>
      <c r="B1596" s="4" t="s">
        <v>283</v>
      </c>
      <c r="C1596" s="4">
        <v>272</v>
      </c>
      <c r="D1596" s="4">
        <v>2015</v>
      </c>
    </row>
    <row r="1597" spans="1:4" hidden="1" x14ac:dyDescent="0.3">
      <c r="A1597" s="4">
        <v>54</v>
      </c>
      <c r="B1597" s="4" t="s">
        <v>361</v>
      </c>
      <c r="C1597" s="4">
        <v>267</v>
      </c>
      <c r="D1597" s="4">
        <v>2015</v>
      </c>
    </row>
    <row r="1598" spans="1:4" hidden="1" x14ac:dyDescent="0.3">
      <c r="A1598" s="4">
        <v>55</v>
      </c>
      <c r="B1598" s="4" t="s">
        <v>269</v>
      </c>
      <c r="C1598" s="4">
        <v>227</v>
      </c>
      <c r="D1598" s="4">
        <v>2015</v>
      </c>
    </row>
    <row r="1599" spans="1:4" hidden="1" x14ac:dyDescent="0.3">
      <c r="A1599" s="4">
        <v>56</v>
      </c>
      <c r="B1599" s="4" t="s">
        <v>334</v>
      </c>
      <c r="C1599" s="4">
        <v>216</v>
      </c>
      <c r="D1599" s="4">
        <v>2015</v>
      </c>
    </row>
    <row r="1600" spans="1:4" hidden="1" x14ac:dyDescent="0.3">
      <c r="A1600" s="4">
        <v>57</v>
      </c>
      <c r="B1600" s="4" t="s">
        <v>372</v>
      </c>
      <c r="C1600" s="4">
        <v>211</v>
      </c>
      <c r="D1600" s="4">
        <v>2015</v>
      </c>
    </row>
    <row r="1601" spans="1:4" hidden="1" x14ac:dyDescent="0.3">
      <c r="A1601" s="4">
        <v>58</v>
      </c>
      <c r="B1601" s="4" t="s">
        <v>254</v>
      </c>
      <c r="C1601" s="4">
        <v>209</v>
      </c>
      <c r="D1601" s="4">
        <v>2015</v>
      </c>
    </row>
    <row r="1602" spans="1:4" hidden="1" x14ac:dyDescent="0.3">
      <c r="A1602" s="4">
        <v>59</v>
      </c>
      <c r="B1602" s="4" t="s">
        <v>373</v>
      </c>
      <c r="C1602" s="4">
        <v>193</v>
      </c>
      <c r="D1602" s="4">
        <v>2015</v>
      </c>
    </row>
    <row r="1603" spans="1:4" hidden="1" x14ac:dyDescent="0.3">
      <c r="A1603" s="4">
        <v>60</v>
      </c>
      <c r="B1603" s="4" t="s">
        <v>212</v>
      </c>
      <c r="C1603" s="4">
        <v>188</v>
      </c>
      <c r="D1603" s="4">
        <v>2015</v>
      </c>
    </row>
    <row r="1604" spans="1:4" hidden="1" x14ac:dyDescent="0.3">
      <c r="A1604" s="4">
        <v>61</v>
      </c>
      <c r="B1604" s="4" t="s">
        <v>265</v>
      </c>
      <c r="C1604" s="4">
        <v>175</v>
      </c>
      <c r="D1604" s="4">
        <v>2015</v>
      </c>
    </row>
    <row r="1605" spans="1:4" hidden="1" x14ac:dyDescent="0.3">
      <c r="A1605" s="4">
        <v>62</v>
      </c>
      <c r="B1605" s="4" t="s">
        <v>335</v>
      </c>
      <c r="C1605" s="4">
        <v>173</v>
      </c>
      <c r="D1605" s="4">
        <v>2015</v>
      </c>
    </row>
    <row r="1606" spans="1:4" hidden="1" x14ac:dyDescent="0.3">
      <c r="A1606" s="4">
        <v>63</v>
      </c>
      <c r="B1606" s="4" t="s">
        <v>349</v>
      </c>
      <c r="C1606" s="4">
        <v>170</v>
      </c>
      <c r="D1606" s="4">
        <v>2015</v>
      </c>
    </row>
    <row r="1607" spans="1:4" hidden="1" x14ac:dyDescent="0.3">
      <c r="A1607" s="4">
        <v>64</v>
      </c>
      <c r="B1607" s="4" t="s">
        <v>249</v>
      </c>
      <c r="C1607" s="4">
        <v>143</v>
      </c>
      <c r="D1607" s="4">
        <v>2015</v>
      </c>
    </row>
    <row r="1608" spans="1:4" hidden="1" x14ac:dyDescent="0.3">
      <c r="A1608" s="4">
        <v>65</v>
      </c>
      <c r="B1608" s="4" t="s">
        <v>333</v>
      </c>
      <c r="C1608" s="4">
        <v>119</v>
      </c>
      <c r="D1608" s="4">
        <v>2015</v>
      </c>
    </row>
    <row r="1609" spans="1:4" hidden="1" x14ac:dyDescent="0.3">
      <c r="A1609" s="4">
        <v>66</v>
      </c>
      <c r="B1609" s="4" t="s">
        <v>234</v>
      </c>
      <c r="C1609" s="4">
        <v>113</v>
      </c>
      <c r="D1609" s="4">
        <v>2015</v>
      </c>
    </row>
    <row r="1610" spans="1:4" hidden="1" x14ac:dyDescent="0.3">
      <c r="A1610" s="4">
        <v>67</v>
      </c>
      <c r="B1610" s="4" t="s">
        <v>304</v>
      </c>
      <c r="C1610" s="4">
        <v>106</v>
      </c>
      <c r="D1610" s="4">
        <v>2015</v>
      </c>
    </row>
    <row r="1611" spans="1:4" hidden="1" x14ac:dyDescent="0.3">
      <c r="A1611" s="4">
        <v>68</v>
      </c>
      <c r="B1611" s="4" t="s">
        <v>338</v>
      </c>
      <c r="C1611" s="4">
        <v>101</v>
      </c>
      <c r="D1611" s="4">
        <v>2015</v>
      </c>
    </row>
    <row r="1612" spans="1:4" hidden="1" x14ac:dyDescent="0.3">
      <c r="A1612" s="4">
        <v>69</v>
      </c>
      <c r="B1612" s="4" t="s">
        <v>389</v>
      </c>
      <c r="C1612" s="4">
        <v>101</v>
      </c>
      <c r="D1612" s="4">
        <v>2015</v>
      </c>
    </row>
    <row r="1613" spans="1:4" hidden="1" x14ac:dyDescent="0.3">
      <c r="A1613" s="4">
        <v>70</v>
      </c>
      <c r="B1613" s="4" t="s">
        <v>347</v>
      </c>
      <c r="C1613" s="4">
        <v>99</v>
      </c>
      <c r="D1613" s="4">
        <v>2015</v>
      </c>
    </row>
    <row r="1614" spans="1:4" hidden="1" x14ac:dyDescent="0.3">
      <c r="A1614" s="4">
        <v>71</v>
      </c>
      <c r="B1614" s="4" t="s">
        <v>276</v>
      </c>
      <c r="C1614" s="4">
        <v>93</v>
      </c>
      <c r="D1614" s="4">
        <v>2015</v>
      </c>
    </row>
    <row r="1615" spans="1:4" hidden="1" x14ac:dyDescent="0.3">
      <c r="A1615" s="4">
        <v>72</v>
      </c>
      <c r="B1615" s="4" t="s">
        <v>327</v>
      </c>
      <c r="C1615" s="4">
        <v>87</v>
      </c>
      <c r="D1615" s="4">
        <v>2015</v>
      </c>
    </row>
    <row r="1616" spans="1:4" hidden="1" x14ac:dyDescent="0.3">
      <c r="A1616" s="4">
        <v>73</v>
      </c>
      <c r="B1616" s="4" t="s">
        <v>1156</v>
      </c>
      <c r="C1616" s="4">
        <v>80</v>
      </c>
      <c r="D1616" s="4">
        <v>2015</v>
      </c>
    </row>
    <row r="1617" spans="1:4" hidden="1" x14ac:dyDescent="0.3">
      <c r="A1617" s="4">
        <v>74</v>
      </c>
      <c r="B1617" s="4" t="s">
        <v>474</v>
      </c>
      <c r="C1617" s="4">
        <v>80</v>
      </c>
      <c r="D1617" s="4">
        <v>2015</v>
      </c>
    </row>
    <row r="1618" spans="1:4" hidden="1" x14ac:dyDescent="0.3">
      <c r="A1618" s="4">
        <v>75</v>
      </c>
      <c r="B1618" s="4" t="s">
        <v>317</v>
      </c>
      <c r="C1618" s="4">
        <v>74</v>
      </c>
      <c r="D1618" s="4">
        <v>2015</v>
      </c>
    </row>
    <row r="1619" spans="1:4" hidden="1" x14ac:dyDescent="0.3">
      <c r="A1619" s="4">
        <v>76</v>
      </c>
      <c r="B1619" s="4" t="s">
        <v>274</v>
      </c>
      <c r="C1619" s="4">
        <v>57</v>
      </c>
      <c r="D1619" s="4">
        <v>2015</v>
      </c>
    </row>
    <row r="1620" spans="1:4" hidden="1" x14ac:dyDescent="0.3">
      <c r="A1620" s="4">
        <v>77</v>
      </c>
      <c r="B1620" s="4" t="s">
        <v>376</v>
      </c>
      <c r="C1620" s="4">
        <v>53</v>
      </c>
      <c r="D1620" s="4">
        <v>2015</v>
      </c>
    </row>
    <row r="1621" spans="1:4" hidden="1" x14ac:dyDescent="0.3">
      <c r="A1621" s="4">
        <v>78</v>
      </c>
      <c r="B1621" s="4" t="s">
        <v>257</v>
      </c>
      <c r="C1621" s="4">
        <v>51</v>
      </c>
      <c r="D1621" s="4">
        <v>2015</v>
      </c>
    </row>
    <row r="1622" spans="1:4" hidden="1" x14ac:dyDescent="0.3">
      <c r="A1622" s="4">
        <v>79</v>
      </c>
      <c r="B1622" s="4" t="s">
        <v>267</v>
      </c>
      <c r="C1622" s="4">
        <v>50</v>
      </c>
      <c r="D1622" s="4">
        <v>2015</v>
      </c>
    </row>
    <row r="1623" spans="1:4" hidden="1" x14ac:dyDescent="0.3">
      <c r="A1623" s="4">
        <v>80</v>
      </c>
      <c r="B1623" s="4" t="s">
        <v>295</v>
      </c>
      <c r="C1623" s="4">
        <v>49</v>
      </c>
      <c r="D1623" s="4">
        <v>2015</v>
      </c>
    </row>
    <row r="1624" spans="1:4" hidden="1" x14ac:dyDescent="0.3">
      <c r="A1624" s="4">
        <v>81</v>
      </c>
      <c r="B1624" s="4" t="s">
        <v>225</v>
      </c>
      <c r="C1624" s="4">
        <v>46</v>
      </c>
      <c r="D1624" s="4">
        <v>2015</v>
      </c>
    </row>
    <row r="1625" spans="1:4" hidden="1" x14ac:dyDescent="0.3">
      <c r="A1625" s="4">
        <v>82</v>
      </c>
      <c r="B1625" s="4" t="s">
        <v>248</v>
      </c>
      <c r="C1625" s="4">
        <v>46</v>
      </c>
      <c r="D1625" s="4">
        <v>2015</v>
      </c>
    </row>
    <row r="1626" spans="1:4" hidden="1" x14ac:dyDescent="0.3">
      <c r="A1626" s="4">
        <v>83</v>
      </c>
      <c r="B1626" s="4" t="s">
        <v>300</v>
      </c>
      <c r="C1626" s="4">
        <v>45</v>
      </c>
      <c r="D1626" s="4">
        <v>2015</v>
      </c>
    </row>
    <row r="1627" spans="1:4" hidden="1" x14ac:dyDescent="0.3">
      <c r="A1627" s="4">
        <v>84</v>
      </c>
      <c r="B1627" s="4" t="s">
        <v>211</v>
      </c>
      <c r="C1627" s="4">
        <v>41</v>
      </c>
      <c r="D1627" s="4">
        <v>2015</v>
      </c>
    </row>
    <row r="1628" spans="1:4" hidden="1" x14ac:dyDescent="0.3">
      <c r="A1628" s="4">
        <v>85</v>
      </c>
      <c r="B1628" s="4" t="s">
        <v>210</v>
      </c>
      <c r="C1628" s="4">
        <v>34</v>
      </c>
      <c r="D1628" s="4">
        <v>2015</v>
      </c>
    </row>
    <row r="1629" spans="1:4" hidden="1" x14ac:dyDescent="0.3">
      <c r="A1629" s="4">
        <v>86</v>
      </c>
      <c r="B1629" s="4" t="s">
        <v>362</v>
      </c>
      <c r="C1629" s="4">
        <v>30</v>
      </c>
      <c r="D1629" s="4">
        <v>2015</v>
      </c>
    </row>
    <row r="1630" spans="1:4" hidden="1" x14ac:dyDescent="0.3">
      <c r="A1630" s="4">
        <v>87</v>
      </c>
      <c r="B1630" s="4" t="s">
        <v>224</v>
      </c>
      <c r="C1630" s="4">
        <v>30</v>
      </c>
      <c r="D1630" s="4">
        <v>2015</v>
      </c>
    </row>
    <row r="1631" spans="1:4" hidden="1" x14ac:dyDescent="0.3">
      <c r="A1631" s="4">
        <v>88</v>
      </c>
      <c r="B1631" s="4" t="s">
        <v>227</v>
      </c>
      <c r="C1631" s="4">
        <v>29</v>
      </c>
      <c r="D1631" s="4">
        <v>2015</v>
      </c>
    </row>
    <row r="1632" spans="1:4" hidden="1" x14ac:dyDescent="0.3">
      <c r="A1632" s="4">
        <v>89</v>
      </c>
      <c r="B1632" s="4" t="s">
        <v>366</v>
      </c>
      <c r="C1632" s="4">
        <v>29</v>
      </c>
      <c r="D1632" s="4">
        <v>2015</v>
      </c>
    </row>
    <row r="1633" spans="1:4" hidden="1" x14ac:dyDescent="0.3">
      <c r="A1633" s="4">
        <v>90</v>
      </c>
      <c r="B1633" s="4" t="s">
        <v>223</v>
      </c>
      <c r="C1633" s="4">
        <v>23</v>
      </c>
      <c r="D1633" s="4">
        <v>2015</v>
      </c>
    </row>
    <row r="1634" spans="1:4" hidden="1" x14ac:dyDescent="0.3">
      <c r="A1634" s="4">
        <v>91</v>
      </c>
      <c r="B1634" s="4" t="s">
        <v>290</v>
      </c>
      <c r="C1634" s="4">
        <v>19</v>
      </c>
      <c r="D1634" s="4">
        <v>2015</v>
      </c>
    </row>
    <row r="1635" spans="1:4" hidden="1" x14ac:dyDescent="0.3">
      <c r="A1635" s="4">
        <v>92</v>
      </c>
      <c r="B1635" s="4" t="s">
        <v>350</v>
      </c>
      <c r="C1635" s="4">
        <v>17</v>
      </c>
      <c r="D1635" s="4">
        <v>2015</v>
      </c>
    </row>
    <row r="1636" spans="1:4" hidden="1" x14ac:dyDescent="0.3">
      <c r="A1636" s="4">
        <v>93</v>
      </c>
      <c r="B1636" s="4" t="s">
        <v>244</v>
      </c>
      <c r="C1636" s="4">
        <v>17</v>
      </c>
      <c r="D1636" s="4">
        <v>2015</v>
      </c>
    </row>
    <row r="1637" spans="1:4" hidden="1" x14ac:dyDescent="0.3">
      <c r="A1637" s="4">
        <v>94</v>
      </c>
      <c r="B1637" s="4" t="s">
        <v>383</v>
      </c>
      <c r="C1637" s="4">
        <v>13</v>
      </c>
      <c r="D1637" s="4">
        <v>2015</v>
      </c>
    </row>
    <row r="1638" spans="1:4" hidden="1" x14ac:dyDescent="0.3">
      <c r="A1638" s="4">
        <v>95</v>
      </c>
      <c r="B1638" s="4" t="s">
        <v>247</v>
      </c>
      <c r="C1638" s="4">
        <v>13</v>
      </c>
      <c r="D1638" s="4">
        <v>2015</v>
      </c>
    </row>
    <row r="1639" spans="1:4" hidden="1" x14ac:dyDescent="0.3">
      <c r="A1639" s="4">
        <v>96</v>
      </c>
      <c r="B1639" s="4" t="s">
        <v>252</v>
      </c>
      <c r="C1639" s="4">
        <v>12</v>
      </c>
      <c r="D1639" s="4">
        <v>2015</v>
      </c>
    </row>
    <row r="1640" spans="1:4" hidden="1" x14ac:dyDescent="0.3">
      <c r="A1640" s="4">
        <v>97</v>
      </c>
      <c r="B1640" s="4" t="s">
        <v>26</v>
      </c>
      <c r="C1640" s="4">
        <v>12</v>
      </c>
      <c r="D1640" s="4">
        <v>2015</v>
      </c>
    </row>
    <row r="1641" spans="1:4" hidden="1" x14ac:dyDescent="0.3">
      <c r="A1641" s="4">
        <v>98</v>
      </c>
      <c r="B1641" s="4" t="s">
        <v>32</v>
      </c>
      <c r="C1641" s="4">
        <v>12</v>
      </c>
      <c r="D1641" s="4">
        <v>2015</v>
      </c>
    </row>
    <row r="1642" spans="1:4" hidden="1" x14ac:dyDescent="0.3">
      <c r="A1642" s="4">
        <v>99</v>
      </c>
      <c r="B1642" s="4" t="s">
        <v>722</v>
      </c>
      <c r="C1642" s="4">
        <v>12</v>
      </c>
      <c r="D1642" s="4">
        <v>2015</v>
      </c>
    </row>
    <row r="1643" spans="1:4" hidden="1" x14ac:dyDescent="0.3">
      <c r="A1643" s="4">
        <v>100</v>
      </c>
      <c r="B1643" s="4" t="s">
        <v>321</v>
      </c>
      <c r="C1643" s="4">
        <v>11</v>
      </c>
      <c r="D1643" s="4">
        <v>2015</v>
      </c>
    </row>
    <row r="1644" spans="1:4" hidden="1" x14ac:dyDescent="0.3">
      <c r="A1644" s="4">
        <v>101</v>
      </c>
      <c r="B1644" s="4" t="s">
        <v>341</v>
      </c>
      <c r="C1644" s="4">
        <v>10</v>
      </c>
      <c r="D1644" s="4">
        <v>2015</v>
      </c>
    </row>
    <row r="1645" spans="1:4" hidden="1" x14ac:dyDescent="0.3">
      <c r="A1645" s="4">
        <v>102</v>
      </c>
      <c r="B1645" s="4" t="s">
        <v>220</v>
      </c>
      <c r="C1645" s="4">
        <v>8</v>
      </c>
      <c r="D1645" s="4">
        <v>2015</v>
      </c>
    </row>
    <row r="1646" spans="1:4" hidden="1" x14ac:dyDescent="0.3">
      <c r="A1646" s="4">
        <v>103</v>
      </c>
      <c r="B1646" s="4" t="s">
        <v>285</v>
      </c>
      <c r="C1646" s="4">
        <v>7</v>
      </c>
      <c r="D1646" s="4">
        <v>2015</v>
      </c>
    </row>
    <row r="1647" spans="1:4" hidden="1" x14ac:dyDescent="0.3">
      <c r="A1647" s="4">
        <v>104</v>
      </c>
      <c r="B1647" s="4" t="s">
        <v>391</v>
      </c>
      <c r="C1647" s="4">
        <v>6</v>
      </c>
      <c r="D1647" s="4">
        <v>2015</v>
      </c>
    </row>
    <row r="1648" spans="1:4" hidden="1" x14ac:dyDescent="0.3">
      <c r="A1648" s="4">
        <v>105</v>
      </c>
      <c r="B1648" s="4" t="s">
        <v>203</v>
      </c>
      <c r="C1648" s="4">
        <v>5</v>
      </c>
      <c r="D1648" s="4">
        <v>2015</v>
      </c>
    </row>
    <row r="1649" spans="1:4" hidden="1" x14ac:dyDescent="0.3">
      <c r="A1649" s="4">
        <v>106</v>
      </c>
      <c r="B1649" s="4" t="s">
        <v>219</v>
      </c>
      <c r="C1649" s="4">
        <v>5</v>
      </c>
      <c r="D1649" s="4">
        <v>2015</v>
      </c>
    </row>
    <row r="1650" spans="1:4" hidden="1" x14ac:dyDescent="0.3">
      <c r="A1650" s="4">
        <v>107</v>
      </c>
      <c r="B1650" s="4" t="s">
        <v>385</v>
      </c>
      <c r="C1650" s="4">
        <v>5</v>
      </c>
      <c r="D1650" s="4">
        <v>2015</v>
      </c>
    </row>
    <row r="1651" spans="1:4" hidden="1" x14ac:dyDescent="0.3">
      <c r="A1651" s="4">
        <v>108</v>
      </c>
      <c r="B1651" s="4" t="s">
        <v>336</v>
      </c>
      <c r="C1651" s="4">
        <v>4</v>
      </c>
      <c r="D1651" s="4">
        <v>2015</v>
      </c>
    </row>
    <row r="1652" spans="1:4" hidden="1" x14ac:dyDescent="0.3">
      <c r="A1652" s="4">
        <v>109</v>
      </c>
      <c r="B1652" s="4" t="s">
        <v>332</v>
      </c>
      <c r="C1652" s="4">
        <v>4</v>
      </c>
      <c r="D1652" s="4">
        <v>2015</v>
      </c>
    </row>
    <row r="1653" spans="1:4" hidden="1" x14ac:dyDescent="0.3">
      <c r="A1653" s="4">
        <v>110</v>
      </c>
      <c r="B1653" s="4" t="s">
        <v>313</v>
      </c>
      <c r="C1653" s="4">
        <v>4</v>
      </c>
      <c r="D1653" s="4">
        <v>2015</v>
      </c>
    </row>
    <row r="1654" spans="1:4" hidden="1" x14ac:dyDescent="0.3">
      <c r="A1654" s="4">
        <v>111</v>
      </c>
      <c r="B1654" s="4" t="s">
        <v>278</v>
      </c>
      <c r="C1654" s="4">
        <v>4</v>
      </c>
      <c r="D1654" s="4">
        <v>2015</v>
      </c>
    </row>
    <row r="1655" spans="1:4" hidden="1" x14ac:dyDescent="0.3">
      <c r="A1655" s="4">
        <v>112</v>
      </c>
      <c r="B1655" s="4" t="s">
        <v>316</v>
      </c>
      <c r="C1655" s="4">
        <v>4</v>
      </c>
      <c r="D1655" s="4">
        <v>2015</v>
      </c>
    </row>
    <row r="1656" spans="1:4" hidden="1" x14ac:dyDescent="0.3">
      <c r="A1656" s="4">
        <v>113</v>
      </c>
      <c r="B1656" s="4" t="s">
        <v>228</v>
      </c>
      <c r="C1656" s="4">
        <v>3</v>
      </c>
      <c r="D1656" s="4">
        <v>2015</v>
      </c>
    </row>
    <row r="1657" spans="1:4" hidden="1" x14ac:dyDescent="0.3">
      <c r="A1657" s="4">
        <v>114</v>
      </c>
      <c r="B1657" s="4" t="s">
        <v>337</v>
      </c>
      <c r="C1657" s="4">
        <v>3</v>
      </c>
      <c r="D1657" s="4">
        <v>2015</v>
      </c>
    </row>
    <row r="1658" spans="1:4" hidden="1" x14ac:dyDescent="0.3">
      <c r="A1658" s="4">
        <v>115</v>
      </c>
      <c r="B1658" s="4" t="s">
        <v>368</v>
      </c>
      <c r="C1658" s="4">
        <v>3</v>
      </c>
      <c r="D1658" s="4">
        <v>2015</v>
      </c>
    </row>
    <row r="1659" spans="1:4" hidden="1" x14ac:dyDescent="0.3">
      <c r="A1659" s="4">
        <v>116</v>
      </c>
      <c r="B1659" s="4" t="s">
        <v>294</v>
      </c>
      <c r="C1659" s="4">
        <v>2</v>
      </c>
      <c r="D1659" s="4">
        <v>2015</v>
      </c>
    </row>
    <row r="1660" spans="1:4" hidden="1" x14ac:dyDescent="0.3">
      <c r="A1660" s="4">
        <v>117</v>
      </c>
      <c r="B1660" s="4" t="s">
        <v>264</v>
      </c>
      <c r="C1660" s="4">
        <v>2</v>
      </c>
      <c r="D1660" s="4">
        <v>2015</v>
      </c>
    </row>
    <row r="1661" spans="1:4" hidden="1" x14ac:dyDescent="0.3">
      <c r="A1661" s="4">
        <v>118</v>
      </c>
      <c r="B1661" s="4" t="s">
        <v>282</v>
      </c>
      <c r="C1661" s="4">
        <v>2</v>
      </c>
      <c r="D1661" s="4">
        <v>2015</v>
      </c>
    </row>
    <row r="1662" spans="1:4" hidden="1" x14ac:dyDescent="0.3">
      <c r="A1662" s="4">
        <v>119</v>
      </c>
      <c r="B1662" s="4" t="s">
        <v>246</v>
      </c>
      <c r="C1662" s="4">
        <v>2</v>
      </c>
      <c r="D1662" s="4">
        <v>2015</v>
      </c>
    </row>
    <row r="1663" spans="1:4" hidden="1" x14ac:dyDescent="0.3">
      <c r="A1663" s="4">
        <v>120</v>
      </c>
      <c r="B1663" s="4" t="s">
        <v>268</v>
      </c>
      <c r="C1663" s="4">
        <v>2</v>
      </c>
      <c r="D1663" s="4">
        <v>2015</v>
      </c>
    </row>
    <row r="1664" spans="1:4" hidden="1" x14ac:dyDescent="0.3">
      <c r="A1664" s="4">
        <v>121</v>
      </c>
      <c r="B1664" s="4" t="s">
        <v>298</v>
      </c>
      <c r="C1664" s="4">
        <v>1</v>
      </c>
      <c r="D1664" s="4">
        <v>2015</v>
      </c>
    </row>
    <row r="1665" spans="1:4" hidden="1" x14ac:dyDescent="0.3">
      <c r="A1665" s="4">
        <v>122</v>
      </c>
      <c r="B1665" s="4" t="s">
        <v>1161</v>
      </c>
      <c r="C1665" s="4">
        <v>1</v>
      </c>
      <c r="D1665" s="4">
        <v>2015</v>
      </c>
    </row>
    <row r="1666" spans="1:4" hidden="1" x14ac:dyDescent="0.3">
      <c r="A1666" s="4">
        <v>123</v>
      </c>
      <c r="B1666" s="4" t="s">
        <v>271</v>
      </c>
      <c r="C1666" s="4">
        <v>1</v>
      </c>
      <c r="D1666" s="4">
        <v>2015</v>
      </c>
    </row>
    <row r="1667" spans="1:4" x14ac:dyDescent="0.3">
      <c r="A1667" s="46">
        <v>1</v>
      </c>
      <c r="B1667" s="44" t="s">
        <v>259</v>
      </c>
      <c r="C1667" s="44">
        <v>8295</v>
      </c>
      <c r="D1667" s="25">
        <v>2016</v>
      </c>
    </row>
    <row r="1668" spans="1:4" x14ac:dyDescent="0.3">
      <c r="A1668" s="46">
        <v>2</v>
      </c>
      <c r="B1668" s="44" t="s">
        <v>28</v>
      </c>
      <c r="C1668" s="44">
        <v>7710</v>
      </c>
      <c r="D1668" s="25">
        <v>2016</v>
      </c>
    </row>
    <row r="1669" spans="1:4" x14ac:dyDescent="0.3">
      <c r="A1669" s="46">
        <v>3</v>
      </c>
      <c r="B1669" s="44" t="s">
        <v>329</v>
      </c>
      <c r="C1669" s="44">
        <v>7156</v>
      </c>
      <c r="D1669" s="25">
        <v>2016</v>
      </c>
    </row>
    <row r="1670" spans="1:4" x14ac:dyDescent="0.3">
      <c r="A1670" s="46">
        <v>4</v>
      </c>
      <c r="B1670" s="44" t="s">
        <v>217</v>
      </c>
      <c r="C1670" s="44">
        <v>6862</v>
      </c>
      <c r="D1670" s="25">
        <v>2016</v>
      </c>
    </row>
    <row r="1671" spans="1:4" x14ac:dyDescent="0.3">
      <c r="A1671" s="46">
        <v>5</v>
      </c>
      <c r="B1671" s="44" t="s">
        <v>340</v>
      </c>
      <c r="C1671" s="44">
        <v>6152</v>
      </c>
      <c r="D1671" s="25">
        <v>2016</v>
      </c>
    </row>
    <row r="1672" spans="1:4" hidden="1" x14ac:dyDescent="0.3">
      <c r="A1672" s="43">
        <v>6</v>
      </c>
      <c r="B1672" s="44" t="s">
        <v>319</v>
      </c>
      <c r="C1672" s="44">
        <v>5184</v>
      </c>
      <c r="D1672" s="4">
        <v>2016</v>
      </c>
    </row>
    <row r="1673" spans="1:4" hidden="1" x14ac:dyDescent="0.3">
      <c r="A1673" s="43">
        <v>7</v>
      </c>
      <c r="B1673" s="44" t="s">
        <v>344</v>
      </c>
      <c r="C1673" s="44">
        <v>3600</v>
      </c>
      <c r="D1673" s="4">
        <v>2016</v>
      </c>
    </row>
    <row r="1674" spans="1:4" hidden="1" x14ac:dyDescent="0.3">
      <c r="A1674" s="43">
        <v>8</v>
      </c>
      <c r="B1674" s="44" t="s">
        <v>229</v>
      </c>
      <c r="C1674" s="44">
        <v>3040</v>
      </c>
      <c r="D1674" s="4">
        <v>2016</v>
      </c>
    </row>
    <row r="1675" spans="1:4" hidden="1" x14ac:dyDescent="0.3">
      <c r="A1675" s="43">
        <v>9</v>
      </c>
      <c r="B1675" s="44" t="s">
        <v>266</v>
      </c>
      <c r="C1675" s="44">
        <v>2935</v>
      </c>
      <c r="D1675" s="4">
        <v>2016</v>
      </c>
    </row>
    <row r="1676" spans="1:4" hidden="1" x14ac:dyDescent="0.3">
      <c r="A1676" s="43">
        <v>10</v>
      </c>
      <c r="B1676" s="44" t="s">
        <v>253</v>
      </c>
      <c r="C1676" s="44">
        <v>2869</v>
      </c>
      <c r="D1676" s="4">
        <v>2016</v>
      </c>
    </row>
    <row r="1677" spans="1:4" hidden="1" x14ac:dyDescent="0.3">
      <c r="A1677" s="43">
        <v>11</v>
      </c>
      <c r="B1677" s="44" t="s">
        <v>36</v>
      </c>
      <c r="C1677" s="44">
        <v>2745</v>
      </c>
      <c r="D1677" s="4">
        <v>2016</v>
      </c>
    </row>
    <row r="1678" spans="1:4" hidden="1" x14ac:dyDescent="0.3">
      <c r="A1678" s="43">
        <v>12</v>
      </c>
      <c r="B1678" s="44" t="s">
        <v>18</v>
      </c>
      <c r="C1678" s="44">
        <v>2630</v>
      </c>
      <c r="D1678" s="4">
        <v>2016</v>
      </c>
    </row>
    <row r="1679" spans="1:4" hidden="1" x14ac:dyDescent="0.3">
      <c r="A1679" s="43">
        <v>13</v>
      </c>
      <c r="B1679" s="44" t="s">
        <v>701</v>
      </c>
      <c r="C1679" s="44">
        <v>2307</v>
      </c>
      <c r="D1679" s="4">
        <v>2016</v>
      </c>
    </row>
    <row r="1680" spans="1:4" hidden="1" x14ac:dyDescent="0.3">
      <c r="A1680" s="43">
        <v>14</v>
      </c>
      <c r="B1680" s="44" t="s">
        <v>324</v>
      </c>
      <c r="C1680" s="44">
        <v>2171</v>
      </c>
      <c r="D1680" s="4">
        <v>2016</v>
      </c>
    </row>
    <row r="1681" spans="1:4" hidden="1" x14ac:dyDescent="0.3">
      <c r="A1681" s="43">
        <v>15</v>
      </c>
      <c r="B1681" s="44" t="s">
        <v>323</v>
      </c>
      <c r="C1681" s="44">
        <v>1798</v>
      </c>
      <c r="D1681" s="4">
        <v>2016</v>
      </c>
    </row>
    <row r="1682" spans="1:4" hidden="1" x14ac:dyDescent="0.3">
      <c r="A1682" s="43">
        <v>16</v>
      </c>
      <c r="B1682" s="44" t="s">
        <v>369</v>
      </c>
      <c r="C1682" s="44">
        <v>1657</v>
      </c>
      <c r="D1682" s="4">
        <v>2016</v>
      </c>
    </row>
    <row r="1683" spans="1:4" hidden="1" x14ac:dyDescent="0.3">
      <c r="A1683" s="43">
        <v>17</v>
      </c>
      <c r="B1683" s="44" t="s">
        <v>314</v>
      </c>
      <c r="C1683" s="44">
        <v>1615</v>
      </c>
      <c r="D1683" s="4">
        <v>2016</v>
      </c>
    </row>
    <row r="1684" spans="1:4" hidden="1" x14ac:dyDescent="0.3">
      <c r="A1684" s="43">
        <v>18</v>
      </c>
      <c r="B1684" s="44" t="s">
        <v>236</v>
      </c>
      <c r="C1684" s="44">
        <v>1552</v>
      </c>
      <c r="D1684" s="4">
        <v>2016</v>
      </c>
    </row>
    <row r="1685" spans="1:4" hidden="1" x14ac:dyDescent="0.3">
      <c r="A1685" s="43">
        <v>19</v>
      </c>
      <c r="B1685" s="44" t="s">
        <v>45</v>
      </c>
      <c r="C1685" s="44">
        <v>1433</v>
      </c>
      <c r="D1685" s="4">
        <v>2016</v>
      </c>
    </row>
    <row r="1686" spans="1:4" hidden="1" x14ac:dyDescent="0.3">
      <c r="A1686" s="43">
        <v>20</v>
      </c>
      <c r="B1686" s="44" t="s">
        <v>381</v>
      </c>
      <c r="C1686" s="44">
        <v>1430</v>
      </c>
      <c r="D1686" s="4">
        <v>2016</v>
      </c>
    </row>
    <row r="1687" spans="1:4" hidden="1" x14ac:dyDescent="0.3">
      <c r="A1687" s="43">
        <v>21</v>
      </c>
      <c r="B1687" s="44" t="s">
        <v>30</v>
      </c>
      <c r="C1687" s="44">
        <v>1291</v>
      </c>
      <c r="D1687" s="4">
        <v>2016</v>
      </c>
    </row>
    <row r="1688" spans="1:4" hidden="1" x14ac:dyDescent="0.3">
      <c r="A1688" s="43">
        <v>22</v>
      </c>
      <c r="B1688" s="44" t="s">
        <v>233</v>
      </c>
      <c r="C1688" s="44">
        <v>1146</v>
      </c>
      <c r="D1688" s="4">
        <v>2016</v>
      </c>
    </row>
    <row r="1689" spans="1:4" hidden="1" x14ac:dyDescent="0.3">
      <c r="A1689" s="43">
        <v>23</v>
      </c>
      <c r="B1689" s="44" t="s">
        <v>222</v>
      </c>
      <c r="C1689" s="44">
        <v>1082</v>
      </c>
      <c r="D1689" s="4">
        <v>2016</v>
      </c>
    </row>
    <row r="1690" spans="1:4" hidden="1" x14ac:dyDescent="0.3">
      <c r="A1690" s="43">
        <v>24</v>
      </c>
      <c r="B1690" s="44" t="s">
        <v>25</v>
      </c>
      <c r="C1690" s="44">
        <v>1077</v>
      </c>
      <c r="D1690" s="4">
        <v>2016</v>
      </c>
    </row>
    <row r="1691" spans="1:4" hidden="1" x14ac:dyDescent="0.3">
      <c r="A1691" s="43">
        <v>25</v>
      </c>
      <c r="B1691" s="44" t="s">
        <v>284</v>
      </c>
      <c r="C1691" s="44">
        <v>1033</v>
      </c>
      <c r="D1691" s="4">
        <v>2016</v>
      </c>
    </row>
    <row r="1692" spans="1:4" hidden="1" x14ac:dyDescent="0.3">
      <c r="A1692" s="43">
        <v>26</v>
      </c>
      <c r="B1692" s="44" t="s">
        <v>307</v>
      </c>
      <c r="C1692" s="44">
        <v>1022</v>
      </c>
      <c r="D1692" s="4">
        <v>2016</v>
      </c>
    </row>
    <row r="1693" spans="1:4" hidden="1" x14ac:dyDescent="0.3">
      <c r="A1693" s="43">
        <v>27</v>
      </c>
      <c r="B1693" s="44" t="s">
        <v>388</v>
      </c>
      <c r="C1693" s="44">
        <v>963</v>
      </c>
      <c r="D1693" s="4">
        <v>2016</v>
      </c>
    </row>
    <row r="1694" spans="1:4" hidden="1" x14ac:dyDescent="0.3">
      <c r="A1694" s="43">
        <v>28</v>
      </c>
      <c r="B1694" s="44" t="s">
        <v>301</v>
      </c>
      <c r="C1694" s="44">
        <v>952</v>
      </c>
      <c r="D1694" s="4">
        <v>2016</v>
      </c>
    </row>
    <row r="1695" spans="1:4" hidden="1" x14ac:dyDescent="0.3">
      <c r="A1695" s="43">
        <v>29</v>
      </c>
      <c r="B1695" s="44" t="s">
        <v>312</v>
      </c>
      <c r="C1695" s="44">
        <v>947</v>
      </c>
      <c r="D1695" s="4">
        <v>2016</v>
      </c>
    </row>
    <row r="1696" spans="1:4" hidden="1" x14ac:dyDescent="0.3">
      <c r="A1696" s="43">
        <v>30</v>
      </c>
      <c r="B1696" s="44" t="s">
        <v>270</v>
      </c>
      <c r="C1696" s="44">
        <v>923</v>
      </c>
      <c r="D1696" s="4">
        <v>2016</v>
      </c>
    </row>
    <row r="1697" spans="1:4" hidden="1" x14ac:dyDescent="0.3">
      <c r="A1697" s="43">
        <v>31</v>
      </c>
      <c r="B1697" s="44" t="s">
        <v>230</v>
      </c>
      <c r="C1697" s="44">
        <v>887</v>
      </c>
      <c r="D1697" s="4">
        <v>2016</v>
      </c>
    </row>
    <row r="1698" spans="1:4" hidden="1" x14ac:dyDescent="0.3">
      <c r="A1698" s="43">
        <v>32</v>
      </c>
      <c r="B1698" s="44" t="s">
        <v>262</v>
      </c>
      <c r="C1698" s="44">
        <v>872</v>
      </c>
      <c r="D1698" s="4">
        <v>2016</v>
      </c>
    </row>
    <row r="1699" spans="1:4" hidden="1" x14ac:dyDescent="0.3">
      <c r="A1699" s="43">
        <v>33</v>
      </c>
      <c r="B1699" s="44" t="s">
        <v>302</v>
      </c>
      <c r="C1699" s="44">
        <v>867</v>
      </c>
      <c r="D1699" s="4">
        <v>2016</v>
      </c>
    </row>
    <row r="1700" spans="1:4" hidden="1" x14ac:dyDescent="0.3">
      <c r="A1700" s="43">
        <v>34</v>
      </c>
      <c r="B1700" s="44" t="s">
        <v>232</v>
      </c>
      <c r="C1700" s="44">
        <v>799</v>
      </c>
      <c r="D1700" s="4">
        <v>2016</v>
      </c>
    </row>
    <row r="1701" spans="1:4" hidden="1" x14ac:dyDescent="0.3">
      <c r="A1701" s="43">
        <v>35</v>
      </c>
      <c r="B1701" s="44" t="s">
        <v>625</v>
      </c>
      <c r="C1701" s="44">
        <v>792</v>
      </c>
      <c r="D1701" s="4">
        <v>2016</v>
      </c>
    </row>
    <row r="1702" spans="1:4" hidden="1" x14ac:dyDescent="0.3">
      <c r="A1702" s="43">
        <v>36</v>
      </c>
      <c r="B1702" s="44" t="s">
        <v>260</v>
      </c>
      <c r="C1702" s="44">
        <v>655</v>
      </c>
      <c r="D1702" s="4">
        <v>2016</v>
      </c>
    </row>
    <row r="1703" spans="1:4" hidden="1" x14ac:dyDescent="0.3">
      <c r="A1703" s="43">
        <v>37</v>
      </c>
      <c r="B1703" s="44" t="s">
        <v>4</v>
      </c>
      <c r="C1703" s="44">
        <v>652</v>
      </c>
      <c r="D1703" s="4">
        <v>2016</v>
      </c>
    </row>
    <row r="1704" spans="1:4" hidden="1" x14ac:dyDescent="0.3">
      <c r="A1704" s="43">
        <v>38</v>
      </c>
      <c r="B1704" s="44" t="s">
        <v>1053</v>
      </c>
      <c r="C1704" s="44">
        <v>627</v>
      </c>
      <c r="D1704" s="4">
        <v>2016</v>
      </c>
    </row>
    <row r="1705" spans="1:4" hidden="1" x14ac:dyDescent="0.3">
      <c r="A1705" s="43">
        <v>39</v>
      </c>
      <c r="B1705" s="44" t="s">
        <v>376</v>
      </c>
      <c r="C1705" s="44">
        <v>566</v>
      </c>
      <c r="D1705" s="4">
        <v>2016</v>
      </c>
    </row>
    <row r="1706" spans="1:4" hidden="1" x14ac:dyDescent="0.3">
      <c r="A1706" s="43">
        <v>40</v>
      </c>
      <c r="B1706" s="44" t="s">
        <v>280</v>
      </c>
      <c r="C1706" s="44">
        <v>545</v>
      </c>
      <c r="D1706" s="4">
        <v>2016</v>
      </c>
    </row>
    <row r="1707" spans="1:4" hidden="1" x14ac:dyDescent="0.3">
      <c r="A1707" s="43">
        <v>41</v>
      </c>
      <c r="B1707" s="44" t="s">
        <v>355</v>
      </c>
      <c r="C1707" s="44">
        <v>504</v>
      </c>
      <c r="D1707" s="4">
        <v>2016</v>
      </c>
    </row>
    <row r="1708" spans="1:4" hidden="1" x14ac:dyDescent="0.3">
      <c r="A1708" s="43">
        <v>42</v>
      </c>
      <c r="B1708" s="44" t="s">
        <v>377</v>
      </c>
      <c r="C1708" s="44">
        <v>482</v>
      </c>
      <c r="D1708" s="4">
        <v>2016</v>
      </c>
    </row>
    <row r="1709" spans="1:4" hidden="1" x14ac:dyDescent="0.3">
      <c r="A1709" s="43">
        <v>43</v>
      </c>
      <c r="B1709" s="44" t="s">
        <v>320</v>
      </c>
      <c r="C1709" s="44">
        <v>459</v>
      </c>
      <c r="D1709" s="4">
        <v>2016</v>
      </c>
    </row>
    <row r="1710" spans="1:4" hidden="1" x14ac:dyDescent="0.3">
      <c r="A1710" s="43">
        <v>44</v>
      </c>
      <c r="B1710" s="44" t="s">
        <v>237</v>
      </c>
      <c r="C1710" s="44">
        <v>458</v>
      </c>
      <c r="D1710" s="4">
        <v>2016</v>
      </c>
    </row>
    <row r="1711" spans="1:4" hidden="1" x14ac:dyDescent="0.3">
      <c r="A1711" s="43">
        <v>45</v>
      </c>
      <c r="B1711" s="44" t="s">
        <v>263</v>
      </c>
      <c r="C1711" s="44">
        <v>434</v>
      </c>
      <c r="D1711" s="4">
        <v>2016</v>
      </c>
    </row>
    <row r="1712" spans="1:4" hidden="1" x14ac:dyDescent="0.3">
      <c r="A1712" s="43">
        <v>46</v>
      </c>
      <c r="B1712" s="44" t="s">
        <v>265</v>
      </c>
      <c r="C1712" s="44">
        <v>421</v>
      </c>
      <c r="D1712" s="4">
        <v>2016</v>
      </c>
    </row>
    <row r="1713" spans="1:4" hidden="1" x14ac:dyDescent="0.3">
      <c r="A1713" s="43">
        <v>47</v>
      </c>
      <c r="B1713" s="44" t="s">
        <v>5</v>
      </c>
      <c r="C1713" s="44">
        <v>399</v>
      </c>
      <c r="D1713" s="4">
        <v>2016</v>
      </c>
    </row>
    <row r="1714" spans="1:4" hidden="1" x14ac:dyDescent="0.3">
      <c r="A1714" s="43">
        <v>48</v>
      </c>
      <c r="B1714" s="44" t="s">
        <v>334</v>
      </c>
      <c r="C1714" s="44">
        <v>393</v>
      </c>
      <c r="D1714" s="4">
        <v>2016</v>
      </c>
    </row>
    <row r="1715" spans="1:4" hidden="1" x14ac:dyDescent="0.3">
      <c r="A1715" s="43">
        <v>49</v>
      </c>
      <c r="B1715" s="44" t="s">
        <v>286</v>
      </c>
      <c r="C1715" s="44">
        <v>368</v>
      </c>
      <c r="D1715" s="4">
        <v>2016</v>
      </c>
    </row>
    <row r="1716" spans="1:4" hidden="1" x14ac:dyDescent="0.3">
      <c r="A1716" s="43">
        <v>50</v>
      </c>
      <c r="B1716" s="44" t="s">
        <v>720</v>
      </c>
      <c r="C1716" s="44">
        <v>357</v>
      </c>
      <c r="D1716" s="4">
        <v>2016</v>
      </c>
    </row>
    <row r="1717" spans="1:4" hidden="1" x14ac:dyDescent="0.3">
      <c r="A1717" s="43">
        <v>51</v>
      </c>
      <c r="B1717" s="44" t="s">
        <v>379</v>
      </c>
      <c r="C1717" s="44">
        <v>345</v>
      </c>
      <c r="D1717" s="4">
        <v>2016</v>
      </c>
    </row>
    <row r="1718" spans="1:4" hidden="1" x14ac:dyDescent="0.3">
      <c r="A1718" s="43">
        <v>52</v>
      </c>
      <c r="B1718" s="44" t="s">
        <v>345</v>
      </c>
      <c r="C1718" s="44">
        <v>313</v>
      </c>
      <c r="D1718" s="4">
        <v>2016</v>
      </c>
    </row>
    <row r="1719" spans="1:4" hidden="1" x14ac:dyDescent="0.3">
      <c r="A1719" s="43">
        <v>53</v>
      </c>
      <c r="B1719" s="44" t="s">
        <v>361</v>
      </c>
      <c r="C1719" s="44">
        <v>278</v>
      </c>
      <c r="D1719" s="4">
        <v>2016</v>
      </c>
    </row>
    <row r="1720" spans="1:4" hidden="1" x14ac:dyDescent="0.3">
      <c r="A1720" s="43">
        <v>54</v>
      </c>
      <c r="B1720" s="44" t="s">
        <v>283</v>
      </c>
      <c r="C1720" s="44">
        <v>274</v>
      </c>
      <c r="D1720" s="4">
        <v>2016</v>
      </c>
    </row>
    <row r="1721" spans="1:4" hidden="1" x14ac:dyDescent="0.3">
      <c r="A1721" s="43">
        <v>55</v>
      </c>
      <c r="B1721" s="44" t="s">
        <v>254</v>
      </c>
      <c r="C1721" s="44">
        <v>262</v>
      </c>
      <c r="D1721" s="4">
        <v>2016</v>
      </c>
    </row>
    <row r="1722" spans="1:4" hidden="1" x14ac:dyDescent="0.3">
      <c r="A1722" s="43">
        <v>56</v>
      </c>
      <c r="B1722" s="44" t="s">
        <v>372</v>
      </c>
      <c r="C1722" s="44">
        <v>250</v>
      </c>
      <c r="D1722" s="4">
        <v>2016</v>
      </c>
    </row>
    <row r="1723" spans="1:4" hidden="1" x14ac:dyDescent="0.3">
      <c r="A1723" s="43">
        <v>57</v>
      </c>
      <c r="B1723" s="44" t="s">
        <v>269</v>
      </c>
      <c r="C1723" s="44">
        <v>238</v>
      </c>
      <c r="D1723" s="4">
        <v>2016</v>
      </c>
    </row>
    <row r="1724" spans="1:4" hidden="1" x14ac:dyDescent="0.3">
      <c r="A1724" s="43">
        <v>58</v>
      </c>
      <c r="B1724" s="44" t="s">
        <v>387</v>
      </c>
      <c r="C1724" s="44">
        <v>238</v>
      </c>
      <c r="D1724" s="4">
        <v>2016</v>
      </c>
    </row>
    <row r="1725" spans="1:4" hidden="1" x14ac:dyDescent="0.3">
      <c r="A1725" s="43">
        <v>59</v>
      </c>
      <c r="B1725" s="44" t="s">
        <v>212</v>
      </c>
      <c r="C1725" s="44">
        <v>202</v>
      </c>
      <c r="D1725" s="4">
        <v>2016</v>
      </c>
    </row>
    <row r="1726" spans="1:4" hidden="1" x14ac:dyDescent="0.3">
      <c r="A1726" s="43">
        <v>60</v>
      </c>
      <c r="B1726" s="44" t="s">
        <v>261</v>
      </c>
      <c r="C1726" s="44">
        <v>190</v>
      </c>
      <c r="D1726" s="4">
        <v>2016</v>
      </c>
    </row>
    <row r="1727" spans="1:4" hidden="1" x14ac:dyDescent="0.3">
      <c r="A1727" s="43">
        <v>61</v>
      </c>
      <c r="B1727" s="44" t="s">
        <v>349</v>
      </c>
      <c r="C1727" s="44">
        <v>182</v>
      </c>
      <c r="D1727" s="4">
        <v>2016</v>
      </c>
    </row>
    <row r="1728" spans="1:4" hidden="1" x14ac:dyDescent="0.3">
      <c r="A1728" s="43">
        <v>62</v>
      </c>
      <c r="B1728" s="44" t="s">
        <v>249</v>
      </c>
      <c r="C1728" s="44">
        <v>166</v>
      </c>
      <c r="D1728" s="4">
        <v>2016</v>
      </c>
    </row>
    <row r="1729" spans="1:4" hidden="1" x14ac:dyDescent="0.3">
      <c r="A1729" s="43">
        <v>63</v>
      </c>
      <c r="B1729" s="44" t="s">
        <v>333</v>
      </c>
      <c r="C1729" s="44">
        <v>159</v>
      </c>
      <c r="D1729" s="4">
        <v>2016</v>
      </c>
    </row>
    <row r="1730" spans="1:4" hidden="1" x14ac:dyDescent="0.3">
      <c r="A1730" s="43">
        <v>64</v>
      </c>
      <c r="B1730" s="44" t="s">
        <v>335</v>
      </c>
      <c r="C1730" s="44">
        <v>154</v>
      </c>
      <c r="D1730" s="4">
        <v>2016</v>
      </c>
    </row>
    <row r="1731" spans="1:4" hidden="1" x14ac:dyDescent="0.3">
      <c r="A1731" s="43">
        <v>65</v>
      </c>
      <c r="B1731" s="44" t="s">
        <v>373</v>
      </c>
      <c r="C1731" s="44">
        <v>146</v>
      </c>
      <c r="D1731" s="4">
        <v>2016</v>
      </c>
    </row>
    <row r="1732" spans="1:4" hidden="1" x14ac:dyDescent="0.3">
      <c r="A1732" s="43">
        <v>66</v>
      </c>
      <c r="B1732" s="44" t="s">
        <v>234</v>
      </c>
      <c r="C1732" s="44">
        <v>133</v>
      </c>
      <c r="D1732" s="4">
        <v>2016</v>
      </c>
    </row>
    <row r="1733" spans="1:4" hidden="1" x14ac:dyDescent="0.3">
      <c r="A1733" s="43">
        <v>67</v>
      </c>
      <c r="B1733" s="44" t="s">
        <v>474</v>
      </c>
      <c r="C1733" s="44">
        <v>105</v>
      </c>
      <c r="D1733" s="4">
        <v>2016</v>
      </c>
    </row>
    <row r="1734" spans="1:4" hidden="1" x14ac:dyDescent="0.3">
      <c r="A1734" s="43">
        <v>68</v>
      </c>
      <c r="B1734" s="44" t="s">
        <v>338</v>
      </c>
      <c r="C1734" s="44">
        <v>102</v>
      </c>
      <c r="D1734" s="4">
        <v>2016</v>
      </c>
    </row>
    <row r="1735" spans="1:4" hidden="1" x14ac:dyDescent="0.3">
      <c r="A1735" s="43">
        <v>69</v>
      </c>
      <c r="B1735" s="44" t="s">
        <v>276</v>
      </c>
      <c r="C1735" s="44">
        <v>95</v>
      </c>
      <c r="D1735" s="4">
        <v>2016</v>
      </c>
    </row>
    <row r="1736" spans="1:4" hidden="1" x14ac:dyDescent="0.3">
      <c r="A1736" s="43">
        <v>70</v>
      </c>
      <c r="B1736" s="44" t="s">
        <v>389</v>
      </c>
      <c r="C1736" s="44">
        <v>86</v>
      </c>
      <c r="D1736" s="4">
        <v>2016</v>
      </c>
    </row>
    <row r="1737" spans="1:4" hidden="1" x14ac:dyDescent="0.3">
      <c r="A1737" s="43">
        <v>71</v>
      </c>
      <c r="B1737" s="44" t="s">
        <v>336</v>
      </c>
      <c r="C1737" s="44">
        <v>84</v>
      </c>
      <c r="D1737" s="4">
        <v>2016</v>
      </c>
    </row>
    <row r="1738" spans="1:4" hidden="1" x14ac:dyDescent="0.3">
      <c r="A1738" s="43">
        <v>72</v>
      </c>
      <c r="B1738" s="44" t="s">
        <v>248</v>
      </c>
      <c r="C1738" s="44">
        <v>72</v>
      </c>
      <c r="D1738" s="4">
        <v>2016</v>
      </c>
    </row>
    <row r="1739" spans="1:4" hidden="1" x14ac:dyDescent="0.3">
      <c r="A1739" s="43">
        <v>73</v>
      </c>
      <c r="B1739" s="44" t="s">
        <v>1156</v>
      </c>
      <c r="C1739" s="44">
        <v>72</v>
      </c>
      <c r="D1739" s="4">
        <v>2016</v>
      </c>
    </row>
    <row r="1740" spans="1:4" hidden="1" x14ac:dyDescent="0.3">
      <c r="A1740" s="43">
        <v>74</v>
      </c>
      <c r="B1740" s="44" t="s">
        <v>274</v>
      </c>
      <c r="C1740" s="44">
        <v>72</v>
      </c>
      <c r="D1740" s="4">
        <v>2016</v>
      </c>
    </row>
    <row r="1741" spans="1:4" hidden="1" x14ac:dyDescent="0.3">
      <c r="A1741" s="43">
        <v>75</v>
      </c>
      <c r="B1741" s="44" t="s">
        <v>327</v>
      </c>
      <c r="C1741" s="44">
        <v>70</v>
      </c>
      <c r="D1741" s="4">
        <v>2016</v>
      </c>
    </row>
    <row r="1742" spans="1:4" hidden="1" x14ac:dyDescent="0.3">
      <c r="A1742" s="43">
        <v>76</v>
      </c>
      <c r="B1742" s="44" t="s">
        <v>317</v>
      </c>
      <c r="C1742" s="44">
        <v>62</v>
      </c>
      <c r="D1742" s="4">
        <v>2016</v>
      </c>
    </row>
    <row r="1743" spans="1:4" hidden="1" x14ac:dyDescent="0.3">
      <c r="A1743" s="43">
        <v>77</v>
      </c>
      <c r="B1743" s="44" t="s">
        <v>347</v>
      </c>
      <c r="C1743" s="44">
        <v>59</v>
      </c>
      <c r="D1743" s="4">
        <v>2016</v>
      </c>
    </row>
    <row r="1744" spans="1:4" hidden="1" x14ac:dyDescent="0.3">
      <c r="A1744" s="43">
        <v>78</v>
      </c>
      <c r="B1744" s="44" t="s">
        <v>267</v>
      </c>
      <c r="C1744" s="44">
        <v>58</v>
      </c>
      <c r="D1744" s="4">
        <v>2016</v>
      </c>
    </row>
    <row r="1745" spans="1:4" hidden="1" x14ac:dyDescent="0.3">
      <c r="A1745" s="43">
        <v>79</v>
      </c>
      <c r="B1745" s="44" t="s">
        <v>257</v>
      </c>
      <c r="C1745" s="44">
        <v>53</v>
      </c>
      <c r="D1745" s="4">
        <v>2016</v>
      </c>
    </row>
    <row r="1746" spans="1:4" hidden="1" x14ac:dyDescent="0.3">
      <c r="A1746" s="43">
        <v>80</v>
      </c>
      <c r="B1746" s="44" t="s">
        <v>295</v>
      </c>
      <c r="C1746" s="44">
        <v>49</v>
      </c>
      <c r="D1746" s="4">
        <v>2016</v>
      </c>
    </row>
    <row r="1747" spans="1:4" hidden="1" x14ac:dyDescent="0.3">
      <c r="A1747" s="43">
        <v>81</v>
      </c>
      <c r="B1747" s="44" t="s">
        <v>224</v>
      </c>
      <c r="C1747" s="44">
        <v>47</v>
      </c>
      <c r="D1747" s="4">
        <v>2016</v>
      </c>
    </row>
    <row r="1748" spans="1:4" hidden="1" x14ac:dyDescent="0.3">
      <c r="A1748" s="43">
        <v>82</v>
      </c>
      <c r="B1748" s="44" t="s">
        <v>304</v>
      </c>
      <c r="C1748" s="44">
        <v>45</v>
      </c>
      <c r="D1748" s="4">
        <v>2016</v>
      </c>
    </row>
    <row r="1749" spans="1:4" hidden="1" x14ac:dyDescent="0.3">
      <c r="A1749" s="43">
        <v>83</v>
      </c>
      <c r="B1749" s="44" t="s">
        <v>223</v>
      </c>
      <c r="C1749" s="44">
        <v>45</v>
      </c>
      <c r="D1749" s="4">
        <v>2016</v>
      </c>
    </row>
    <row r="1750" spans="1:4" hidden="1" x14ac:dyDescent="0.3">
      <c r="A1750" s="43">
        <v>84</v>
      </c>
      <c r="B1750" s="44" t="s">
        <v>238</v>
      </c>
      <c r="C1750" s="44">
        <v>41</v>
      </c>
      <c r="D1750" s="4">
        <v>2016</v>
      </c>
    </row>
    <row r="1751" spans="1:4" hidden="1" x14ac:dyDescent="0.3">
      <c r="A1751" s="43">
        <v>85</v>
      </c>
      <c r="B1751" s="44" t="s">
        <v>300</v>
      </c>
      <c r="C1751" s="44">
        <v>38</v>
      </c>
      <c r="D1751" s="4">
        <v>2016</v>
      </c>
    </row>
    <row r="1752" spans="1:4" hidden="1" x14ac:dyDescent="0.3">
      <c r="A1752" s="43">
        <v>86</v>
      </c>
      <c r="B1752" s="44" t="s">
        <v>247</v>
      </c>
      <c r="C1752" s="44">
        <v>37</v>
      </c>
      <c r="D1752" s="4">
        <v>2016</v>
      </c>
    </row>
    <row r="1753" spans="1:4" hidden="1" x14ac:dyDescent="0.3">
      <c r="A1753" s="43">
        <v>87</v>
      </c>
      <c r="B1753" s="44" t="s">
        <v>211</v>
      </c>
      <c r="C1753" s="44">
        <v>36</v>
      </c>
      <c r="D1753" s="4">
        <v>2016</v>
      </c>
    </row>
    <row r="1754" spans="1:4" hidden="1" x14ac:dyDescent="0.3">
      <c r="A1754" s="43">
        <v>88</v>
      </c>
      <c r="B1754" s="44" t="s">
        <v>225</v>
      </c>
      <c r="C1754" s="44">
        <v>36</v>
      </c>
      <c r="D1754" s="4">
        <v>2016</v>
      </c>
    </row>
    <row r="1755" spans="1:4" hidden="1" x14ac:dyDescent="0.3">
      <c r="A1755" s="43">
        <v>89</v>
      </c>
      <c r="B1755" s="44" t="s">
        <v>210</v>
      </c>
      <c r="C1755" s="44">
        <v>34</v>
      </c>
      <c r="D1755" s="4">
        <v>2016</v>
      </c>
    </row>
    <row r="1756" spans="1:4" hidden="1" x14ac:dyDescent="0.3">
      <c r="A1756" s="43">
        <v>90</v>
      </c>
      <c r="B1756" s="44" t="s">
        <v>362</v>
      </c>
      <c r="C1756" s="44">
        <v>34</v>
      </c>
      <c r="D1756" s="4">
        <v>2016</v>
      </c>
    </row>
    <row r="1757" spans="1:4" hidden="1" x14ac:dyDescent="0.3">
      <c r="A1757" s="43">
        <v>91</v>
      </c>
      <c r="B1757" s="44" t="s">
        <v>227</v>
      </c>
      <c r="C1757" s="44">
        <v>30</v>
      </c>
      <c r="D1757" s="4">
        <v>2016</v>
      </c>
    </row>
    <row r="1758" spans="1:4" hidden="1" x14ac:dyDescent="0.3">
      <c r="A1758" s="43">
        <v>92</v>
      </c>
      <c r="B1758" s="44" t="s">
        <v>32</v>
      </c>
      <c r="C1758" s="44">
        <v>30</v>
      </c>
      <c r="D1758" s="4">
        <v>2016</v>
      </c>
    </row>
    <row r="1759" spans="1:4" hidden="1" x14ac:dyDescent="0.3">
      <c r="A1759" s="43">
        <v>93</v>
      </c>
      <c r="B1759" s="44" t="s">
        <v>366</v>
      </c>
      <c r="C1759" s="44">
        <v>18</v>
      </c>
      <c r="D1759" s="4">
        <v>2016</v>
      </c>
    </row>
    <row r="1760" spans="1:4" hidden="1" x14ac:dyDescent="0.3">
      <c r="A1760" s="43">
        <v>94</v>
      </c>
      <c r="B1760" s="44" t="s">
        <v>341</v>
      </c>
      <c r="C1760" s="44">
        <v>18</v>
      </c>
      <c r="D1760" s="4">
        <v>2016</v>
      </c>
    </row>
    <row r="1761" spans="1:4" hidden="1" x14ac:dyDescent="0.3">
      <c r="A1761" s="43">
        <v>95</v>
      </c>
      <c r="B1761" s="44" t="s">
        <v>350</v>
      </c>
      <c r="C1761" s="44">
        <v>18</v>
      </c>
      <c r="D1761" s="4">
        <v>2016</v>
      </c>
    </row>
    <row r="1762" spans="1:4" hidden="1" x14ac:dyDescent="0.3">
      <c r="A1762" s="43">
        <v>96</v>
      </c>
      <c r="B1762" s="44" t="s">
        <v>244</v>
      </c>
      <c r="C1762" s="44">
        <v>16</v>
      </c>
      <c r="D1762" s="4">
        <v>2016</v>
      </c>
    </row>
    <row r="1763" spans="1:4" hidden="1" x14ac:dyDescent="0.3">
      <c r="A1763" s="43">
        <v>97</v>
      </c>
      <c r="B1763" s="44" t="s">
        <v>290</v>
      </c>
      <c r="C1763" s="44">
        <v>16</v>
      </c>
      <c r="D1763" s="4">
        <v>2016</v>
      </c>
    </row>
    <row r="1764" spans="1:4" hidden="1" x14ac:dyDescent="0.3">
      <c r="A1764" s="43">
        <v>98</v>
      </c>
      <c r="B1764" s="44" t="s">
        <v>1160</v>
      </c>
      <c r="C1764" s="44">
        <v>14</v>
      </c>
      <c r="D1764" s="4">
        <v>2016</v>
      </c>
    </row>
    <row r="1765" spans="1:4" hidden="1" x14ac:dyDescent="0.3">
      <c r="A1765" s="43">
        <v>99</v>
      </c>
      <c r="B1765" s="44" t="s">
        <v>220</v>
      </c>
      <c r="C1765" s="44">
        <v>13</v>
      </c>
      <c r="D1765" s="4">
        <v>2016</v>
      </c>
    </row>
    <row r="1766" spans="1:4" hidden="1" x14ac:dyDescent="0.3">
      <c r="A1766" s="43">
        <v>100</v>
      </c>
      <c r="B1766" s="44" t="s">
        <v>251</v>
      </c>
      <c r="C1766" s="44">
        <v>12</v>
      </c>
      <c r="D1766" s="4">
        <v>2016</v>
      </c>
    </row>
    <row r="1767" spans="1:4" hidden="1" x14ac:dyDescent="0.3">
      <c r="A1767" s="43">
        <v>101</v>
      </c>
      <c r="B1767" s="44" t="s">
        <v>321</v>
      </c>
      <c r="C1767" s="44">
        <v>11</v>
      </c>
      <c r="D1767" s="4">
        <v>2016</v>
      </c>
    </row>
    <row r="1768" spans="1:4" hidden="1" x14ac:dyDescent="0.3">
      <c r="A1768" s="43">
        <v>102</v>
      </c>
      <c r="B1768" s="44" t="s">
        <v>722</v>
      </c>
      <c r="C1768" s="44">
        <v>10</v>
      </c>
      <c r="D1768" s="4">
        <v>2016</v>
      </c>
    </row>
    <row r="1769" spans="1:4" hidden="1" x14ac:dyDescent="0.3">
      <c r="A1769" s="43">
        <v>103</v>
      </c>
      <c r="B1769" s="44" t="s">
        <v>243</v>
      </c>
      <c r="C1769" s="44">
        <v>9</v>
      </c>
      <c r="D1769" s="4">
        <v>2016</v>
      </c>
    </row>
    <row r="1770" spans="1:4" hidden="1" x14ac:dyDescent="0.3">
      <c r="A1770" s="43">
        <v>104</v>
      </c>
      <c r="B1770" s="44" t="s">
        <v>383</v>
      </c>
      <c r="C1770" s="44">
        <v>9</v>
      </c>
      <c r="D1770" s="4">
        <v>2016</v>
      </c>
    </row>
    <row r="1771" spans="1:4" hidden="1" x14ac:dyDescent="0.3">
      <c r="A1771" s="43">
        <v>105</v>
      </c>
      <c r="B1771" s="44" t="s">
        <v>385</v>
      </c>
      <c r="C1771" s="44">
        <v>8</v>
      </c>
      <c r="D1771" s="4">
        <v>2016</v>
      </c>
    </row>
    <row r="1772" spans="1:4" hidden="1" x14ac:dyDescent="0.3">
      <c r="A1772" s="43">
        <v>106</v>
      </c>
      <c r="B1772" s="44" t="s">
        <v>26</v>
      </c>
      <c r="C1772" s="44">
        <v>8</v>
      </c>
      <c r="D1772" s="4">
        <v>2016</v>
      </c>
    </row>
    <row r="1773" spans="1:4" hidden="1" x14ac:dyDescent="0.3">
      <c r="A1773" s="43">
        <v>107</v>
      </c>
      <c r="B1773" s="44" t="s">
        <v>313</v>
      </c>
      <c r="C1773" s="44">
        <v>6</v>
      </c>
      <c r="D1773" s="4">
        <v>2016</v>
      </c>
    </row>
    <row r="1774" spans="1:4" hidden="1" x14ac:dyDescent="0.3">
      <c r="A1774" s="43">
        <v>108</v>
      </c>
      <c r="B1774" s="44" t="s">
        <v>298</v>
      </c>
      <c r="C1774" s="44">
        <v>6</v>
      </c>
      <c r="D1774" s="4">
        <v>2016</v>
      </c>
    </row>
    <row r="1775" spans="1:4" hidden="1" x14ac:dyDescent="0.3">
      <c r="A1775" s="43">
        <v>109</v>
      </c>
      <c r="B1775" s="44" t="s">
        <v>252</v>
      </c>
      <c r="C1775" s="44">
        <v>6</v>
      </c>
      <c r="D1775" s="4">
        <v>2016</v>
      </c>
    </row>
    <row r="1776" spans="1:4" hidden="1" x14ac:dyDescent="0.3">
      <c r="A1776" s="43">
        <v>110</v>
      </c>
      <c r="B1776" s="44" t="s">
        <v>351</v>
      </c>
      <c r="C1776" s="44">
        <v>5</v>
      </c>
      <c r="D1776" s="4">
        <v>2016</v>
      </c>
    </row>
    <row r="1777" spans="1:4" hidden="1" x14ac:dyDescent="0.3">
      <c r="A1777" s="43">
        <v>111</v>
      </c>
      <c r="B1777" s="44" t="s">
        <v>219</v>
      </c>
      <c r="C1777" s="44">
        <v>5</v>
      </c>
      <c r="D1777" s="4">
        <v>2016</v>
      </c>
    </row>
    <row r="1778" spans="1:4" hidden="1" x14ac:dyDescent="0.3">
      <c r="A1778" s="43">
        <v>112</v>
      </c>
      <c r="B1778" s="44" t="s">
        <v>203</v>
      </c>
      <c r="C1778" s="44">
        <v>5</v>
      </c>
      <c r="D1778" s="4">
        <v>2016</v>
      </c>
    </row>
    <row r="1779" spans="1:4" hidden="1" x14ac:dyDescent="0.3">
      <c r="A1779" s="43">
        <v>113</v>
      </c>
      <c r="B1779" s="44" t="s">
        <v>332</v>
      </c>
      <c r="C1779" s="44">
        <v>4</v>
      </c>
      <c r="D1779" s="4">
        <v>2016</v>
      </c>
    </row>
    <row r="1780" spans="1:4" hidden="1" x14ac:dyDescent="0.3">
      <c r="A1780" s="43">
        <v>114</v>
      </c>
      <c r="B1780" s="44" t="s">
        <v>285</v>
      </c>
      <c r="C1780" s="44">
        <v>3</v>
      </c>
      <c r="D1780" s="4">
        <v>2016</v>
      </c>
    </row>
    <row r="1781" spans="1:4" hidden="1" x14ac:dyDescent="0.3">
      <c r="A1781" s="43">
        <v>115</v>
      </c>
      <c r="B1781" s="44" t="s">
        <v>337</v>
      </c>
      <c r="C1781" s="44">
        <v>3</v>
      </c>
      <c r="D1781" s="4">
        <v>2016</v>
      </c>
    </row>
    <row r="1782" spans="1:4" hidden="1" x14ac:dyDescent="0.3">
      <c r="A1782" s="43">
        <v>116</v>
      </c>
      <c r="B1782" s="44" t="s">
        <v>278</v>
      </c>
      <c r="C1782" s="44">
        <v>3</v>
      </c>
      <c r="D1782" s="4">
        <v>2016</v>
      </c>
    </row>
    <row r="1783" spans="1:4" hidden="1" x14ac:dyDescent="0.3">
      <c r="A1783" s="43">
        <v>117</v>
      </c>
      <c r="B1783" s="44" t="s">
        <v>228</v>
      </c>
      <c r="C1783" s="44">
        <v>3</v>
      </c>
      <c r="D1783" s="4">
        <v>2016</v>
      </c>
    </row>
    <row r="1784" spans="1:4" hidden="1" x14ac:dyDescent="0.3">
      <c r="A1784" s="43">
        <v>118</v>
      </c>
      <c r="B1784" s="44" t="s">
        <v>264</v>
      </c>
      <c r="C1784" s="44">
        <v>2</v>
      </c>
      <c r="D1784" s="4">
        <v>2016</v>
      </c>
    </row>
    <row r="1785" spans="1:4" hidden="1" x14ac:dyDescent="0.3">
      <c r="A1785" s="43">
        <v>119</v>
      </c>
      <c r="B1785" s="44" t="s">
        <v>316</v>
      </c>
      <c r="C1785" s="44">
        <v>2</v>
      </c>
      <c r="D1785" s="4">
        <v>2016</v>
      </c>
    </row>
    <row r="1786" spans="1:4" hidden="1" x14ac:dyDescent="0.3">
      <c r="A1786" s="43">
        <v>120</v>
      </c>
      <c r="B1786" s="44" t="s">
        <v>246</v>
      </c>
      <c r="C1786" s="44">
        <v>2</v>
      </c>
      <c r="D1786" s="4">
        <v>2016</v>
      </c>
    </row>
    <row r="1787" spans="1:4" hidden="1" x14ac:dyDescent="0.3">
      <c r="A1787" s="43">
        <v>121</v>
      </c>
      <c r="B1787" s="44" t="s">
        <v>315</v>
      </c>
      <c r="C1787" s="44">
        <v>1</v>
      </c>
      <c r="D1787" s="4">
        <v>2016</v>
      </c>
    </row>
    <row r="1788" spans="1:4" hidden="1" x14ac:dyDescent="0.3">
      <c r="A1788" s="43">
        <v>122</v>
      </c>
      <c r="B1788" s="44" t="s">
        <v>282</v>
      </c>
      <c r="C1788" s="44">
        <v>1</v>
      </c>
      <c r="D1788" s="4">
        <v>2016</v>
      </c>
    </row>
    <row r="1789" spans="1:4" hidden="1" x14ac:dyDescent="0.3">
      <c r="A1789" s="43">
        <v>123</v>
      </c>
      <c r="B1789" s="44" t="s">
        <v>1159</v>
      </c>
      <c r="C1789" s="44">
        <v>1</v>
      </c>
      <c r="D1789" s="4">
        <v>2016</v>
      </c>
    </row>
    <row r="1790" spans="1:4" hidden="1" x14ac:dyDescent="0.3">
      <c r="A1790" s="43">
        <v>124</v>
      </c>
      <c r="B1790" s="44" t="s">
        <v>242</v>
      </c>
      <c r="C1790" s="44">
        <v>1</v>
      </c>
      <c r="D1790" s="4">
        <v>2016</v>
      </c>
    </row>
    <row r="1791" spans="1:4" hidden="1" x14ac:dyDescent="0.3">
      <c r="A1791" s="43">
        <v>125</v>
      </c>
      <c r="B1791" s="44" t="s">
        <v>271</v>
      </c>
      <c r="C1791" s="44">
        <v>1</v>
      </c>
      <c r="D1791" s="4">
        <v>2016</v>
      </c>
    </row>
    <row r="1792" spans="1:4" x14ac:dyDescent="0.3">
      <c r="A1792" s="46">
        <v>1</v>
      </c>
      <c r="B1792" s="44" t="s">
        <v>259</v>
      </c>
      <c r="C1792" s="44">
        <v>8420</v>
      </c>
      <c r="D1792" s="25">
        <v>2017</v>
      </c>
    </row>
    <row r="1793" spans="1:4" x14ac:dyDescent="0.3">
      <c r="A1793" s="46">
        <v>2</v>
      </c>
      <c r="B1793" s="44" t="s">
        <v>217</v>
      </c>
      <c r="C1793" s="44">
        <v>7246</v>
      </c>
      <c r="D1793" s="25">
        <v>2017</v>
      </c>
    </row>
    <row r="1794" spans="1:4" x14ac:dyDescent="0.3">
      <c r="A1794" s="46">
        <v>3</v>
      </c>
      <c r="B1794" s="44" t="s">
        <v>28</v>
      </c>
      <c r="C1794" s="44">
        <v>6697</v>
      </c>
      <c r="D1794" s="25">
        <v>2017</v>
      </c>
    </row>
    <row r="1795" spans="1:4" x14ac:dyDescent="0.3">
      <c r="A1795" s="46">
        <v>4</v>
      </c>
      <c r="B1795" s="44" t="s">
        <v>340</v>
      </c>
      <c r="C1795" s="44">
        <v>6498</v>
      </c>
      <c r="D1795" s="25">
        <v>2017</v>
      </c>
    </row>
    <row r="1796" spans="1:4" x14ac:dyDescent="0.3">
      <c r="A1796" s="46">
        <v>5</v>
      </c>
      <c r="B1796" s="44" t="s">
        <v>329</v>
      </c>
      <c r="C1796" s="44">
        <v>6238</v>
      </c>
      <c r="D1796" s="25">
        <v>2017</v>
      </c>
    </row>
    <row r="1797" spans="1:4" hidden="1" x14ac:dyDescent="0.3">
      <c r="A1797" s="43">
        <v>6</v>
      </c>
      <c r="B1797" s="44" t="s">
        <v>319</v>
      </c>
      <c r="C1797" s="44">
        <v>5492</v>
      </c>
      <c r="D1797" s="4">
        <v>2017</v>
      </c>
    </row>
    <row r="1798" spans="1:4" hidden="1" x14ac:dyDescent="0.3">
      <c r="A1798" s="43">
        <v>7</v>
      </c>
      <c r="B1798" s="44" t="s">
        <v>253</v>
      </c>
      <c r="C1798" s="44">
        <v>3274</v>
      </c>
      <c r="D1798" s="4">
        <v>2017</v>
      </c>
    </row>
    <row r="1799" spans="1:4" hidden="1" x14ac:dyDescent="0.3">
      <c r="A1799" s="43">
        <v>8</v>
      </c>
      <c r="B1799" s="44" t="s">
        <v>344</v>
      </c>
      <c r="C1799" s="44">
        <v>3215</v>
      </c>
      <c r="D1799" s="4">
        <v>2017</v>
      </c>
    </row>
    <row r="1800" spans="1:4" hidden="1" x14ac:dyDescent="0.3">
      <c r="A1800" s="43">
        <v>9</v>
      </c>
      <c r="B1800" s="44" t="s">
        <v>36</v>
      </c>
      <c r="C1800" s="44">
        <v>2688</v>
      </c>
      <c r="D1800" s="4">
        <v>2017</v>
      </c>
    </row>
    <row r="1801" spans="1:4" hidden="1" x14ac:dyDescent="0.3">
      <c r="A1801" s="43">
        <v>10</v>
      </c>
      <c r="B1801" s="44" t="s">
        <v>266</v>
      </c>
      <c r="C1801" s="44">
        <v>2678</v>
      </c>
      <c r="D1801" s="4">
        <v>2017</v>
      </c>
    </row>
    <row r="1802" spans="1:4" hidden="1" x14ac:dyDescent="0.3">
      <c r="A1802" s="43">
        <v>11</v>
      </c>
      <c r="B1802" s="44" t="s">
        <v>1157</v>
      </c>
      <c r="C1802" s="44">
        <v>2673</v>
      </c>
      <c r="D1802" s="4">
        <v>2017</v>
      </c>
    </row>
    <row r="1803" spans="1:4" hidden="1" x14ac:dyDescent="0.3">
      <c r="A1803" s="43">
        <v>12</v>
      </c>
      <c r="B1803" s="44" t="s">
        <v>18</v>
      </c>
      <c r="C1803" s="44">
        <v>2644</v>
      </c>
      <c r="D1803" s="4">
        <v>2017</v>
      </c>
    </row>
    <row r="1804" spans="1:4" hidden="1" x14ac:dyDescent="0.3">
      <c r="A1804" s="43">
        <v>13</v>
      </c>
      <c r="B1804" s="44" t="s">
        <v>229</v>
      </c>
      <c r="C1804" s="44">
        <v>2148</v>
      </c>
      <c r="D1804" s="4">
        <v>2017</v>
      </c>
    </row>
    <row r="1805" spans="1:4" hidden="1" x14ac:dyDescent="0.3">
      <c r="A1805" s="43">
        <v>14</v>
      </c>
      <c r="B1805" s="44" t="s">
        <v>314</v>
      </c>
      <c r="C1805" s="44">
        <v>1605</v>
      </c>
      <c r="D1805" s="4">
        <v>2017</v>
      </c>
    </row>
    <row r="1806" spans="1:4" hidden="1" x14ac:dyDescent="0.3">
      <c r="A1806" s="43">
        <v>15</v>
      </c>
      <c r="B1806" s="44" t="s">
        <v>369</v>
      </c>
      <c r="C1806" s="44">
        <v>1442</v>
      </c>
      <c r="D1806" s="4">
        <v>2017</v>
      </c>
    </row>
    <row r="1807" spans="1:4" hidden="1" x14ac:dyDescent="0.3">
      <c r="A1807" s="43">
        <v>16</v>
      </c>
      <c r="B1807" s="44" t="s">
        <v>236</v>
      </c>
      <c r="C1807" s="44">
        <v>1424</v>
      </c>
      <c r="D1807" s="4">
        <v>2017</v>
      </c>
    </row>
    <row r="1808" spans="1:4" hidden="1" x14ac:dyDescent="0.3">
      <c r="A1808" s="43">
        <v>17</v>
      </c>
      <c r="B1808" s="44" t="s">
        <v>45</v>
      </c>
      <c r="C1808" s="44">
        <v>1199</v>
      </c>
      <c r="D1808" s="4">
        <v>2017</v>
      </c>
    </row>
    <row r="1809" spans="1:4" hidden="1" x14ac:dyDescent="0.3">
      <c r="A1809" s="43">
        <v>18</v>
      </c>
      <c r="B1809" s="44" t="s">
        <v>233</v>
      </c>
      <c r="C1809" s="44">
        <v>1132</v>
      </c>
      <c r="D1809" s="4">
        <v>2017</v>
      </c>
    </row>
    <row r="1810" spans="1:4" hidden="1" x14ac:dyDescent="0.3">
      <c r="A1810" s="43">
        <v>19</v>
      </c>
      <c r="B1810" s="44" t="s">
        <v>388</v>
      </c>
      <c r="C1810" s="44">
        <v>1118</v>
      </c>
      <c r="D1810" s="4">
        <v>2017</v>
      </c>
    </row>
    <row r="1811" spans="1:4" hidden="1" x14ac:dyDescent="0.3">
      <c r="A1811" s="43">
        <v>20</v>
      </c>
      <c r="B1811" s="44" t="s">
        <v>323</v>
      </c>
      <c r="C1811" s="44">
        <v>1086</v>
      </c>
      <c r="D1811" s="4">
        <v>2017</v>
      </c>
    </row>
    <row r="1812" spans="1:4" hidden="1" x14ac:dyDescent="0.3">
      <c r="A1812" s="43">
        <v>21</v>
      </c>
      <c r="B1812" s="44" t="s">
        <v>25</v>
      </c>
      <c r="C1812" s="44">
        <v>1079</v>
      </c>
      <c r="D1812" s="4">
        <v>2017</v>
      </c>
    </row>
    <row r="1813" spans="1:4" hidden="1" x14ac:dyDescent="0.3">
      <c r="A1813" s="43">
        <v>22</v>
      </c>
      <c r="B1813" s="44" t="s">
        <v>307</v>
      </c>
      <c r="C1813" s="44">
        <v>1044</v>
      </c>
      <c r="D1813" s="4">
        <v>2017</v>
      </c>
    </row>
    <row r="1814" spans="1:4" hidden="1" x14ac:dyDescent="0.3">
      <c r="A1814" s="43">
        <v>23</v>
      </c>
      <c r="B1814" s="44" t="s">
        <v>312</v>
      </c>
      <c r="C1814" s="44">
        <v>951</v>
      </c>
      <c r="D1814" s="4">
        <v>2017</v>
      </c>
    </row>
    <row r="1815" spans="1:4" hidden="1" x14ac:dyDescent="0.3">
      <c r="A1815" s="43">
        <v>24</v>
      </c>
      <c r="B1815" s="44" t="s">
        <v>381</v>
      </c>
      <c r="C1815" s="44">
        <v>950</v>
      </c>
      <c r="D1815" s="4">
        <v>2017</v>
      </c>
    </row>
    <row r="1816" spans="1:4" hidden="1" x14ac:dyDescent="0.3">
      <c r="A1816" s="43">
        <v>25</v>
      </c>
      <c r="B1816" s="44" t="s">
        <v>270</v>
      </c>
      <c r="C1816" s="44">
        <v>939</v>
      </c>
      <c r="D1816" s="4">
        <v>2017</v>
      </c>
    </row>
    <row r="1817" spans="1:4" hidden="1" x14ac:dyDescent="0.3">
      <c r="A1817" s="43">
        <v>26</v>
      </c>
      <c r="B1817" s="44" t="s">
        <v>301</v>
      </c>
      <c r="C1817" s="44">
        <v>929</v>
      </c>
      <c r="D1817" s="4">
        <v>2017</v>
      </c>
    </row>
    <row r="1818" spans="1:4" hidden="1" x14ac:dyDescent="0.3">
      <c r="A1818" s="43">
        <v>27</v>
      </c>
      <c r="B1818" s="44" t="s">
        <v>222</v>
      </c>
      <c r="C1818" s="44">
        <v>913</v>
      </c>
      <c r="D1818" s="4">
        <v>2017</v>
      </c>
    </row>
    <row r="1819" spans="1:4" hidden="1" x14ac:dyDescent="0.3">
      <c r="A1819" s="43">
        <v>28</v>
      </c>
      <c r="B1819" s="44" t="s">
        <v>302</v>
      </c>
      <c r="C1819" s="44">
        <v>879</v>
      </c>
      <c r="D1819" s="4">
        <v>2017</v>
      </c>
    </row>
    <row r="1820" spans="1:4" hidden="1" x14ac:dyDescent="0.3">
      <c r="A1820" s="43">
        <v>29</v>
      </c>
      <c r="B1820" s="44" t="s">
        <v>324</v>
      </c>
      <c r="C1820" s="44">
        <v>876</v>
      </c>
      <c r="D1820" s="4">
        <v>2017</v>
      </c>
    </row>
    <row r="1821" spans="1:4" hidden="1" x14ac:dyDescent="0.3">
      <c r="A1821" s="43">
        <v>30</v>
      </c>
      <c r="B1821" s="44" t="s">
        <v>284</v>
      </c>
      <c r="C1821" s="44">
        <v>850</v>
      </c>
      <c r="D1821" s="4">
        <v>2017</v>
      </c>
    </row>
    <row r="1822" spans="1:4" hidden="1" x14ac:dyDescent="0.3">
      <c r="A1822" s="43">
        <v>31</v>
      </c>
      <c r="B1822" s="44" t="s">
        <v>262</v>
      </c>
      <c r="C1822" s="44">
        <v>816</v>
      </c>
      <c r="D1822" s="4">
        <v>2017</v>
      </c>
    </row>
    <row r="1823" spans="1:4" hidden="1" x14ac:dyDescent="0.3">
      <c r="A1823" s="43">
        <v>32</v>
      </c>
      <c r="B1823" s="44" t="s">
        <v>232</v>
      </c>
      <c r="C1823" s="44">
        <v>801</v>
      </c>
      <c r="D1823" s="4">
        <v>2017</v>
      </c>
    </row>
    <row r="1824" spans="1:4" hidden="1" x14ac:dyDescent="0.3">
      <c r="A1824" s="43">
        <v>33</v>
      </c>
      <c r="B1824" s="44" t="s">
        <v>230</v>
      </c>
      <c r="C1824" s="44">
        <v>783</v>
      </c>
      <c r="D1824" s="4">
        <v>2017</v>
      </c>
    </row>
    <row r="1825" spans="1:4" hidden="1" x14ac:dyDescent="0.3">
      <c r="A1825" s="43">
        <v>34</v>
      </c>
      <c r="B1825" s="44" t="s">
        <v>265</v>
      </c>
      <c r="C1825" s="44">
        <v>717</v>
      </c>
      <c r="D1825" s="4">
        <v>2017</v>
      </c>
    </row>
    <row r="1826" spans="1:4" hidden="1" x14ac:dyDescent="0.3">
      <c r="A1826" s="43">
        <v>35</v>
      </c>
      <c r="B1826" s="44" t="s">
        <v>379</v>
      </c>
      <c r="C1826" s="44">
        <v>679</v>
      </c>
      <c r="D1826" s="4">
        <v>2017</v>
      </c>
    </row>
    <row r="1827" spans="1:4" hidden="1" x14ac:dyDescent="0.3">
      <c r="A1827" s="43">
        <v>36</v>
      </c>
      <c r="B1827" s="44" t="s">
        <v>260</v>
      </c>
      <c r="C1827" s="44">
        <v>648</v>
      </c>
      <c r="D1827" s="4">
        <v>2017</v>
      </c>
    </row>
    <row r="1828" spans="1:4" hidden="1" x14ac:dyDescent="0.3">
      <c r="A1828" s="43">
        <v>37</v>
      </c>
      <c r="B1828" s="44" t="s">
        <v>4</v>
      </c>
      <c r="C1828" s="44">
        <v>645</v>
      </c>
      <c r="D1828" s="4">
        <v>2017</v>
      </c>
    </row>
    <row r="1829" spans="1:4" hidden="1" x14ac:dyDescent="0.3">
      <c r="A1829" s="43">
        <v>38</v>
      </c>
      <c r="B1829" s="44" t="s">
        <v>1053</v>
      </c>
      <c r="C1829" s="44">
        <v>627</v>
      </c>
      <c r="D1829" s="4">
        <v>2017</v>
      </c>
    </row>
    <row r="1830" spans="1:4" hidden="1" x14ac:dyDescent="0.3">
      <c r="A1830" s="43">
        <v>39</v>
      </c>
      <c r="B1830" s="44" t="s">
        <v>355</v>
      </c>
      <c r="C1830" s="44">
        <v>563</v>
      </c>
      <c r="D1830" s="4">
        <v>2017</v>
      </c>
    </row>
    <row r="1831" spans="1:4" hidden="1" x14ac:dyDescent="0.3">
      <c r="A1831" s="43">
        <v>40</v>
      </c>
      <c r="B1831" s="44" t="s">
        <v>376</v>
      </c>
      <c r="C1831" s="44">
        <v>560</v>
      </c>
      <c r="D1831" s="4">
        <v>2017</v>
      </c>
    </row>
    <row r="1832" spans="1:4" hidden="1" x14ac:dyDescent="0.3">
      <c r="A1832" s="43">
        <v>41</v>
      </c>
      <c r="B1832" s="44" t="s">
        <v>280</v>
      </c>
      <c r="C1832" s="44">
        <v>545</v>
      </c>
      <c r="D1832" s="4">
        <v>2017</v>
      </c>
    </row>
    <row r="1833" spans="1:4" hidden="1" x14ac:dyDescent="0.3">
      <c r="A1833" s="43">
        <v>42</v>
      </c>
      <c r="B1833" s="44" t="s">
        <v>263</v>
      </c>
      <c r="C1833" s="44">
        <v>441</v>
      </c>
      <c r="D1833" s="4">
        <v>2017</v>
      </c>
    </row>
    <row r="1834" spans="1:4" hidden="1" x14ac:dyDescent="0.3">
      <c r="A1834" s="43">
        <v>43</v>
      </c>
      <c r="B1834" s="44" t="s">
        <v>377</v>
      </c>
      <c r="C1834" s="44">
        <v>424</v>
      </c>
      <c r="D1834" s="4">
        <v>2017</v>
      </c>
    </row>
    <row r="1835" spans="1:4" hidden="1" x14ac:dyDescent="0.3">
      <c r="A1835" s="43">
        <v>44</v>
      </c>
      <c r="B1835" s="44" t="s">
        <v>361</v>
      </c>
      <c r="C1835" s="44">
        <v>385</v>
      </c>
      <c r="D1835" s="4">
        <v>2017</v>
      </c>
    </row>
    <row r="1836" spans="1:4" hidden="1" x14ac:dyDescent="0.3">
      <c r="A1836" s="43">
        <v>45</v>
      </c>
      <c r="B1836" s="44" t="s">
        <v>261</v>
      </c>
      <c r="C1836" s="44">
        <v>349</v>
      </c>
      <c r="D1836" s="4">
        <v>2017</v>
      </c>
    </row>
    <row r="1837" spans="1:4" hidden="1" x14ac:dyDescent="0.3">
      <c r="A1837" s="43">
        <v>46</v>
      </c>
      <c r="B1837" s="44" t="s">
        <v>5</v>
      </c>
      <c r="C1837" s="44">
        <v>331</v>
      </c>
      <c r="D1837" s="4">
        <v>2017</v>
      </c>
    </row>
    <row r="1838" spans="1:4" hidden="1" x14ac:dyDescent="0.3">
      <c r="A1838" s="43">
        <v>47</v>
      </c>
      <c r="B1838" s="44" t="s">
        <v>320</v>
      </c>
      <c r="C1838" s="44">
        <v>324</v>
      </c>
      <c r="D1838" s="4">
        <v>2017</v>
      </c>
    </row>
    <row r="1839" spans="1:4" hidden="1" x14ac:dyDescent="0.3">
      <c r="A1839" s="43">
        <v>48</v>
      </c>
      <c r="B1839" s="44" t="s">
        <v>345</v>
      </c>
      <c r="C1839" s="44">
        <v>310</v>
      </c>
      <c r="D1839" s="4">
        <v>2017</v>
      </c>
    </row>
    <row r="1840" spans="1:4" hidden="1" x14ac:dyDescent="0.3">
      <c r="A1840" s="43">
        <v>49</v>
      </c>
      <c r="B1840" s="44" t="s">
        <v>720</v>
      </c>
      <c r="C1840" s="44">
        <v>288</v>
      </c>
      <c r="D1840" s="4">
        <v>2017</v>
      </c>
    </row>
    <row r="1841" spans="1:4" hidden="1" x14ac:dyDescent="0.3">
      <c r="A1841" s="43">
        <v>50</v>
      </c>
      <c r="B1841" s="44" t="s">
        <v>30</v>
      </c>
      <c r="C1841" s="44">
        <v>248</v>
      </c>
      <c r="D1841" s="4">
        <v>2017</v>
      </c>
    </row>
    <row r="1842" spans="1:4" hidden="1" x14ac:dyDescent="0.3">
      <c r="A1842" s="43">
        <v>51</v>
      </c>
      <c r="B1842" s="44" t="s">
        <v>334</v>
      </c>
      <c r="C1842" s="44">
        <v>234</v>
      </c>
      <c r="D1842" s="4">
        <v>2017</v>
      </c>
    </row>
    <row r="1843" spans="1:4" hidden="1" x14ac:dyDescent="0.3">
      <c r="A1843" s="43">
        <v>52</v>
      </c>
      <c r="B1843" s="44" t="s">
        <v>372</v>
      </c>
      <c r="C1843" s="44">
        <v>234</v>
      </c>
      <c r="D1843" s="4">
        <v>2017</v>
      </c>
    </row>
    <row r="1844" spans="1:4" hidden="1" x14ac:dyDescent="0.3">
      <c r="A1844" s="43">
        <v>53</v>
      </c>
      <c r="B1844" s="44" t="s">
        <v>391</v>
      </c>
      <c r="C1844" s="44">
        <v>215</v>
      </c>
      <c r="D1844" s="4">
        <v>2017</v>
      </c>
    </row>
    <row r="1845" spans="1:4" hidden="1" x14ac:dyDescent="0.3">
      <c r="A1845" s="43">
        <v>54</v>
      </c>
      <c r="B1845" s="44" t="s">
        <v>212</v>
      </c>
      <c r="C1845" s="44">
        <v>200</v>
      </c>
      <c r="D1845" s="4">
        <v>2017</v>
      </c>
    </row>
    <row r="1846" spans="1:4" hidden="1" x14ac:dyDescent="0.3">
      <c r="A1846" s="43">
        <v>55</v>
      </c>
      <c r="B1846" s="44" t="s">
        <v>286</v>
      </c>
      <c r="C1846" s="44">
        <v>191</v>
      </c>
      <c r="D1846" s="4">
        <v>2017</v>
      </c>
    </row>
    <row r="1847" spans="1:4" hidden="1" x14ac:dyDescent="0.3">
      <c r="A1847" s="43">
        <v>56</v>
      </c>
      <c r="B1847" s="44" t="s">
        <v>254</v>
      </c>
      <c r="C1847" s="44">
        <v>182</v>
      </c>
      <c r="D1847" s="4">
        <v>2017</v>
      </c>
    </row>
    <row r="1848" spans="1:4" hidden="1" x14ac:dyDescent="0.3">
      <c r="A1848" s="43">
        <v>57</v>
      </c>
      <c r="B1848" s="44" t="s">
        <v>349</v>
      </c>
      <c r="C1848" s="44">
        <v>178</v>
      </c>
      <c r="D1848" s="4">
        <v>2017</v>
      </c>
    </row>
    <row r="1849" spans="1:4" hidden="1" x14ac:dyDescent="0.3">
      <c r="A1849" s="43">
        <v>58</v>
      </c>
      <c r="B1849" s="44" t="s">
        <v>336</v>
      </c>
      <c r="C1849" s="44">
        <v>174</v>
      </c>
      <c r="D1849" s="4">
        <v>2017</v>
      </c>
    </row>
    <row r="1850" spans="1:4" hidden="1" x14ac:dyDescent="0.3">
      <c r="A1850" s="43">
        <v>59</v>
      </c>
      <c r="B1850" s="44" t="s">
        <v>269</v>
      </c>
      <c r="C1850" s="44">
        <v>173</v>
      </c>
      <c r="D1850" s="4">
        <v>2017</v>
      </c>
    </row>
    <row r="1851" spans="1:4" hidden="1" x14ac:dyDescent="0.3">
      <c r="A1851" s="43">
        <v>60</v>
      </c>
      <c r="B1851" s="44" t="s">
        <v>249</v>
      </c>
      <c r="C1851" s="44">
        <v>168</v>
      </c>
      <c r="D1851" s="4">
        <v>2017</v>
      </c>
    </row>
    <row r="1852" spans="1:4" hidden="1" x14ac:dyDescent="0.3">
      <c r="A1852" s="43">
        <v>61</v>
      </c>
      <c r="B1852" s="44" t="s">
        <v>625</v>
      </c>
      <c r="C1852" s="44">
        <v>156</v>
      </c>
      <c r="D1852" s="4">
        <v>2017</v>
      </c>
    </row>
    <row r="1853" spans="1:4" hidden="1" x14ac:dyDescent="0.3">
      <c r="A1853" s="43">
        <v>62</v>
      </c>
      <c r="B1853" s="44" t="s">
        <v>373</v>
      </c>
      <c r="C1853" s="44">
        <v>122</v>
      </c>
      <c r="D1853" s="4">
        <v>2017</v>
      </c>
    </row>
    <row r="1854" spans="1:4" hidden="1" x14ac:dyDescent="0.3">
      <c r="A1854" s="43">
        <v>63</v>
      </c>
      <c r="B1854" s="44" t="s">
        <v>347</v>
      </c>
      <c r="C1854" s="44">
        <v>114</v>
      </c>
      <c r="D1854" s="4">
        <v>2017</v>
      </c>
    </row>
    <row r="1855" spans="1:4" hidden="1" x14ac:dyDescent="0.3">
      <c r="A1855" s="43">
        <v>64</v>
      </c>
      <c r="B1855" s="44" t="s">
        <v>389</v>
      </c>
      <c r="C1855" s="44">
        <v>97</v>
      </c>
      <c r="D1855" s="4">
        <v>2017</v>
      </c>
    </row>
    <row r="1856" spans="1:4" hidden="1" x14ac:dyDescent="0.3">
      <c r="A1856" s="43">
        <v>65</v>
      </c>
      <c r="B1856" s="44" t="s">
        <v>276</v>
      </c>
      <c r="C1856" s="44">
        <v>95</v>
      </c>
      <c r="D1856" s="4">
        <v>2017</v>
      </c>
    </row>
    <row r="1857" spans="1:4" hidden="1" x14ac:dyDescent="0.3">
      <c r="A1857" s="43">
        <v>66</v>
      </c>
      <c r="B1857" s="44" t="s">
        <v>474</v>
      </c>
      <c r="C1857" s="44">
        <v>80</v>
      </c>
      <c r="D1857" s="4">
        <v>2017</v>
      </c>
    </row>
    <row r="1858" spans="1:4" hidden="1" x14ac:dyDescent="0.3">
      <c r="A1858" s="43">
        <v>67</v>
      </c>
      <c r="B1858" s="44" t="s">
        <v>295</v>
      </c>
      <c r="C1858" s="44">
        <v>79</v>
      </c>
      <c r="D1858" s="4">
        <v>2017</v>
      </c>
    </row>
    <row r="1859" spans="1:4" hidden="1" x14ac:dyDescent="0.3">
      <c r="A1859" s="43">
        <v>68</v>
      </c>
      <c r="B1859" s="44" t="s">
        <v>317</v>
      </c>
      <c r="C1859" s="44">
        <v>76</v>
      </c>
      <c r="D1859" s="4">
        <v>2017</v>
      </c>
    </row>
    <row r="1860" spans="1:4" hidden="1" x14ac:dyDescent="0.3">
      <c r="A1860" s="43">
        <v>69</v>
      </c>
      <c r="B1860" s="44" t="s">
        <v>338</v>
      </c>
      <c r="C1860" s="44">
        <v>72</v>
      </c>
      <c r="D1860" s="4">
        <v>2017</v>
      </c>
    </row>
    <row r="1861" spans="1:4" hidden="1" x14ac:dyDescent="0.3">
      <c r="A1861" s="43">
        <v>70</v>
      </c>
      <c r="B1861" s="44" t="s">
        <v>327</v>
      </c>
      <c r="C1861" s="44">
        <v>71</v>
      </c>
      <c r="D1861" s="4">
        <v>2017</v>
      </c>
    </row>
    <row r="1862" spans="1:4" hidden="1" x14ac:dyDescent="0.3">
      <c r="A1862" s="43">
        <v>71</v>
      </c>
      <c r="B1862" s="44" t="s">
        <v>304</v>
      </c>
      <c r="C1862" s="44">
        <v>60</v>
      </c>
      <c r="D1862" s="4">
        <v>2017</v>
      </c>
    </row>
    <row r="1863" spans="1:4" hidden="1" x14ac:dyDescent="0.3">
      <c r="A1863" s="43">
        <v>72</v>
      </c>
      <c r="B1863" s="44" t="s">
        <v>237</v>
      </c>
      <c r="C1863" s="44">
        <v>58</v>
      </c>
      <c r="D1863" s="4">
        <v>2017</v>
      </c>
    </row>
    <row r="1864" spans="1:4" hidden="1" x14ac:dyDescent="0.3">
      <c r="A1864" s="43">
        <v>73</v>
      </c>
      <c r="B1864" s="44" t="s">
        <v>1156</v>
      </c>
      <c r="C1864" s="44">
        <v>55</v>
      </c>
      <c r="D1864" s="4">
        <v>2017</v>
      </c>
    </row>
    <row r="1865" spans="1:4" hidden="1" x14ac:dyDescent="0.3">
      <c r="A1865" s="43">
        <v>74</v>
      </c>
      <c r="B1865" s="44" t="s">
        <v>267</v>
      </c>
      <c r="C1865" s="44">
        <v>52</v>
      </c>
      <c r="D1865" s="4">
        <v>2017</v>
      </c>
    </row>
    <row r="1866" spans="1:4" hidden="1" x14ac:dyDescent="0.3">
      <c r="A1866" s="43">
        <v>75</v>
      </c>
      <c r="B1866" s="44" t="s">
        <v>257</v>
      </c>
      <c r="C1866" s="44">
        <v>50</v>
      </c>
      <c r="D1866" s="4">
        <v>2017</v>
      </c>
    </row>
    <row r="1867" spans="1:4" hidden="1" x14ac:dyDescent="0.3">
      <c r="A1867" s="43">
        <v>76</v>
      </c>
      <c r="B1867" s="44" t="s">
        <v>234</v>
      </c>
      <c r="C1867" s="44">
        <v>43</v>
      </c>
      <c r="D1867" s="4">
        <v>2017</v>
      </c>
    </row>
    <row r="1868" spans="1:4" hidden="1" x14ac:dyDescent="0.3">
      <c r="A1868" s="43">
        <v>77</v>
      </c>
      <c r="B1868" s="44" t="s">
        <v>223</v>
      </c>
      <c r="C1868" s="44">
        <v>42</v>
      </c>
      <c r="D1868" s="4">
        <v>2017</v>
      </c>
    </row>
    <row r="1869" spans="1:4" hidden="1" x14ac:dyDescent="0.3">
      <c r="A1869" s="43">
        <v>78</v>
      </c>
      <c r="B1869" s="44" t="s">
        <v>362</v>
      </c>
      <c r="C1869" s="44">
        <v>35</v>
      </c>
      <c r="D1869" s="4">
        <v>2017</v>
      </c>
    </row>
    <row r="1870" spans="1:4" hidden="1" x14ac:dyDescent="0.3">
      <c r="A1870" s="43">
        <v>79</v>
      </c>
      <c r="B1870" s="44" t="s">
        <v>225</v>
      </c>
      <c r="C1870" s="44">
        <v>34</v>
      </c>
      <c r="D1870" s="4">
        <v>2017</v>
      </c>
    </row>
    <row r="1871" spans="1:4" hidden="1" x14ac:dyDescent="0.3">
      <c r="A1871" s="43">
        <v>80</v>
      </c>
      <c r="B1871" s="44" t="s">
        <v>210</v>
      </c>
      <c r="C1871" s="44">
        <v>34</v>
      </c>
      <c r="D1871" s="4">
        <v>2017</v>
      </c>
    </row>
    <row r="1872" spans="1:4" hidden="1" x14ac:dyDescent="0.3">
      <c r="A1872" s="43">
        <v>81</v>
      </c>
      <c r="B1872" s="44" t="s">
        <v>333</v>
      </c>
      <c r="C1872" s="44">
        <v>33</v>
      </c>
      <c r="D1872" s="4">
        <v>2017</v>
      </c>
    </row>
    <row r="1873" spans="1:4" hidden="1" x14ac:dyDescent="0.3">
      <c r="A1873" s="43">
        <v>82</v>
      </c>
      <c r="B1873" s="44" t="s">
        <v>224</v>
      </c>
      <c r="C1873" s="44">
        <v>32</v>
      </c>
      <c r="D1873" s="4">
        <v>2017</v>
      </c>
    </row>
    <row r="1874" spans="1:4" hidden="1" x14ac:dyDescent="0.3">
      <c r="A1874" s="43">
        <v>83</v>
      </c>
      <c r="B1874" s="44" t="s">
        <v>211</v>
      </c>
      <c r="C1874" s="44">
        <v>31</v>
      </c>
      <c r="D1874" s="4">
        <v>2017</v>
      </c>
    </row>
    <row r="1875" spans="1:4" hidden="1" x14ac:dyDescent="0.3">
      <c r="A1875" s="43">
        <v>84</v>
      </c>
      <c r="B1875" s="44" t="s">
        <v>594</v>
      </c>
      <c r="C1875" s="44">
        <v>30</v>
      </c>
      <c r="D1875" s="4">
        <v>2017</v>
      </c>
    </row>
    <row r="1876" spans="1:4" hidden="1" x14ac:dyDescent="0.3">
      <c r="A1876" s="43">
        <v>85</v>
      </c>
      <c r="B1876" s="44" t="s">
        <v>366</v>
      </c>
      <c r="C1876" s="44">
        <v>27</v>
      </c>
      <c r="D1876" s="4">
        <v>2017</v>
      </c>
    </row>
    <row r="1877" spans="1:4" hidden="1" x14ac:dyDescent="0.3">
      <c r="A1877" s="43">
        <v>86</v>
      </c>
      <c r="B1877" s="44" t="s">
        <v>290</v>
      </c>
      <c r="C1877" s="44">
        <v>27</v>
      </c>
      <c r="D1877" s="4">
        <v>2017</v>
      </c>
    </row>
    <row r="1878" spans="1:4" hidden="1" x14ac:dyDescent="0.3">
      <c r="A1878" s="43">
        <v>87</v>
      </c>
      <c r="B1878" s="44" t="s">
        <v>220</v>
      </c>
      <c r="C1878" s="44">
        <v>26</v>
      </c>
      <c r="D1878" s="4">
        <v>2017</v>
      </c>
    </row>
    <row r="1879" spans="1:4" hidden="1" x14ac:dyDescent="0.3">
      <c r="A1879" s="43">
        <v>88</v>
      </c>
      <c r="B1879" s="44" t="s">
        <v>248</v>
      </c>
      <c r="C1879" s="44">
        <v>24</v>
      </c>
      <c r="D1879" s="4">
        <v>2017</v>
      </c>
    </row>
    <row r="1880" spans="1:4" hidden="1" x14ac:dyDescent="0.3">
      <c r="A1880" s="43">
        <v>89</v>
      </c>
      <c r="B1880" s="44" t="s">
        <v>387</v>
      </c>
      <c r="C1880" s="44">
        <v>21</v>
      </c>
      <c r="D1880" s="4">
        <v>2017</v>
      </c>
    </row>
    <row r="1881" spans="1:4" hidden="1" x14ac:dyDescent="0.3">
      <c r="A1881" s="43">
        <v>90</v>
      </c>
      <c r="B1881" s="44" t="s">
        <v>350</v>
      </c>
      <c r="C1881" s="44">
        <v>18</v>
      </c>
      <c r="D1881" s="4">
        <v>2017</v>
      </c>
    </row>
    <row r="1882" spans="1:4" hidden="1" x14ac:dyDescent="0.3">
      <c r="A1882" s="43">
        <v>91</v>
      </c>
      <c r="B1882" s="44" t="s">
        <v>244</v>
      </c>
      <c r="C1882" s="44">
        <v>17</v>
      </c>
      <c r="D1882" s="4">
        <v>2017</v>
      </c>
    </row>
    <row r="1883" spans="1:4" hidden="1" x14ac:dyDescent="0.3">
      <c r="A1883" s="43">
        <v>92</v>
      </c>
      <c r="B1883" s="44" t="s">
        <v>300</v>
      </c>
      <c r="C1883" s="44">
        <v>17</v>
      </c>
      <c r="D1883" s="4">
        <v>2017</v>
      </c>
    </row>
    <row r="1884" spans="1:4" hidden="1" x14ac:dyDescent="0.3">
      <c r="A1884" s="43">
        <v>93</v>
      </c>
      <c r="B1884" s="44" t="s">
        <v>274</v>
      </c>
      <c r="C1884" s="44">
        <v>15</v>
      </c>
      <c r="D1884" s="4">
        <v>2017</v>
      </c>
    </row>
    <row r="1885" spans="1:4" hidden="1" x14ac:dyDescent="0.3">
      <c r="A1885" s="43">
        <v>94</v>
      </c>
      <c r="B1885" s="44" t="s">
        <v>238</v>
      </c>
      <c r="C1885" s="44">
        <v>15</v>
      </c>
      <c r="D1885" s="4">
        <v>2017</v>
      </c>
    </row>
    <row r="1886" spans="1:4" hidden="1" x14ac:dyDescent="0.3">
      <c r="A1886" s="43">
        <v>95</v>
      </c>
      <c r="B1886" s="44" t="s">
        <v>247</v>
      </c>
      <c r="C1886" s="44">
        <v>12</v>
      </c>
      <c r="D1886" s="4">
        <v>2017</v>
      </c>
    </row>
    <row r="1887" spans="1:4" hidden="1" x14ac:dyDescent="0.3">
      <c r="A1887" s="43">
        <v>96</v>
      </c>
      <c r="B1887" s="44" t="s">
        <v>32</v>
      </c>
      <c r="C1887" s="44">
        <v>11</v>
      </c>
      <c r="D1887" s="4">
        <v>2017</v>
      </c>
    </row>
    <row r="1888" spans="1:4" hidden="1" x14ac:dyDescent="0.3">
      <c r="A1888" s="43">
        <v>97</v>
      </c>
      <c r="B1888" s="44" t="s">
        <v>321</v>
      </c>
      <c r="C1888" s="44">
        <v>11</v>
      </c>
      <c r="D1888" s="4">
        <v>2017</v>
      </c>
    </row>
    <row r="1889" spans="1:4" hidden="1" x14ac:dyDescent="0.3">
      <c r="A1889" s="43">
        <v>98</v>
      </c>
      <c r="B1889" s="44" t="s">
        <v>341</v>
      </c>
      <c r="C1889" s="44">
        <v>10</v>
      </c>
      <c r="D1889" s="4">
        <v>2017</v>
      </c>
    </row>
    <row r="1890" spans="1:4" hidden="1" x14ac:dyDescent="0.3">
      <c r="A1890" s="43">
        <v>99</v>
      </c>
      <c r="B1890" s="44" t="s">
        <v>310</v>
      </c>
      <c r="C1890" s="44">
        <v>10</v>
      </c>
      <c r="D1890" s="4">
        <v>2017</v>
      </c>
    </row>
    <row r="1891" spans="1:4" hidden="1" x14ac:dyDescent="0.3">
      <c r="A1891" s="43">
        <v>100</v>
      </c>
      <c r="B1891" s="44" t="s">
        <v>245</v>
      </c>
      <c r="C1891" s="44">
        <v>9</v>
      </c>
      <c r="D1891" s="4">
        <v>2017</v>
      </c>
    </row>
    <row r="1892" spans="1:4" hidden="1" x14ac:dyDescent="0.3">
      <c r="A1892" s="43">
        <v>101</v>
      </c>
      <c r="B1892" s="44" t="s">
        <v>252</v>
      </c>
      <c r="C1892" s="44">
        <v>8</v>
      </c>
      <c r="D1892" s="4">
        <v>2017</v>
      </c>
    </row>
    <row r="1893" spans="1:4" hidden="1" x14ac:dyDescent="0.3">
      <c r="A1893" s="43">
        <v>102</v>
      </c>
      <c r="B1893" s="44" t="s">
        <v>335</v>
      </c>
      <c r="C1893" s="44">
        <v>8</v>
      </c>
      <c r="D1893" s="4">
        <v>2017</v>
      </c>
    </row>
    <row r="1894" spans="1:4" hidden="1" x14ac:dyDescent="0.3">
      <c r="A1894" s="43">
        <v>103</v>
      </c>
      <c r="B1894" s="44" t="s">
        <v>646</v>
      </c>
      <c r="C1894" s="44">
        <v>7</v>
      </c>
      <c r="D1894" s="4">
        <v>2017</v>
      </c>
    </row>
    <row r="1895" spans="1:4" hidden="1" x14ac:dyDescent="0.3">
      <c r="A1895" s="43">
        <v>104</v>
      </c>
      <c r="B1895" s="44" t="s">
        <v>313</v>
      </c>
      <c r="C1895" s="44">
        <v>7</v>
      </c>
      <c r="D1895" s="4">
        <v>2017</v>
      </c>
    </row>
    <row r="1896" spans="1:4" hidden="1" x14ac:dyDescent="0.3">
      <c r="A1896" s="43">
        <v>105</v>
      </c>
      <c r="B1896" s="44" t="s">
        <v>425</v>
      </c>
      <c r="C1896" s="44">
        <v>7</v>
      </c>
      <c r="D1896" s="4">
        <v>2017</v>
      </c>
    </row>
    <row r="1897" spans="1:4" hidden="1" x14ac:dyDescent="0.3">
      <c r="A1897" s="43">
        <v>106</v>
      </c>
      <c r="B1897" s="44" t="s">
        <v>298</v>
      </c>
      <c r="C1897" s="44">
        <v>7</v>
      </c>
      <c r="D1897" s="4">
        <v>2017</v>
      </c>
    </row>
    <row r="1898" spans="1:4" hidden="1" x14ac:dyDescent="0.3">
      <c r="A1898" s="43">
        <v>107</v>
      </c>
      <c r="B1898" s="44" t="s">
        <v>26</v>
      </c>
      <c r="C1898" s="44">
        <v>6</v>
      </c>
      <c r="D1898" s="4">
        <v>2017</v>
      </c>
    </row>
    <row r="1899" spans="1:4" hidden="1" x14ac:dyDescent="0.3">
      <c r="A1899" s="43">
        <v>108</v>
      </c>
      <c r="B1899" s="44" t="s">
        <v>219</v>
      </c>
      <c r="C1899" s="44">
        <v>5</v>
      </c>
      <c r="D1899" s="4">
        <v>2017</v>
      </c>
    </row>
    <row r="1900" spans="1:4" hidden="1" x14ac:dyDescent="0.3">
      <c r="A1900" s="43">
        <v>109</v>
      </c>
      <c r="B1900" s="44" t="s">
        <v>285</v>
      </c>
      <c r="C1900" s="44">
        <v>5</v>
      </c>
      <c r="D1900" s="4">
        <v>2017</v>
      </c>
    </row>
    <row r="1901" spans="1:4" hidden="1" x14ac:dyDescent="0.3">
      <c r="A1901" s="43">
        <v>110</v>
      </c>
      <c r="B1901" s="44" t="s">
        <v>235</v>
      </c>
      <c r="C1901" s="44">
        <v>5</v>
      </c>
      <c r="D1901" s="4">
        <v>2017</v>
      </c>
    </row>
    <row r="1902" spans="1:4" hidden="1" x14ac:dyDescent="0.3">
      <c r="A1902" s="43">
        <v>111</v>
      </c>
      <c r="B1902" s="44" t="s">
        <v>278</v>
      </c>
      <c r="C1902" s="44">
        <v>4</v>
      </c>
      <c r="D1902" s="4">
        <v>2017</v>
      </c>
    </row>
    <row r="1903" spans="1:4" hidden="1" x14ac:dyDescent="0.3">
      <c r="A1903" s="43">
        <v>112</v>
      </c>
      <c r="B1903" s="44" t="s">
        <v>251</v>
      </c>
      <c r="C1903" s="44">
        <v>4</v>
      </c>
      <c r="D1903" s="4">
        <v>2017</v>
      </c>
    </row>
    <row r="1904" spans="1:4" hidden="1" x14ac:dyDescent="0.3">
      <c r="A1904" s="43">
        <v>113</v>
      </c>
      <c r="B1904" s="44" t="s">
        <v>351</v>
      </c>
      <c r="C1904" s="44">
        <v>4</v>
      </c>
      <c r="D1904" s="4">
        <v>2017</v>
      </c>
    </row>
    <row r="1905" spans="1:4" hidden="1" x14ac:dyDescent="0.3">
      <c r="A1905" s="43">
        <v>114</v>
      </c>
      <c r="B1905" s="44" t="s">
        <v>332</v>
      </c>
      <c r="C1905" s="44">
        <v>4</v>
      </c>
      <c r="D1905" s="4">
        <v>2017</v>
      </c>
    </row>
    <row r="1906" spans="1:4" hidden="1" x14ac:dyDescent="0.3">
      <c r="A1906" s="43">
        <v>115</v>
      </c>
      <c r="B1906" s="44" t="s">
        <v>242</v>
      </c>
      <c r="C1906" s="44">
        <v>3</v>
      </c>
      <c r="D1906" s="4">
        <v>2017</v>
      </c>
    </row>
    <row r="1907" spans="1:4" hidden="1" x14ac:dyDescent="0.3">
      <c r="A1907" s="43">
        <v>116</v>
      </c>
      <c r="B1907" s="44" t="s">
        <v>292</v>
      </c>
      <c r="C1907" s="44">
        <v>3</v>
      </c>
      <c r="D1907" s="4">
        <v>2017</v>
      </c>
    </row>
    <row r="1908" spans="1:4" hidden="1" x14ac:dyDescent="0.3">
      <c r="A1908" s="43">
        <v>117</v>
      </c>
      <c r="B1908" s="44" t="s">
        <v>246</v>
      </c>
      <c r="C1908" s="44">
        <v>2</v>
      </c>
      <c r="D1908" s="4">
        <v>2017</v>
      </c>
    </row>
    <row r="1909" spans="1:4" hidden="1" x14ac:dyDescent="0.3">
      <c r="A1909" s="43">
        <v>118</v>
      </c>
      <c r="B1909" s="44" t="s">
        <v>316</v>
      </c>
      <c r="C1909" s="44">
        <v>2</v>
      </c>
      <c r="D1909" s="4">
        <v>2017</v>
      </c>
    </row>
    <row r="1910" spans="1:4" hidden="1" x14ac:dyDescent="0.3">
      <c r="A1910" s="43">
        <v>119</v>
      </c>
      <c r="B1910" s="44" t="s">
        <v>283</v>
      </c>
      <c r="C1910" s="44">
        <v>2</v>
      </c>
      <c r="D1910" s="4">
        <v>2017</v>
      </c>
    </row>
    <row r="1911" spans="1:4" hidden="1" x14ac:dyDescent="0.3">
      <c r="A1911" s="43">
        <v>120</v>
      </c>
      <c r="B1911" s="44" t="s">
        <v>337</v>
      </c>
      <c r="C1911" s="44">
        <v>2</v>
      </c>
      <c r="D1911" s="4">
        <v>2017</v>
      </c>
    </row>
    <row r="1912" spans="1:4" hidden="1" x14ac:dyDescent="0.3">
      <c r="A1912" s="43">
        <v>121</v>
      </c>
      <c r="B1912" s="44" t="s">
        <v>228</v>
      </c>
      <c r="C1912" s="44">
        <v>2</v>
      </c>
      <c r="D1912" s="4">
        <v>2017</v>
      </c>
    </row>
    <row r="1913" spans="1:4" hidden="1" x14ac:dyDescent="0.3">
      <c r="A1913" s="43">
        <v>122</v>
      </c>
      <c r="B1913" s="44" t="s">
        <v>1159</v>
      </c>
      <c r="C1913" s="44">
        <v>1</v>
      </c>
      <c r="D1913" s="4">
        <v>2017</v>
      </c>
    </row>
    <row r="1914" spans="1:4" hidden="1" x14ac:dyDescent="0.3">
      <c r="A1914" s="43">
        <v>123</v>
      </c>
      <c r="B1914" s="44" t="s">
        <v>1158</v>
      </c>
      <c r="C1914" s="44">
        <v>1</v>
      </c>
      <c r="D1914" s="4">
        <v>2017</v>
      </c>
    </row>
    <row r="1915" spans="1:4" hidden="1" x14ac:dyDescent="0.3">
      <c r="A1915" s="43">
        <v>124</v>
      </c>
      <c r="B1915" s="44" t="s">
        <v>264</v>
      </c>
      <c r="C1915" s="44">
        <v>1</v>
      </c>
      <c r="D1915" s="4">
        <v>2017</v>
      </c>
    </row>
    <row r="1916" spans="1:4" hidden="1" x14ac:dyDescent="0.3">
      <c r="A1916" s="43">
        <v>125</v>
      </c>
      <c r="B1916" s="44" t="s">
        <v>271</v>
      </c>
      <c r="C1916" s="44">
        <v>1</v>
      </c>
      <c r="D1916" s="4">
        <v>2017</v>
      </c>
    </row>
    <row r="1917" spans="1:4" x14ac:dyDescent="0.3">
      <c r="A1917" s="46">
        <v>1</v>
      </c>
      <c r="B1917" s="44" t="s">
        <v>259</v>
      </c>
      <c r="C1917" s="44">
        <v>7597</v>
      </c>
      <c r="D1917" s="25">
        <v>2018</v>
      </c>
    </row>
    <row r="1918" spans="1:4" x14ac:dyDescent="0.3">
      <c r="A1918" s="46">
        <v>2</v>
      </c>
      <c r="B1918" s="44" t="s">
        <v>217</v>
      </c>
      <c r="C1918" s="44">
        <v>6624</v>
      </c>
      <c r="D1918" s="25">
        <v>2018</v>
      </c>
    </row>
    <row r="1919" spans="1:4" x14ac:dyDescent="0.3">
      <c r="A1919" s="46">
        <v>3</v>
      </c>
      <c r="B1919" s="44" t="s">
        <v>340</v>
      </c>
      <c r="C1919" s="44">
        <v>6528</v>
      </c>
      <c r="D1919" s="25">
        <v>2018</v>
      </c>
    </row>
    <row r="1920" spans="1:4" x14ac:dyDescent="0.3">
      <c r="A1920" s="46">
        <v>4</v>
      </c>
      <c r="B1920" s="44" t="s">
        <v>28</v>
      </c>
      <c r="C1920" s="44">
        <v>6445</v>
      </c>
      <c r="D1920" s="25">
        <v>2018</v>
      </c>
    </row>
    <row r="1921" spans="1:4" x14ac:dyDescent="0.3">
      <c r="A1921" s="46">
        <v>5</v>
      </c>
      <c r="B1921" s="44" t="s">
        <v>319</v>
      </c>
      <c r="C1921" s="44">
        <v>6098</v>
      </c>
      <c r="D1921" s="25">
        <v>2018</v>
      </c>
    </row>
    <row r="1922" spans="1:4" hidden="1" x14ac:dyDescent="0.3">
      <c r="A1922" s="43">
        <v>6</v>
      </c>
      <c r="B1922" s="44" t="s">
        <v>329</v>
      </c>
      <c r="C1922" s="44">
        <v>5262</v>
      </c>
      <c r="D1922" s="4">
        <v>2018</v>
      </c>
    </row>
    <row r="1923" spans="1:4" hidden="1" x14ac:dyDescent="0.3">
      <c r="A1923" s="43">
        <v>7</v>
      </c>
      <c r="B1923" s="44" t="s">
        <v>253</v>
      </c>
      <c r="C1923" s="44">
        <v>3765</v>
      </c>
      <c r="D1923" s="4">
        <v>2018</v>
      </c>
    </row>
    <row r="1924" spans="1:4" hidden="1" x14ac:dyDescent="0.3">
      <c r="A1924" s="43">
        <v>8</v>
      </c>
      <c r="B1924" s="44" t="s">
        <v>36</v>
      </c>
      <c r="C1924" s="44">
        <v>3065</v>
      </c>
      <c r="D1924" s="4">
        <v>2018</v>
      </c>
    </row>
    <row r="1925" spans="1:4" hidden="1" x14ac:dyDescent="0.3">
      <c r="A1925" s="43">
        <v>9</v>
      </c>
      <c r="B1925" s="44" t="s">
        <v>266</v>
      </c>
      <c r="C1925" s="44">
        <v>2792</v>
      </c>
      <c r="D1925" s="4">
        <v>2018</v>
      </c>
    </row>
    <row r="1926" spans="1:4" hidden="1" x14ac:dyDescent="0.3">
      <c r="A1926" s="43">
        <v>10</v>
      </c>
      <c r="B1926" s="44" t="s">
        <v>18</v>
      </c>
      <c r="C1926" s="44">
        <v>2515</v>
      </c>
      <c r="D1926" s="4">
        <v>2018</v>
      </c>
    </row>
    <row r="1927" spans="1:4" hidden="1" x14ac:dyDescent="0.3">
      <c r="A1927" s="43">
        <v>11</v>
      </c>
      <c r="B1927" s="44" t="s">
        <v>344</v>
      </c>
      <c r="C1927" s="44">
        <v>2479</v>
      </c>
      <c r="D1927" s="4">
        <v>2018</v>
      </c>
    </row>
    <row r="1928" spans="1:4" hidden="1" x14ac:dyDescent="0.3">
      <c r="A1928" s="43">
        <v>12</v>
      </c>
      <c r="B1928" s="44" t="s">
        <v>1157</v>
      </c>
      <c r="C1928" s="44">
        <v>2316</v>
      </c>
      <c r="D1928" s="4">
        <v>2018</v>
      </c>
    </row>
    <row r="1929" spans="1:4" hidden="1" x14ac:dyDescent="0.3">
      <c r="A1929" s="43">
        <v>13</v>
      </c>
      <c r="B1929" s="44" t="s">
        <v>314</v>
      </c>
      <c r="C1929" s="44">
        <v>2146</v>
      </c>
      <c r="D1929" s="4">
        <v>2018</v>
      </c>
    </row>
    <row r="1930" spans="1:4" hidden="1" x14ac:dyDescent="0.3">
      <c r="A1930" s="43">
        <v>14</v>
      </c>
      <c r="B1930" s="44" t="s">
        <v>229</v>
      </c>
      <c r="C1930" s="44">
        <v>2085</v>
      </c>
      <c r="D1930" s="4">
        <v>2018</v>
      </c>
    </row>
    <row r="1931" spans="1:4" hidden="1" x14ac:dyDescent="0.3">
      <c r="A1931" s="43">
        <v>15</v>
      </c>
      <c r="B1931" s="44" t="s">
        <v>236</v>
      </c>
      <c r="C1931" s="44">
        <v>1491</v>
      </c>
      <c r="D1931" s="4">
        <v>2018</v>
      </c>
    </row>
    <row r="1932" spans="1:4" hidden="1" x14ac:dyDescent="0.3">
      <c r="A1932" s="43">
        <v>16</v>
      </c>
      <c r="B1932" s="44" t="s">
        <v>369</v>
      </c>
      <c r="C1932" s="44">
        <v>1430</v>
      </c>
      <c r="D1932" s="4">
        <v>2018</v>
      </c>
    </row>
    <row r="1933" spans="1:4" hidden="1" x14ac:dyDescent="0.3">
      <c r="A1933" s="43">
        <v>17</v>
      </c>
      <c r="B1933" s="44" t="s">
        <v>45</v>
      </c>
      <c r="C1933" s="44">
        <v>1230</v>
      </c>
      <c r="D1933" s="4">
        <v>2018</v>
      </c>
    </row>
    <row r="1934" spans="1:4" hidden="1" x14ac:dyDescent="0.3">
      <c r="A1934" s="43">
        <v>18</v>
      </c>
      <c r="B1934" s="44" t="s">
        <v>233</v>
      </c>
      <c r="C1934" s="44">
        <v>1116</v>
      </c>
      <c r="D1934" s="4">
        <v>2018</v>
      </c>
    </row>
    <row r="1935" spans="1:4" hidden="1" x14ac:dyDescent="0.3">
      <c r="A1935" s="43">
        <v>19</v>
      </c>
      <c r="B1935" s="44" t="s">
        <v>25</v>
      </c>
      <c r="C1935" s="44">
        <v>1077</v>
      </c>
      <c r="D1935" s="4">
        <v>2018</v>
      </c>
    </row>
    <row r="1936" spans="1:4" hidden="1" x14ac:dyDescent="0.3">
      <c r="A1936" s="43">
        <v>20</v>
      </c>
      <c r="B1936" s="44" t="s">
        <v>307</v>
      </c>
      <c r="C1936" s="44">
        <v>1036</v>
      </c>
      <c r="D1936" s="4">
        <v>2018</v>
      </c>
    </row>
    <row r="1937" spans="1:4" hidden="1" x14ac:dyDescent="0.3">
      <c r="A1937" s="43">
        <v>21</v>
      </c>
      <c r="B1937" s="44" t="s">
        <v>388</v>
      </c>
      <c r="C1937" s="44">
        <v>1024</v>
      </c>
      <c r="D1937" s="4">
        <v>2018</v>
      </c>
    </row>
    <row r="1938" spans="1:4" hidden="1" x14ac:dyDescent="0.3">
      <c r="A1938" s="43">
        <v>22</v>
      </c>
      <c r="B1938" s="44" t="s">
        <v>323</v>
      </c>
      <c r="C1938" s="44">
        <v>967</v>
      </c>
      <c r="D1938" s="4">
        <v>2018</v>
      </c>
    </row>
    <row r="1939" spans="1:4" hidden="1" x14ac:dyDescent="0.3">
      <c r="A1939" s="43">
        <v>23</v>
      </c>
      <c r="B1939" s="44" t="s">
        <v>381</v>
      </c>
      <c r="C1939" s="44">
        <v>960</v>
      </c>
      <c r="D1939" s="4">
        <v>2018</v>
      </c>
    </row>
    <row r="1940" spans="1:4" hidden="1" x14ac:dyDescent="0.3">
      <c r="A1940" s="43">
        <v>24</v>
      </c>
      <c r="B1940" s="44" t="s">
        <v>270</v>
      </c>
      <c r="C1940" s="44">
        <v>940</v>
      </c>
      <c r="D1940" s="4">
        <v>2018</v>
      </c>
    </row>
    <row r="1941" spans="1:4" hidden="1" x14ac:dyDescent="0.3">
      <c r="A1941" s="43">
        <v>25</v>
      </c>
      <c r="B1941" s="44" t="s">
        <v>301</v>
      </c>
      <c r="C1941" s="44">
        <v>916</v>
      </c>
      <c r="D1941" s="4">
        <v>2018</v>
      </c>
    </row>
    <row r="1942" spans="1:4" hidden="1" x14ac:dyDescent="0.3">
      <c r="A1942" s="43">
        <v>26</v>
      </c>
      <c r="B1942" s="44" t="s">
        <v>312</v>
      </c>
      <c r="C1942" s="44">
        <v>887</v>
      </c>
      <c r="D1942" s="4">
        <v>2018</v>
      </c>
    </row>
    <row r="1943" spans="1:4" hidden="1" x14ac:dyDescent="0.3">
      <c r="A1943" s="43">
        <v>27</v>
      </c>
      <c r="B1943" s="44" t="s">
        <v>284</v>
      </c>
      <c r="C1943" s="44">
        <v>868</v>
      </c>
      <c r="D1943" s="4">
        <v>2018</v>
      </c>
    </row>
    <row r="1944" spans="1:4" hidden="1" x14ac:dyDescent="0.3">
      <c r="A1944" s="43">
        <v>28</v>
      </c>
      <c r="B1944" s="44" t="s">
        <v>302</v>
      </c>
      <c r="C1944" s="44">
        <v>843</v>
      </c>
      <c r="D1944" s="4">
        <v>2018</v>
      </c>
    </row>
    <row r="1945" spans="1:4" hidden="1" x14ac:dyDescent="0.3">
      <c r="A1945" s="43">
        <v>29</v>
      </c>
      <c r="B1945" s="44" t="s">
        <v>232</v>
      </c>
      <c r="C1945" s="44">
        <v>783</v>
      </c>
      <c r="D1945" s="4">
        <v>2018</v>
      </c>
    </row>
    <row r="1946" spans="1:4" hidden="1" x14ac:dyDescent="0.3">
      <c r="A1946" s="43">
        <v>30</v>
      </c>
      <c r="B1946" s="44" t="s">
        <v>230</v>
      </c>
      <c r="C1946" s="44">
        <v>774</v>
      </c>
      <c r="D1946" s="4">
        <v>2018</v>
      </c>
    </row>
    <row r="1947" spans="1:4" hidden="1" x14ac:dyDescent="0.3">
      <c r="A1947" s="43">
        <v>31</v>
      </c>
      <c r="B1947" s="44" t="s">
        <v>262</v>
      </c>
      <c r="C1947" s="44">
        <v>729</v>
      </c>
      <c r="D1947" s="4">
        <v>2018</v>
      </c>
    </row>
    <row r="1948" spans="1:4" hidden="1" x14ac:dyDescent="0.3">
      <c r="A1948" s="43">
        <v>32</v>
      </c>
      <c r="B1948" s="44" t="s">
        <v>355</v>
      </c>
      <c r="C1948" s="44">
        <v>679</v>
      </c>
      <c r="D1948" s="4">
        <v>2018</v>
      </c>
    </row>
    <row r="1949" spans="1:4" hidden="1" x14ac:dyDescent="0.3">
      <c r="A1949" s="43">
        <v>33</v>
      </c>
      <c r="B1949" s="44" t="s">
        <v>4</v>
      </c>
      <c r="C1949" s="44">
        <v>647</v>
      </c>
      <c r="D1949" s="4">
        <v>2018</v>
      </c>
    </row>
    <row r="1950" spans="1:4" hidden="1" x14ac:dyDescent="0.3">
      <c r="A1950" s="43">
        <v>34</v>
      </c>
      <c r="B1950" s="44" t="s">
        <v>280</v>
      </c>
      <c r="C1950" s="44">
        <v>631</v>
      </c>
      <c r="D1950" s="4">
        <v>2018</v>
      </c>
    </row>
    <row r="1951" spans="1:4" hidden="1" x14ac:dyDescent="0.3">
      <c r="A1951" s="43">
        <v>35</v>
      </c>
      <c r="B1951" s="44" t="s">
        <v>1053</v>
      </c>
      <c r="C1951" s="44">
        <v>626</v>
      </c>
      <c r="D1951" s="4">
        <v>2018</v>
      </c>
    </row>
    <row r="1952" spans="1:4" hidden="1" x14ac:dyDescent="0.3">
      <c r="A1952" s="43">
        <v>36</v>
      </c>
      <c r="B1952" s="44" t="s">
        <v>379</v>
      </c>
      <c r="C1952" s="44">
        <v>618</v>
      </c>
      <c r="D1952" s="4">
        <v>2018</v>
      </c>
    </row>
    <row r="1953" spans="1:4" hidden="1" x14ac:dyDescent="0.3">
      <c r="A1953" s="43">
        <v>37</v>
      </c>
      <c r="B1953" s="44" t="s">
        <v>376</v>
      </c>
      <c r="C1953" s="44">
        <v>559</v>
      </c>
      <c r="D1953" s="4">
        <v>2018</v>
      </c>
    </row>
    <row r="1954" spans="1:4" hidden="1" x14ac:dyDescent="0.3">
      <c r="A1954" s="43">
        <v>38</v>
      </c>
      <c r="B1954" s="44" t="s">
        <v>265</v>
      </c>
      <c r="C1954" s="44">
        <v>537</v>
      </c>
      <c r="D1954" s="4">
        <v>2018</v>
      </c>
    </row>
    <row r="1955" spans="1:4" hidden="1" x14ac:dyDescent="0.3">
      <c r="A1955" s="43">
        <v>39</v>
      </c>
      <c r="B1955" s="44" t="s">
        <v>222</v>
      </c>
      <c r="C1955" s="44">
        <v>536</v>
      </c>
      <c r="D1955" s="4">
        <v>2018</v>
      </c>
    </row>
    <row r="1956" spans="1:4" hidden="1" x14ac:dyDescent="0.3">
      <c r="A1956" s="43">
        <v>40</v>
      </c>
      <c r="B1956" s="44" t="s">
        <v>260</v>
      </c>
      <c r="C1956" s="44">
        <v>458</v>
      </c>
      <c r="D1956" s="4">
        <v>2018</v>
      </c>
    </row>
    <row r="1957" spans="1:4" hidden="1" x14ac:dyDescent="0.3">
      <c r="A1957" s="43">
        <v>41</v>
      </c>
      <c r="B1957" s="44" t="s">
        <v>263</v>
      </c>
      <c r="C1957" s="44">
        <v>450</v>
      </c>
      <c r="D1957" s="4">
        <v>2018</v>
      </c>
    </row>
    <row r="1958" spans="1:4" hidden="1" x14ac:dyDescent="0.3">
      <c r="A1958" s="43">
        <v>42</v>
      </c>
      <c r="B1958" s="44" t="s">
        <v>324</v>
      </c>
      <c r="C1958" s="44">
        <v>427</v>
      </c>
      <c r="D1958" s="4">
        <v>2018</v>
      </c>
    </row>
    <row r="1959" spans="1:4" hidden="1" x14ac:dyDescent="0.3">
      <c r="A1959" s="43">
        <v>43</v>
      </c>
      <c r="B1959" s="44" t="s">
        <v>361</v>
      </c>
      <c r="C1959" s="44">
        <v>308</v>
      </c>
      <c r="D1959" s="4">
        <v>2018</v>
      </c>
    </row>
    <row r="1960" spans="1:4" hidden="1" x14ac:dyDescent="0.3">
      <c r="A1960" s="43">
        <v>44</v>
      </c>
      <c r="B1960" s="44" t="s">
        <v>377</v>
      </c>
      <c r="C1960" s="44">
        <v>306</v>
      </c>
      <c r="D1960" s="4">
        <v>2018</v>
      </c>
    </row>
    <row r="1961" spans="1:4" hidden="1" x14ac:dyDescent="0.3">
      <c r="A1961" s="43">
        <v>45</v>
      </c>
      <c r="B1961" s="44" t="s">
        <v>366</v>
      </c>
      <c r="C1961" s="44">
        <v>304</v>
      </c>
      <c r="D1961" s="4">
        <v>2018</v>
      </c>
    </row>
    <row r="1962" spans="1:4" hidden="1" x14ac:dyDescent="0.3">
      <c r="A1962" s="43">
        <v>46</v>
      </c>
      <c r="B1962" s="44" t="s">
        <v>391</v>
      </c>
      <c r="C1962" s="44">
        <v>301</v>
      </c>
      <c r="D1962" s="4">
        <v>2018</v>
      </c>
    </row>
    <row r="1963" spans="1:4" hidden="1" x14ac:dyDescent="0.3">
      <c r="A1963" s="43">
        <v>47</v>
      </c>
      <c r="B1963" s="44" t="s">
        <v>5</v>
      </c>
      <c r="C1963" s="44">
        <v>289</v>
      </c>
      <c r="D1963" s="4">
        <v>2018</v>
      </c>
    </row>
    <row r="1964" spans="1:4" hidden="1" x14ac:dyDescent="0.3">
      <c r="A1964" s="43">
        <v>48</v>
      </c>
      <c r="B1964" s="44" t="s">
        <v>254</v>
      </c>
      <c r="C1964" s="44">
        <v>287</v>
      </c>
      <c r="D1964" s="4">
        <v>2018</v>
      </c>
    </row>
    <row r="1965" spans="1:4" hidden="1" x14ac:dyDescent="0.3">
      <c r="A1965" s="43">
        <v>49</v>
      </c>
      <c r="B1965" s="44" t="s">
        <v>30</v>
      </c>
      <c r="C1965" s="44">
        <v>274</v>
      </c>
      <c r="D1965" s="4">
        <v>2018</v>
      </c>
    </row>
    <row r="1966" spans="1:4" hidden="1" x14ac:dyDescent="0.3">
      <c r="A1966" s="43">
        <v>50</v>
      </c>
      <c r="B1966" s="44" t="s">
        <v>320</v>
      </c>
      <c r="C1966" s="44">
        <v>267</v>
      </c>
      <c r="D1966" s="4">
        <v>2018</v>
      </c>
    </row>
    <row r="1967" spans="1:4" hidden="1" x14ac:dyDescent="0.3">
      <c r="A1967" s="43">
        <v>51</v>
      </c>
      <c r="B1967" s="44" t="s">
        <v>345</v>
      </c>
      <c r="C1967" s="44">
        <v>259</v>
      </c>
      <c r="D1967" s="4">
        <v>2018</v>
      </c>
    </row>
    <row r="1968" spans="1:4" hidden="1" x14ac:dyDescent="0.3">
      <c r="A1968" s="43">
        <v>52</v>
      </c>
      <c r="B1968" s="44" t="s">
        <v>349</v>
      </c>
      <c r="C1968" s="44">
        <v>250</v>
      </c>
      <c r="D1968" s="4">
        <v>2018</v>
      </c>
    </row>
    <row r="1969" spans="1:4" hidden="1" x14ac:dyDescent="0.3">
      <c r="A1969" s="43">
        <v>53</v>
      </c>
      <c r="B1969" s="44" t="s">
        <v>334</v>
      </c>
      <c r="C1969" s="44">
        <v>237</v>
      </c>
      <c r="D1969" s="4">
        <v>2018</v>
      </c>
    </row>
    <row r="1970" spans="1:4" hidden="1" x14ac:dyDescent="0.3">
      <c r="A1970" s="43">
        <v>54</v>
      </c>
      <c r="B1970" s="44" t="s">
        <v>261</v>
      </c>
      <c r="C1970" s="44">
        <v>228</v>
      </c>
      <c r="D1970" s="4">
        <v>2018</v>
      </c>
    </row>
    <row r="1971" spans="1:4" hidden="1" x14ac:dyDescent="0.3">
      <c r="A1971" s="43">
        <v>55</v>
      </c>
      <c r="B1971" s="44" t="s">
        <v>336</v>
      </c>
      <c r="C1971" s="44">
        <v>220</v>
      </c>
      <c r="D1971" s="4">
        <v>2018</v>
      </c>
    </row>
    <row r="1972" spans="1:4" hidden="1" x14ac:dyDescent="0.3">
      <c r="A1972" s="43">
        <v>56</v>
      </c>
      <c r="B1972" s="44" t="s">
        <v>720</v>
      </c>
      <c r="C1972" s="44">
        <v>213</v>
      </c>
      <c r="D1972" s="4">
        <v>2018</v>
      </c>
    </row>
    <row r="1973" spans="1:4" hidden="1" x14ac:dyDescent="0.3">
      <c r="A1973" s="43">
        <v>57</v>
      </c>
      <c r="B1973" s="44" t="s">
        <v>212</v>
      </c>
      <c r="C1973" s="44">
        <v>202</v>
      </c>
      <c r="D1973" s="4">
        <v>2018</v>
      </c>
    </row>
    <row r="1974" spans="1:4" hidden="1" x14ac:dyDescent="0.3">
      <c r="A1974" s="43">
        <v>58</v>
      </c>
      <c r="B1974" s="44" t="s">
        <v>372</v>
      </c>
      <c r="C1974" s="44">
        <v>187</v>
      </c>
      <c r="D1974" s="4">
        <v>2018</v>
      </c>
    </row>
    <row r="1975" spans="1:4" hidden="1" x14ac:dyDescent="0.3">
      <c r="A1975" s="43">
        <v>59</v>
      </c>
      <c r="B1975" s="44" t="s">
        <v>234</v>
      </c>
      <c r="C1975" s="44">
        <v>181</v>
      </c>
      <c r="D1975" s="4">
        <v>2018</v>
      </c>
    </row>
    <row r="1976" spans="1:4" hidden="1" x14ac:dyDescent="0.3">
      <c r="A1976" s="43">
        <v>60</v>
      </c>
      <c r="B1976" s="44" t="s">
        <v>269</v>
      </c>
      <c r="C1976" s="44">
        <v>178</v>
      </c>
      <c r="D1976" s="4">
        <v>2018</v>
      </c>
    </row>
    <row r="1977" spans="1:4" hidden="1" x14ac:dyDescent="0.3">
      <c r="A1977" s="43">
        <v>61</v>
      </c>
      <c r="B1977" s="44" t="s">
        <v>249</v>
      </c>
      <c r="C1977" s="44">
        <v>174</v>
      </c>
      <c r="D1977" s="4">
        <v>2018</v>
      </c>
    </row>
    <row r="1978" spans="1:4" hidden="1" x14ac:dyDescent="0.3">
      <c r="A1978" s="43">
        <v>62</v>
      </c>
      <c r="B1978" s="44" t="s">
        <v>373</v>
      </c>
      <c r="C1978" s="44">
        <v>167</v>
      </c>
      <c r="D1978" s="4">
        <v>2018</v>
      </c>
    </row>
    <row r="1979" spans="1:4" hidden="1" x14ac:dyDescent="0.3">
      <c r="A1979" s="43">
        <v>63</v>
      </c>
      <c r="B1979" s="44" t="s">
        <v>625</v>
      </c>
      <c r="C1979" s="44">
        <v>158</v>
      </c>
      <c r="D1979" s="4">
        <v>2018</v>
      </c>
    </row>
    <row r="1980" spans="1:4" hidden="1" x14ac:dyDescent="0.3">
      <c r="A1980" s="43">
        <v>64</v>
      </c>
      <c r="B1980" s="44" t="s">
        <v>286</v>
      </c>
      <c r="C1980" s="44">
        <v>157</v>
      </c>
      <c r="D1980" s="4">
        <v>2018</v>
      </c>
    </row>
    <row r="1981" spans="1:4" hidden="1" x14ac:dyDescent="0.3">
      <c r="A1981" s="43">
        <v>65</v>
      </c>
      <c r="B1981" s="44" t="s">
        <v>267</v>
      </c>
      <c r="C1981" s="44">
        <v>153</v>
      </c>
      <c r="D1981" s="4">
        <v>2018</v>
      </c>
    </row>
    <row r="1982" spans="1:4" hidden="1" x14ac:dyDescent="0.3">
      <c r="A1982" s="43">
        <v>66</v>
      </c>
      <c r="B1982" s="44" t="s">
        <v>285</v>
      </c>
      <c r="C1982" s="44">
        <v>125</v>
      </c>
      <c r="D1982" s="4">
        <v>2018</v>
      </c>
    </row>
    <row r="1983" spans="1:4" hidden="1" x14ac:dyDescent="0.3">
      <c r="A1983" s="43">
        <v>67</v>
      </c>
      <c r="B1983" s="44" t="s">
        <v>295</v>
      </c>
      <c r="C1983" s="44">
        <v>116</v>
      </c>
      <c r="D1983" s="4">
        <v>2018</v>
      </c>
    </row>
    <row r="1984" spans="1:4" hidden="1" x14ac:dyDescent="0.3">
      <c r="A1984" s="43">
        <v>68</v>
      </c>
      <c r="B1984" s="44" t="s">
        <v>474</v>
      </c>
      <c r="C1984" s="44">
        <v>85</v>
      </c>
      <c r="D1984" s="4">
        <v>2018</v>
      </c>
    </row>
    <row r="1985" spans="1:4" hidden="1" x14ac:dyDescent="0.3">
      <c r="A1985" s="43">
        <v>69</v>
      </c>
      <c r="B1985" s="44" t="s">
        <v>425</v>
      </c>
      <c r="C1985" s="44">
        <v>73</v>
      </c>
      <c r="D1985" s="4">
        <v>2018</v>
      </c>
    </row>
    <row r="1986" spans="1:4" hidden="1" x14ac:dyDescent="0.3">
      <c r="A1986" s="43">
        <v>70</v>
      </c>
      <c r="B1986" s="44" t="s">
        <v>389</v>
      </c>
      <c r="C1986" s="44">
        <v>72</v>
      </c>
      <c r="D1986" s="4">
        <v>2018</v>
      </c>
    </row>
    <row r="1987" spans="1:4" hidden="1" x14ac:dyDescent="0.3">
      <c r="A1987" s="43">
        <v>71</v>
      </c>
      <c r="B1987" s="44" t="s">
        <v>244</v>
      </c>
      <c r="C1987" s="44">
        <v>68</v>
      </c>
      <c r="D1987" s="4">
        <v>2018</v>
      </c>
    </row>
    <row r="1988" spans="1:4" hidden="1" x14ac:dyDescent="0.3">
      <c r="A1988" s="43">
        <v>72</v>
      </c>
      <c r="B1988" s="44" t="s">
        <v>304</v>
      </c>
      <c r="C1988" s="44">
        <v>63</v>
      </c>
      <c r="D1988" s="4">
        <v>2018</v>
      </c>
    </row>
    <row r="1989" spans="1:4" hidden="1" x14ac:dyDescent="0.3">
      <c r="A1989" s="43">
        <v>73</v>
      </c>
      <c r="B1989" s="44" t="s">
        <v>327</v>
      </c>
      <c r="C1989" s="44">
        <v>63</v>
      </c>
      <c r="D1989" s="4">
        <v>2018</v>
      </c>
    </row>
    <row r="1990" spans="1:4" hidden="1" x14ac:dyDescent="0.3">
      <c r="A1990" s="43">
        <v>74</v>
      </c>
      <c r="B1990" s="44" t="s">
        <v>220</v>
      </c>
      <c r="C1990" s="44">
        <v>63</v>
      </c>
      <c r="D1990" s="4">
        <v>2018</v>
      </c>
    </row>
    <row r="1991" spans="1:4" hidden="1" x14ac:dyDescent="0.3">
      <c r="A1991" s="43">
        <v>75</v>
      </c>
      <c r="B1991" s="44" t="s">
        <v>338</v>
      </c>
      <c r="C1991" s="44">
        <v>52</v>
      </c>
      <c r="D1991" s="4">
        <v>2018</v>
      </c>
    </row>
    <row r="1992" spans="1:4" hidden="1" x14ac:dyDescent="0.3">
      <c r="A1992" s="43">
        <v>76</v>
      </c>
      <c r="B1992" s="44" t="s">
        <v>347</v>
      </c>
      <c r="C1992" s="44">
        <v>52</v>
      </c>
      <c r="D1992" s="4">
        <v>2018</v>
      </c>
    </row>
    <row r="1993" spans="1:4" hidden="1" x14ac:dyDescent="0.3">
      <c r="A1993" s="43">
        <v>77</v>
      </c>
      <c r="B1993" s="44" t="s">
        <v>1156</v>
      </c>
      <c r="C1993" s="44">
        <v>51</v>
      </c>
      <c r="D1993" s="4">
        <v>2018</v>
      </c>
    </row>
    <row r="1994" spans="1:4" hidden="1" x14ac:dyDescent="0.3">
      <c r="A1994" s="43">
        <v>78</v>
      </c>
      <c r="B1994" s="44" t="s">
        <v>317</v>
      </c>
      <c r="C1994" s="44">
        <v>43</v>
      </c>
      <c r="D1994" s="4">
        <v>2018</v>
      </c>
    </row>
    <row r="1995" spans="1:4" hidden="1" x14ac:dyDescent="0.3">
      <c r="A1995" s="43">
        <v>79</v>
      </c>
      <c r="B1995" s="44" t="s">
        <v>298</v>
      </c>
      <c r="C1995" s="44">
        <v>40</v>
      </c>
      <c r="D1995" s="4">
        <v>2018</v>
      </c>
    </row>
    <row r="1996" spans="1:4" hidden="1" x14ac:dyDescent="0.3">
      <c r="A1996" s="43">
        <v>80</v>
      </c>
      <c r="B1996" s="44" t="s">
        <v>225</v>
      </c>
      <c r="C1996" s="44">
        <v>38</v>
      </c>
      <c r="D1996" s="4">
        <v>2018</v>
      </c>
    </row>
    <row r="1997" spans="1:4" hidden="1" x14ac:dyDescent="0.3">
      <c r="A1997" s="43">
        <v>81</v>
      </c>
      <c r="B1997" s="44" t="s">
        <v>223</v>
      </c>
      <c r="C1997" s="44">
        <v>37</v>
      </c>
      <c r="D1997" s="4">
        <v>2018</v>
      </c>
    </row>
    <row r="1998" spans="1:4" hidden="1" x14ac:dyDescent="0.3">
      <c r="A1998" s="43">
        <v>82</v>
      </c>
      <c r="B1998" s="44" t="s">
        <v>237</v>
      </c>
      <c r="C1998" s="44">
        <v>35</v>
      </c>
      <c r="D1998" s="4">
        <v>2018</v>
      </c>
    </row>
    <row r="1999" spans="1:4" hidden="1" x14ac:dyDescent="0.3">
      <c r="A1999" s="43">
        <v>83</v>
      </c>
      <c r="B1999" s="44" t="s">
        <v>210</v>
      </c>
      <c r="C1999" s="44">
        <v>34</v>
      </c>
      <c r="D1999" s="4">
        <v>2018</v>
      </c>
    </row>
    <row r="2000" spans="1:4" hidden="1" x14ac:dyDescent="0.3">
      <c r="A2000" s="43">
        <v>84</v>
      </c>
      <c r="B2000" s="44" t="s">
        <v>362</v>
      </c>
      <c r="C2000" s="44">
        <v>31</v>
      </c>
      <c r="D2000" s="4">
        <v>2018</v>
      </c>
    </row>
    <row r="2001" spans="1:4" hidden="1" x14ac:dyDescent="0.3">
      <c r="A2001" s="43">
        <v>85</v>
      </c>
      <c r="B2001" s="44" t="s">
        <v>333</v>
      </c>
      <c r="C2001" s="44">
        <v>31</v>
      </c>
      <c r="D2001" s="4">
        <v>2018</v>
      </c>
    </row>
    <row r="2002" spans="1:4" hidden="1" x14ac:dyDescent="0.3">
      <c r="A2002" s="43">
        <v>86</v>
      </c>
      <c r="B2002" s="44" t="s">
        <v>211</v>
      </c>
      <c r="C2002" s="44">
        <v>31</v>
      </c>
      <c r="D2002" s="4">
        <v>2018</v>
      </c>
    </row>
    <row r="2003" spans="1:4" hidden="1" x14ac:dyDescent="0.3">
      <c r="A2003" s="43">
        <v>87</v>
      </c>
      <c r="B2003" s="44" t="s">
        <v>335</v>
      </c>
      <c r="C2003" s="44">
        <v>31</v>
      </c>
      <c r="D2003" s="4">
        <v>2018</v>
      </c>
    </row>
    <row r="2004" spans="1:4" hidden="1" x14ac:dyDescent="0.3">
      <c r="A2004" s="43">
        <v>88</v>
      </c>
      <c r="B2004" s="44" t="s">
        <v>276</v>
      </c>
      <c r="C2004" s="44">
        <v>29</v>
      </c>
      <c r="D2004" s="4">
        <v>2018</v>
      </c>
    </row>
    <row r="2005" spans="1:4" hidden="1" x14ac:dyDescent="0.3">
      <c r="A2005" s="43">
        <v>89</v>
      </c>
      <c r="B2005" s="44" t="s">
        <v>594</v>
      </c>
      <c r="C2005" s="44">
        <v>29</v>
      </c>
      <c r="D2005" s="4">
        <v>2018</v>
      </c>
    </row>
    <row r="2006" spans="1:4" hidden="1" x14ac:dyDescent="0.3">
      <c r="A2006" s="43">
        <v>90</v>
      </c>
      <c r="B2006" s="44" t="s">
        <v>224</v>
      </c>
      <c r="C2006" s="44">
        <v>26</v>
      </c>
      <c r="D2006" s="4">
        <v>2018</v>
      </c>
    </row>
    <row r="2007" spans="1:4" hidden="1" x14ac:dyDescent="0.3">
      <c r="A2007" s="43">
        <v>91</v>
      </c>
      <c r="B2007" s="44" t="s">
        <v>248</v>
      </c>
      <c r="C2007" s="44">
        <v>22</v>
      </c>
      <c r="D2007" s="4">
        <v>2018</v>
      </c>
    </row>
    <row r="2008" spans="1:4" hidden="1" x14ac:dyDescent="0.3">
      <c r="A2008" s="43">
        <v>92</v>
      </c>
      <c r="B2008" s="44" t="s">
        <v>300</v>
      </c>
      <c r="C2008" s="44">
        <v>22</v>
      </c>
      <c r="D2008" s="4">
        <v>2018</v>
      </c>
    </row>
    <row r="2009" spans="1:4" hidden="1" x14ac:dyDescent="0.3">
      <c r="A2009" s="43">
        <v>93</v>
      </c>
      <c r="B2009" s="44" t="s">
        <v>341</v>
      </c>
      <c r="C2009" s="44">
        <v>19</v>
      </c>
      <c r="D2009" s="4">
        <v>2018</v>
      </c>
    </row>
    <row r="2010" spans="1:4" hidden="1" x14ac:dyDescent="0.3">
      <c r="A2010" s="43">
        <v>94</v>
      </c>
      <c r="B2010" s="44" t="s">
        <v>32</v>
      </c>
      <c r="C2010" s="44">
        <v>18</v>
      </c>
      <c r="D2010" s="4">
        <v>2018</v>
      </c>
    </row>
    <row r="2011" spans="1:4" hidden="1" x14ac:dyDescent="0.3">
      <c r="A2011" s="43">
        <v>95</v>
      </c>
      <c r="B2011" s="44" t="s">
        <v>350</v>
      </c>
      <c r="C2011" s="44">
        <v>18</v>
      </c>
      <c r="D2011" s="4">
        <v>2018</v>
      </c>
    </row>
    <row r="2012" spans="1:4" hidden="1" x14ac:dyDescent="0.3">
      <c r="A2012" s="43">
        <v>96</v>
      </c>
      <c r="B2012" s="44" t="s">
        <v>247</v>
      </c>
      <c r="C2012" s="44">
        <v>18</v>
      </c>
      <c r="D2012" s="4">
        <v>2018</v>
      </c>
    </row>
    <row r="2013" spans="1:4" hidden="1" x14ac:dyDescent="0.3">
      <c r="A2013" s="43">
        <v>97</v>
      </c>
      <c r="B2013" s="44" t="s">
        <v>274</v>
      </c>
      <c r="C2013" s="44">
        <v>14</v>
      </c>
      <c r="D2013" s="4">
        <v>2018</v>
      </c>
    </row>
    <row r="2014" spans="1:4" hidden="1" x14ac:dyDescent="0.3">
      <c r="A2014" s="43">
        <v>98</v>
      </c>
      <c r="B2014" s="44" t="s">
        <v>290</v>
      </c>
      <c r="C2014" s="44">
        <v>14</v>
      </c>
      <c r="D2014" s="4">
        <v>2018</v>
      </c>
    </row>
    <row r="2015" spans="1:4" hidden="1" x14ac:dyDescent="0.3">
      <c r="A2015" s="43">
        <v>99</v>
      </c>
      <c r="B2015" s="44" t="s">
        <v>310</v>
      </c>
      <c r="C2015" s="44">
        <v>13</v>
      </c>
      <c r="D2015" s="4">
        <v>2018</v>
      </c>
    </row>
    <row r="2016" spans="1:4" hidden="1" x14ac:dyDescent="0.3">
      <c r="A2016" s="43">
        <v>100</v>
      </c>
      <c r="B2016" s="44" t="s">
        <v>321</v>
      </c>
      <c r="C2016" s="44">
        <v>13</v>
      </c>
      <c r="D2016" s="4">
        <v>2018</v>
      </c>
    </row>
    <row r="2017" spans="1:4" hidden="1" x14ac:dyDescent="0.3">
      <c r="A2017" s="43">
        <v>101</v>
      </c>
      <c r="B2017" s="44" t="s">
        <v>292</v>
      </c>
      <c r="C2017" s="44">
        <v>10</v>
      </c>
      <c r="D2017" s="4">
        <v>2018</v>
      </c>
    </row>
    <row r="2018" spans="1:4" hidden="1" x14ac:dyDescent="0.3">
      <c r="A2018" s="43">
        <v>102</v>
      </c>
      <c r="B2018" s="44" t="s">
        <v>252</v>
      </c>
      <c r="C2018" s="44">
        <v>9</v>
      </c>
      <c r="D2018" s="4">
        <v>2018</v>
      </c>
    </row>
    <row r="2019" spans="1:4" hidden="1" x14ac:dyDescent="0.3">
      <c r="A2019" s="43">
        <v>103</v>
      </c>
      <c r="B2019" s="44" t="s">
        <v>26</v>
      </c>
      <c r="C2019" s="44">
        <v>8</v>
      </c>
      <c r="D2019" s="4">
        <v>2018</v>
      </c>
    </row>
    <row r="2020" spans="1:4" hidden="1" x14ac:dyDescent="0.3">
      <c r="A2020" s="43">
        <v>104</v>
      </c>
      <c r="B2020" s="44" t="s">
        <v>313</v>
      </c>
      <c r="C2020" s="44">
        <v>6</v>
      </c>
      <c r="D2020" s="4">
        <v>2018</v>
      </c>
    </row>
    <row r="2021" spans="1:4" hidden="1" x14ac:dyDescent="0.3">
      <c r="A2021" s="43">
        <v>105</v>
      </c>
      <c r="B2021" s="44" t="s">
        <v>238</v>
      </c>
      <c r="C2021" s="44">
        <v>6</v>
      </c>
      <c r="D2021" s="4">
        <v>2018</v>
      </c>
    </row>
    <row r="2022" spans="1:4" hidden="1" x14ac:dyDescent="0.3">
      <c r="A2022" s="43">
        <v>106</v>
      </c>
      <c r="B2022" s="44" t="s">
        <v>257</v>
      </c>
      <c r="C2022" s="44">
        <v>6</v>
      </c>
      <c r="D2022" s="4">
        <v>2018</v>
      </c>
    </row>
    <row r="2023" spans="1:4" hidden="1" x14ac:dyDescent="0.3">
      <c r="A2023" s="43">
        <v>107</v>
      </c>
      <c r="B2023" s="44" t="s">
        <v>245</v>
      </c>
      <c r="C2023" s="44">
        <v>6</v>
      </c>
      <c r="D2023" s="4">
        <v>2018</v>
      </c>
    </row>
    <row r="2024" spans="1:4" hidden="1" x14ac:dyDescent="0.3">
      <c r="A2024" s="43">
        <v>108</v>
      </c>
      <c r="B2024" s="44" t="s">
        <v>364</v>
      </c>
      <c r="C2024" s="44">
        <v>5</v>
      </c>
      <c r="D2024" s="4">
        <v>2018</v>
      </c>
    </row>
    <row r="2025" spans="1:4" hidden="1" x14ac:dyDescent="0.3">
      <c r="A2025" s="43">
        <v>109</v>
      </c>
      <c r="B2025" s="44" t="s">
        <v>219</v>
      </c>
      <c r="C2025" s="44">
        <v>5</v>
      </c>
      <c r="D2025" s="4">
        <v>2018</v>
      </c>
    </row>
    <row r="2026" spans="1:4" hidden="1" x14ac:dyDescent="0.3">
      <c r="A2026" s="43">
        <v>110</v>
      </c>
      <c r="B2026" s="44" t="s">
        <v>251</v>
      </c>
      <c r="C2026" s="44">
        <v>5</v>
      </c>
      <c r="D2026" s="4">
        <v>2018</v>
      </c>
    </row>
    <row r="2027" spans="1:4" hidden="1" x14ac:dyDescent="0.3">
      <c r="A2027" s="43">
        <v>111</v>
      </c>
      <c r="B2027" s="44" t="s">
        <v>228</v>
      </c>
      <c r="C2027" s="44">
        <v>4</v>
      </c>
      <c r="D2027" s="4">
        <v>2018</v>
      </c>
    </row>
    <row r="2028" spans="1:4" hidden="1" x14ac:dyDescent="0.3">
      <c r="A2028" s="43">
        <v>112</v>
      </c>
      <c r="B2028" s="44" t="s">
        <v>278</v>
      </c>
      <c r="C2028" s="44">
        <v>4</v>
      </c>
      <c r="D2028" s="4">
        <v>2018</v>
      </c>
    </row>
    <row r="2029" spans="1:4" hidden="1" x14ac:dyDescent="0.3">
      <c r="A2029" s="43">
        <v>113</v>
      </c>
      <c r="B2029" s="44" t="s">
        <v>283</v>
      </c>
      <c r="C2029" s="44">
        <v>4</v>
      </c>
      <c r="D2029" s="4">
        <v>2018</v>
      </c>
    </row>
    <row r="2030" spans="1:4" hidden="1" x14ac:dyDescent="0.3">
      <c r="A2030" s="43">
        <v>114</v>
      </c>
      <c r="B2030" s="44" t="s">
        <v>351</v>
      </c>
      <c r="C2030" s="44">
        <v>3</v>
      </c>
      <c r="D2030" s="4">
        <v>2018</v>
      </c>
    </row>
    <row r="2031" spans="1:4" hidden="1" x14ac:dyDescent="0.3">
      <c r="A2031" s="43">
        <v>115</v>
      </c>
      <c r="B2031" s="44" t="s">
        <v>1159</v>
      </c>
      <c r="C2031" s="44">
        <v>3</v>
      </c>
      <c r="D2031" s="4">
        <v>2018</v>
      </c>
    </row>
    <row r="2032" spans="1:4" hidden="1" x14ac:dyDescent="0.3">
      <c r="A2032" s="43">
        <v>116</v>
      </c>
      <c r="B2032" s="44" t="s">
        <v>316</v>
      </c>
      <c r="C2032" s="44">
        <v>3</v>
      </c>
      <c r="D2032" s="4">
        <v>2018</v>
      </c>
    </row>
    <row r="2033" spans="1:4" hidden="1" x14ac:dyDescent="0.3">
      <c r="A2033" s="43">
        <v>117</v>
      </c>
      <c r="B2033" s="44" t="s">
        <v>242</v>
      </c>
      <c r="C2033" s="44">
        <v>3</v>
      </c>
      <c r="D2033" s="4">
        <v>2018</v>
      </c>
    </row>
    <row r="2034" spans="1:4" hidden="1" x14ac:dyDescent="0.3">
      <c r="A2034" s="43">
        <v>118</v>
      </c>
      <c r="B2034" s="44" t="s">
        <v>203</v>
      </c>
      <c r="C2034" s="44">
        <v>3</v>
      </c>
      <c r="D2034" s="4">
        <v>2018</v>
      </c>
    </row>
    <row r="2035" spans="1:4" hidden="1" x14ac:dyDescent="0.3">
      <c r="A2035" s="43">
        <v>119</v>
      </c>
      <c r="B2035" s="44" t="s">
        <v>305</v>
      </c>
      <c r="C2035" s="44">
        <v>2</v>
      </c>
      <c r="D2035" s="4">
        <v>2018</v>
      </c>
    </row>
    <row r="2036" spans="1:4" hidden="1" x14ac:dyDescent="0.3">
      <c r="A2036" s="43">
        <v>120</v>
      </c>
      <c r="B2036" s="44" t="s">
        <v>337</v>
      </c>
      <c r="C2036" s="44">
        <v>2</v>
      </c>
      <c r="D2036" s="4">
        <v>2018</v>
      </c>
    </row>
    <row r="2037" spans="1:4" hidden="1" x14ac:dyDescent="0.3">
      <c r="A2037" s="43">
        <v>121</v>
      </c>
      <c r="B2037" s="44" t="s">
        <v>246</v>
      </c>
      <c r="C2037" s="44">
        <v>2</v>
      </c>
      <c r="D2037" s="4">
        <v>2018</v>
      </c>
    </row>
    <row r="2038" spans="1:4" hidden="1" x14ac:dyDescent="0.3">
      <c r="A2038" s="43">
        <v>122</v>
      </c>
      <c r="B2038" s="44" t="s">
        <v>646</v>
      </c>
      <c r="C2038" s="44">
        <v>1</v>
      </c>
      <c r="D2038" s="4">
        <v>2018</v>
      </c>
    </row>
    <row r="2039" spans="1:4" hidden="1" x14ac:dyDescent="0.3">
      <c r="A2039" s="43">
        <v>123</v>
      </c>
      <c r="B2039" s="44" t="s">
        <v>1158</v>
      </c>
      <c r="C2039" s="44">
        <v>1</v>
      </c>
      <c r="D2039" s="4">
        <v>2018</v>
      </c>
    </row>
    <row r="2040" spans="1:4" x14ac:dyDescent="0.3">
      <c r="A2040" s="46">
        <v>1</v>
      </c>
      <c r="B2040" s="44" t="s">
        <v>217</v>
      </c>
      <c r="C2040" s="44">
        <v>6798</v>
      </c>
      <c r="D2040" s="25">
        <v>2020</v>
      </c>
    </row>
    <row r="2041" spans="1:4" x14ac:dyDescent="0.3">
      <c r="A2041" s="46">
        <v>2</v>
      </c>
      <c r="B2041" s="44" t="s">
        <v>340</v>
      </c>
      <c r="C2041" s="44">
        <v>6383</v>
      </c>
      <c r="D2041" s="25">
        <v>2020</v>
      </c>
    </row>
    <row r="2042" spans="1:4" x14ac:dyDescent="0.3">
      <c r="A2042" s="46">
        <v>3</v>
      </c>
      <c r="B2042" s="44" t="s">
        <v>259</v>
      </c>
      <c r="C2042" s="44">
        <v>6307</v>
      </c>
      <c r="D2042" s="25">
        <v>2020</v>
      </c>
    </row>
    <row r="2043" spans="1:4" x14ac:dyDescent="0.3">
      <c r="A2043" s="46">
        <v>4</v>
      </c>
      <c r="B2043" s="44" t="s">
        <v>319</v>
      </c>
      <c r="C2043" s="44">
        <v>5715</v>
      </c>
      <c r="D2043" s="25">
        <v>2020</v>
      </c>
    </row>
    <row r="2044" spans="1:4" x14ac:dyDescent="0.3">
      <c r="A2044" s="46">
        <v>5</v>
      </c>
      <c r="B2044" s="44" t="s">
        <v>28</v>
      </c>
      <c r="C2044" s="44">
        <v>5425</v>
      </c>
      <c r="D2044" s="25">
        <v>2020</v>
      </c>
    </row>
    <row r="2045" spans="1:4" hidden="1" x14ac:dyDescent="0.3">
      <c r="A2045" s="43">
        <v>6</v>
      </c>
      <c r="B2045" s="44" t="s">
        <v>329</v>
      </c>
      <c r="C2045" s="44">
        <v>4737</v>
      </c>
      <c r="D2045" s="4">
        <v>2020</v>
      </c>
    </row>
    <row r="2046" spans="1:4" hidden="1" x14ac:dyDescent="0.3">
      <c r="A2046" s="43">
        <v>7</v>
      </c>
      <c r="B2046" s="44" t="s">
        <v>253</v>
      </c>
      <c r="C2046" s="44">
        <v>3079</v>
      </c>
      <c r="D2046" s="4">
        <v>2020</v>
      </c>
    </row>
    <row r="2047" spans="1:4" hidden="1" x14ac:dyDescent="0.3">
      <c r="A2047" s="43">
        <v>8</v>
      </c>
      <c r="B2047" s="44" t="s">
        <v>36</v>
      </c>
      <c r="C2047" s="44">
        <v>2827</v>
      </c>
      <c r="D2047" s="4">
        <v>2020</v>
      </c>
    </row>
    <row r="2048" spans="1:4" hidden="1" x14ac:dyDescent="0.3">
      <c r="A2048" s="43">
        <v>9</v>
      </c>
      <c r="B2048" s="44" t="s">
        <v>18</v>
      </c>
      <c r="C2048" s="44">
        <v>2520</v>
      </c>
      <c r="D2048" s="4">
        <v>2020</v>
      </c>
    </row>
    <row r="2049" spans="1:4" hidden="1" x14ac:dyDescent="0.3">
      <c r="A2049" s="43">
        <v>10</v>
      </c>
      <c r="B2049" s="44" t="s">
        <v>266</v>
      </c>
      <c r="C2049" s="44">
        <v>2306</v>
      </c>
      <c r="D2049" s="4">
        <v>2020</v>
      </c>
    </row>
    <row r="2050" spans="1:4" hidden="1" x14ac:dyDescent="0.3">
      <c r="A2050" s="43">
        <v>11</v>
      </c>
      <c r="B2050" s="44" t="s">
        <v>344</v>
      </c>
      <c r="C2050" s="44">
        <v>2233</v>
      </c>
      <c r="D2050" s="4">
        <v>2020</v>
      </c>
    </row>
    <row r="2051" spans="1:4" hidden="1" x14ac:dyDescent="0.3">
      <c r="A2051" s="43">
        <v>12</v>
      </c>
      <c r="B2051" s="44" t="s">
        <v>1157</v>
      </c>
      <c r="C2051" s="44">
        <v>1739</v>
      </c>
      <c r="D2051" s="4">
        <v>2020</v>
      </c>
    </row>
    <row r="2052" spans="1:4" hidden="1" x14ac:dyDescent="0.3">
      <c r="A2052" s="43">
        <v>13</v>
      </c>
      <c r="B2052" s="44" t="s">
        <v>314</v>
      </c>
      <c r="C2052" s="44">
        <v>1708</v>
      </c>
      <c r="D2052" s="4">
        <v>2020</v>
      </c>
    </row>
    <row r="2053" spans="1:4" hidden="1" x14ac:dyDescent="0.3">
      <c r="A2053" s="43">
        <v>14</v>
      </c>
      <c r="B2053" s="44" t="s">
        <v>369</v>
      </c>
      <c r="C2053" s="44">
        <v>1464</v>
      </c>
      <c r="D2053" s="4">
        <v>2020</v>
      </c>
    </row>
    <row r="2054" spans="1:4" hidden="1" x14ac:dyDescent="0.3">
      <c r="A2054" s="43">
        <v>15</v>
      </c>
      <c r="B2054" s="44" t="s">
        <v>229</v>
      </c>
      <c r="C2054" s="44">
        <v>1460</v>
      </c>
      <c r="D2054" s="4">
        <v>2020</v>
      </c>
    </row>
    <row r="2055" spans="1:4" hidden="1" x14ac:dyDescent="0.3">
      <c r="A2055" s="43">
        <v>16</v>
      </c>
      <c r="B2055" s="44" t="s">
        <v>236</v>
      </c>
      <c r="C2055" s="44">
        <v>1460</v>
      </c>
      <c r="D2055" s="4">
        <v>2020</v>
      </c>
    </row>
    <row r="2056" spans="1:4" hidden="1" x14ac:dyDescent="0.3">
      <c r="A2056" s="43">
        <v>17</v>
      </c>
      <c r="B2056" s="44" t="s">
        <v>381</v>
      </c>
      <c r="C2056" s="44">
        <v>1161</v>
      </c>
      <c r="D2056" s="4">
        <v>2020</v>
      </c>
    </row>
    <row r="2057" spans="1:4" hidden="1" x14ac:dyDescent="0.3">
      <c r="A2057" s="43">
        <v>18</v>
      </c>
      <c r="B2057" s="44" t="s">
        <v>233</v>
      </c>
      <c r="C2057" s="44">
        <v>1103</v>
      </c>
      <c r="D2057" s="4">
        <v>2020</v>
      </c>
    </row>
    <row r="2058" spans="1:4" hidden="1" x14ac:dyDescent="0.3">
      <c r="A2058" s="43">
        <v>19</v>
      </c>
      <c r="B2058" s="44" t="s">
        <v>25</v>
      </c>
      <c r="C2058" s="44">
        <v>1077</v>
      </c>
      <c r="D2058" s="4">
        <v>2020</v>
      </c>
    </row>
    <row r="2059" spans="1:4" hidden="1" x14ac:dyDescent="0.3">
      <c r="A2059" s="43">
        <v>20</v>
      </c>
      <c r="B2059" s="44" t="s">
        <v>45</v>
      </c>
      <c r="C2059" s="44">
        <v>1042</v>
      </c>
      <c r="D2059" s="4">
        <v>2020</v>
      </c>
    </row>
    <row r="2060" spans="1:4" hidden="1" x14ac:dyDescent="0.3">
      <c r="A2060" s="43">
        <v>21</v>
      </c>
      <c r="B2060" s="44" t="s">
        <v>388</v>
      </c>
      <c r="C2060" s="44">
        <v>1009</v>
      </c>
      <c r="D2060" s="4">
        <v>2020</v>
      </c>
    </row>
    <row r="2061" spans="1:4" hidden="1" x14ac:dyDescent="0.3">
      <c r="A2061" s="43">
        <v>22</v>
      </c>
      <c r="B2061" s="44" t="s">
        <v>323</v>
      </c>
      <c r="C2061" s="44">
        <v>986</v>
      </c>
      <c r="D2061" s="4">
        <v>2020</v>
      </c>
    </row>
    <row r="2062" spans="1:4" hidden="1" x14ac:dyDescent="0.3">
      <c r="A2062" s="43">
        <v>23</v>
      </c>
      <c r="B2062" s="44" t="s">
        <v>312</v>
      </c>
      <c r="C2062" s="44">
        <v>888</v>
      </c>
      <c r="D2062" s="4">
        <v>2020</v>
      </c>
    </row>
    <row r="2063" spans="1:4" hidden="1" x14ac:dyDescent="0.3">
      <c r="A2063" s="43">
        <v>24</v>
      </c>
      <c r="B2063" s="44" t="s">
        <v>391</v>
      </c>
      <c r="C2063" s="44">
        <v>872</v>
      </c>
      <c r="D2063" s="4">
        <v>2020</v>
      </c>
    </row>
    <row r="2064" spans="1:4" hidden="1" x14ac:dyDescent="0.3">
      <c r="A2064" s="43">
        <v>25</v>
      </c>
      <c r="B2064" s="44" t="s">
        <v>302</v>
      </c>
      <c r="C2064" s="44">
        <v>845</v>
      </c>
      <c r="D2064" s="4">
        <v>2020</v>
      </c>
    </row>
    <row r="2065" spans="1:4" hidden="1" x14ac:dyDescent="0.3">
      <c r="A2065" s="43">
        <v>26</v>
      </c>
      <c r="B2065" s="44" t="s">
        <v>232</v>
      </c>
      <c r="C2065" s="44">
        <v>776</v>
      </c>
      <c r="D2065" s="4">
        <v>2020</v>
      </c>
    </row>
    <row r="2066" spans="1:4" hidden="1" x14ac:dyDescent="0.3">
      <c r="A2066" s="43">
        <v>27</v>
      </c>
      <c r="B2066" s="44" t="s">
        <v>230</v>
      </c>
      <c r="C2066" s="44">
        <v>764</v>
      </c>
      <c r="D2066" s="4">
        <v>2020</v>
      </c>
    </row>
    <row r="2067" spans="1:4" hidden="1" x14ac:dyDescent="0.3">
      <c r="A2067" s="43">
        <v>28</v>
      </c>
      <c r="B2067" s="44" t="s">
        <v>307</v>
      </c>
      <c r="C2067" s="44">
        <v>750</v>
      </c>
      <c r="D2067" s="4">
        <v>2020</v>
      </c>
    </row>
    <row r="2068" spans="1:4" hidden="1" x14ac:dyDescent="0.3">
      <c r="A2068" s="43">
        <v>29</v>
      </c>
      <c r="B2068" s="44" t="s">
        <v>301</v>
      </c>
      <c r="C2068" s="44">
        <v>744</v>
      </c>
      <c r="D2068" s="4">
        <v>2020</v>
      </c>
    </row>
    <row r="2069" spans="1:4" hidden="1" x14ac:dyDescent="0.3">
      <c r="A2069" s="43">
        <v>30</v>
      </c>
      <c r="B2069" s="44" t="s">
        <v>262</v>
      </c>
      <c r="C2069" s="44">
        <v>717</v>
      </c>
      <c r="D2069" s="4">
        <v>2020</v>
      </c>
    </row>
    <row r="2070" spans="1:4" hidden="1" x14ac:dyDescent="0.3">
      <c r="A2070" s="43">
        <v>31</v>
      </c>
      <c r="B2070" s="44" t="s">
        <v>270</v>
      </c>
      <c r="C2070" s="44">
        <v>706</v>
      </c>
      <c r="D2070" s="4">
        <v>2020</v>
      </c>
    </row>
    <row r="2071" spans="1:4" hidden="1" x14ac:dyDescent="0.3">
      <c r="A2071" s="43">
        <v>32</v>
      </c>
      <c r="B2071" s="44" t="s">
        <v>355</v>
      </c>
      <c r="C2071" s="44">
        <v>665</v>
      </c>
      <c r="D2071" s="4">
        <v>2020</v>
      </c>
    </row>
    <row r="2072" spans="1:4" hidden="1" x14ac:dyDescent="0.3">
      <c r="A2072" s="43">
        <v>33</v>
      </c>
      <c r="B2072" s="44" t="s">
        <v>376</v>
      </c>
      <c r="C2072" s="44">
        <v>652</v>
      </c>
      <c r="D2072" s="4">
        <v>2020</v>
      </c>
    </row>
    <row r="2073" spans="1:4" hidden="1" x14ac:dyDescent="0.3">
      <c r="A2073" s="43">
        <v>34</v>
      </c>
      <c r="B2073" s="44" t="s">
        <v>4</v>
      </c>
      <c r="C2073" s="44">
        <v>640</v>
      </c>
      <c r="D2073" s="4">
        <v>2020</v>
      </c>
    </row>
    <row r="2074" spans="1:4" hidden="1" x14ac:dyDescent="0.3">
      <c r="A2074" s="43">
        <v>35</v>
      </c>
      <c r="B2074" s="44" t="s">
        <v>265</v>
      </c>
      <c r="C2074" s="44">
        <v>576</v>
      </c>
      <c r="D2074" s="4">
        <v>2020</v>
      </c>
    </row>
    <row r="2075" spans="1:4" hidden="1" x14ac:dyDescent="0.3">
      <c r="A2075" s="43">
        <v>36</v>
      </c>
      <c r="B2075" s="44" t="s">
        <v>1053</v>
      </c>
      <c r="C2075" s="44">
        <v>574</v>
      </c>
      <c r="D2075" s="4">
        <v>2020</v>
      </c>
    </row>
    <row r="2076" spans="1:4" hidden="1" x14ac:dyDescent="0.3">
      <c r="A2076" s="43">
        <v>37</v>
      </c>
      <c r="B2076" s="44" t="s">
        <v>379</v>
      </c>
      <c r="C2076" s="44">
        <v>540</v>
      </c>
      <c r="D2076" s="4">
        <v>2020</v>
      </c>
    </row>
    <row r="2077" spans="1:4" hidden="1" x14ac:dyDescent="0.3">
      <c r="A2077" s="43">
        <v>38</v>
      </c>
      <c r="B2077" s="44" t="s">
        <v>280</v>
      </c>
      <c r="C2077" s="44">
        <v>527</v>
      </c>
      <c r="D2077" s="4">
        <v>2020</v>
      </c>
    </row>
    <row r="2078" spans="1:4" hidden="1" x14ac:dyDescent="0.3">
      <c r="A2078" s="43">
        <v>39</v>
      </c>
      <c r="B2078" s="44" t="s">
        <v>284</v>
      </c>
      <c r="C2078" s="44">
        <v>517</v>
      </c>
      <c r="D2078" s="4">
        <v>2020</v>
      </c>
    </row>
    <row r="2079" spans="1:4" hidden="1" x14ac:dyDescent="0.3">
      <c r="A2079" s="43">
        <v>40</v>
      </c>
      <c r="B2079" s="44" t="s">
        <v>222</v>
      </c>
      <c r="C2079" s="44">
        <v>476</v>
      </c>
      <c r="D2079" s="4">
        <v>2020</v>
      </c>
    </row>
    <row r="2080" spans="1:4" hidden="1" x14ac:dyDescent="0.3">
      <c r="A2080" s="43">
        <v>41</v>
      </c>
      <c r="B2080" s="44" t="s">
        <v>263</v>
      </c>
      <c r="C2080" s="44">
        <v>449</v>
      </c>
      <c r="D2080" s="4">
        <v>2020</v>
      </c>
    </row>
    <row r="2081" spans="1:4" hidden="1" x14ac:dyDescent="0.3">
      <c r="A2081" s="43">
        <v>42</v>
      </c>
      <c r="B2081" s="44" t="s">
        <v>260</v>
      </c>
      <c r="C2081" s="44">
        <v>338</v>
      </c>
      <c r="D2081" s="4">
        <v>2020</v>
      </c>
    </row>
    <row r="2082" spans="1:4" hidden="1" x14ac:dyDescent="0.3">
      <c r="A2082" s="43">
        <v>43</v>
      </c>
      <c r="B2082" s="44" t="s">
        <v>324</v>
      </c>
      <c r="C2082" s="44">
        <v>311</v>
      </c>
      <c r="D2082" s="4">
        <v>2020</v>
      </c>
    </row>
    <row r="2083" spans="1:4" hidden="1" x14ac:dyDescent="0.3">
      <c r="A2083" s="43">
        <v>44</v>
      </c>
      <c r="B2083" s="44" t="s">
        <v>377</v>
      </c>
      <c r="C2083" s="44">
        <v>308</v>
      </c>
      <c r="D2083" s="4">
        <v>2020</v>
      </c>
    </row>
    <row r="2084" spans="1:4" hidden="1" x14ac:dyDescent="0.3">
      <c r="A2084" s="43">
        <v>45</v>
      </c>
      <c r="B2084" s="44" t="s">
        <v>366</v>
      </c>
      <c r="C2084" s="44">
        <v>301</v>
      </c>
      <c r="D2084" s="4">
        <v>2020</v>
      </c>
    </row>
    <row r="2085" spans="1:4" hidden="1" x14ac:dyDescent="0.3">
      <c r="A2085" s="43">
        <v>46</v>
      </c>
      <c r="B2085" s="44" t="s">
        <v>5</v>
      </c>
      <c r="C2085" s="44">
        <v>278</v>
      </c>
      <c r="D2085" s="4">
        <v>2020</v>
      </c>
    </row>
    <row r="2086" spans="1:4" hidden="1" x14ac:dyDescent="0.3">
      <c r="A2086" s="43">
        <v>47</v>
      </c>
      <c r="B2086" s="44" t="s">
        <v>336</v>
      </c>
      <c r="C2086" s="44">
        <v>263</v>
      </c>
      <c r="D2086" s="4">
        <v>2020</v>
      </c>
    </row>
    <row r="2087" spans="1:4" hidden="1" x14ac:dyDescent="0.3">
      <c r="A2087" s="43">
        <v>48</v>
      </c>
      <c r="B2087" s="44" t="s">
        <v>345</v>
      </c>
      <c r="C2087" s="44">
        <v>260</v>
      </c>
      <c r="D2087" s="4">
        <v>2020</v>
      </c>
    </row>
    <row r="2088" spans="1:4" hidden="1" x14ac:dyDescent="0.3">
      <c r="A2088" s="43">
        <v>49</v>
      </c>
      <c r="B2088" s="44" t="s">
        <v>254</v>
      </c>
      <c r="C2088" s="44">
        <v>253</v>
      </c>
      <c r="D2088" s="4">
        <v>2020</v>
      </c>
    </row>
    <row r="2089" spans="1:4" hidden="1" x14ac:dyDescent="0.3">
      <c r="A2089" s="43">
        <v>50</v>
      </c>
      <c r="B2089" s="44" t="s">
        <v>349</v>
      </c>
      <c r="C2089" s="44">
        <v>248</v>
      </c>
      <c r="D2089" s="4">
        <v>2020</v>
      </c>
    </row>
    <row r="2090" spans="1:4" hidden="1" x14ac:dyDescent="0.3">
      <c r="A2090" s="43">
        <v>51</v>
      </c>
      <c r="B2090" s="44" t="s">
        <v>361</v>
      </c>
      <c r="C2090" s="44">
        <v>233</v>
      </c>
      <c r="D2090" s="4">
        <v>2020</v>
      </c>
    </row>
    <row r="2091" spans="1:4" hidden="1" x14ac:dyDescent="0.3">
      <c r="A2091" s="43">
        <v>52</v>
      </c>
      <c r="B2091" s="44" t="s">
        <v>334</v>
      </c>
      <c r="C2091" s="44">
        <v>232</v>
      </c>
      <c r="D2091" s="4">
        <v>2020</v>
      </c>
    </row>
    <row r="2092" spans="1:4" hidden="1" x14ac:dyDescent="0.3">
      <c r="A2092" s="43">
        <v>53</v>
      </c>
      <c r="B2092" s="44" t="s">
        <v>261</v>
      </c>
      <c r="C2092" s="44">
        <v>231</v>
      </c>
      <c r="D2092" s="4">
        <v>2020</v>
      </c>
    </row>
    <row r="2093" spans="1:4" hidden="1" x14ac:dyDescent="0.3">
      <c r="A2093" s="43">
        <v>54</v>
      </c>
      <c r="B2093" s="44" t="s">
        <v>720</v>
      </c>
      <c r="C2093" s="44">
        <v>226</v>
      </c>
      <c r="D2093" s="4">
        <v>2020</v>
      </c>
    </row>
    <row r="2094" spans="1:4" hidden="1" x14ac:dyDescent="0.3">
      <c r="A2094" s="43">
        <v>55</v>
      </c>
      <c r="B2094" s="44" t="s">
        <v>26</v>
      </c>
      <c r="C2094" s="44">
        <v>217</v>
      </c>
      <c r="D2094" s="4">
        <v>2020</v>
      </c>
    </row>
    <row r="2095" spans="1:4" hidden="1" x14ac:dyDescent="0.3">
      <c r="A2095" s="43">
        <v>56</v>
      </c>
      <c r="B2095" s="44" t="s">
        <v>212</v>
      </c>
      <c r="C2095" s="44">
        <v>202</v>
      </c>
      <c r="D2095" s="4">
        <v>2020</v>
      </c>
    </row>
    <row r="2096" spans="1:4" hidden="1" x14ac:dyDescent="0.3">
      <c r="A2096" s="43">
        <v>57</v>
      </c>
      <c r="B2096" s="44" t="s">
        <v>249</v>
      </c>
      <c r="C2096" s="44">
        <v>183</v>
      </c>
      <c r="D2096" s="4">
        <v>2020</v>
      </c>
    </row>
    <row r="2097" spans="1:4" hidden="1" x14ac:dyDescent="0.3">
      <c r="A2097" s="43">
        <v>58</v>
      </c>
      <c r="B2097" s="44" t="s">
        <v>372</v>
      </c>
      <c r="C2097" s="44">
        <v>175</v>
      </c>
      <c r="D2097" s="4">
        <v>2020</v>
      </c>
    </row>
    <row r="2098" spans="1:4" hidden="1" x14ac:dyDescent="0.3">
      <c r="A2098" s="43">
        <v>59</v>
      </c>
      <c r="B2098" s="44" t="s">
        <v>269</v>
      </c>
      <c r="C2098" s="44">
        <v>171</v>
      </c>
      <c r="D2098" s="4">
        <v>2020</v>
      </c>
    </row>
    <row r="2099" spans="1:4" hidden="1" x14ac:dyDescent="0.3">
      <c r="A2099" s="43">
        <v>60</v>
      </c>
      <c r="B2099" s="44" t="s">
        <v>295</v>
      </c>
      <c r="C2099" s="44">
        <v>168</v>
      </c>
      <c r="D2099" s="4">
        <v>2020</v>
      </c>
    </row>
    <row r="2100" spans="1:4" hidden="1" x14ac:dyDescent="0.3">
      <c r="A2100" s="43">
        <v>61</v>
      </c>
      <c r="B2100" s="44" t="s">
        <v>286</v>
      </c>
      <c r="C2100" s="44">
        <v>162</v>
      </c>
      <c r="D2100" s="4">
        <v>2020</v>
      </c>
    </row>
    <row r="2101" spans="1:4" hidden="1" x14ac:dyDescent="0.3">
      <c r="A2101" s="43">
        <v>62</v>
      </c>
      <c r="B2101" s="44" t="s">
        <v>625</v>
      </c>
      <c r="C2101" s="44">
        <v>151</v>
      </c>
      <c r="D2101" s="4">
        <v>2020</v>
      </c>
    </row>
    <row r="2102" spans="1:4" hidden="1" x14ac:dyDescent="0.3">
      <c r="A2102" s="43">
        <v>63</v>
      </c>
      <c r="B2102" s="44" t="s">
        <v>267</v>
      </c>
      <c r="C2102" s="44">
        <v>137</v>
      </c>
      <c r="D2102" s="4">
        <v>2020</v>
      </c>
    </row>
    <row r="2103" spans="1:4" hidden="1" x14ac:dyDescent="0.3">
      <c r="A2103" s="43">
        <v>64</v>
      </c>
      <c r="B2103" s="44" t="s">
        <v>285</v>
      </c>
      <c r="C2103" s="44">
        <v>129</v>
      </c>
      <c r="D2103" s="4">
        <v>2020</v>
      </c>
    </row>
    <row r="2104" spans="1:4" hidden="1" x14ac:dyDescent="0.3">
      <c r="A2104" s="43">
        <v>65</v>
      </c>
      <c r="B2104" s="44" t="s">
        <v>373</v>
      </c>
      <c r="C2104" s="44">
        <v>118</v>
      </c>
      <c r="D2104" s="4">
        <v>2020</v>
      </c>
    </row>
    <row r="2105" spans="1:4" hidden="1" x14ac:dyDescent="0.3">
      <c r="A2105" s="43">
        <v>66</v>
      </c>
      <c r="B2105" s="44" t="s">
        <v>347</v>
      </c>
      <c r="C2105" s="44">
        <v>105</v>
      </c>
      <c r="D2105" s="4">
        <v>2020</v>
      </c>
    </row>
    <row r="2106" spans="1:4" hidden="1" x14ac:dyDescent="0.3">
      <c r="A2106" s="43">
        <v>67</v>
      </c>
      <c r="B2106" s="44" t="s">
        <v>389</v>
      </c>
      <c r="C2106" s="44">
        <v>89</v>
      </c>
      <c r="D2106" s="4">
        <v>2020</v>
      </c>
    </row>
    <row r="2107" spans="1:4" hidden="1" x14ac:dyDescent="0.3">
      <c r="A2107" s="43">
        <v>68</v>
      </c>
      <c r="B2107" s="44" t="s">
        <v>30</v>
      </c>
      <c r="C2107" s="44">
        <v>84</v>
      </c>
      <c r="D2107" s="4">
        <v>2020</v>
      </c>
    </row>
    <row r="2108" spans="1:4" hidden="1" x14ac:dyDescent="0.3">
      <c r="A2108" s="43">
        <v>69</v>
      </c>
      <c r="B2108" s="44" t="s">
        <v>425</v>
      </c>
      <c r="C2108" s="44">
        <v>76</v>
      </c>
      <c r="D2108" s="4">
        <v>2020</v>
      </c>
    </row>
    <row r="2109" spans="1:4" hidden="1" x14ac:dyDescent="0.3">
      <c r="A2109" s="43">
        <v>70</v>
      </c>
      <c r="B2109" s="44" t="s">
        <v>474</v>
      </c>
      <c r="C2109" s="44">
        <v>68</v>
      </c>
      <c r="D2109" s="4">
        <v>2020</v>
      </c>
    </row>
    <row r="2110" spans="1:4" hidden="1" x14ac:dyDescent="0.3">
      <c r="A2110" s="43">
        <v>71</v>
      </c>
      <c r="B2110" s="44" t="s">
        <v>327</v>
      </c>
      <c r="C2110" s="44">
        <v>58</v>
      </c>
      <c r="D2110" s="4">
        <v>2020</v>
      </c>
    </row>
    <row r="2111" spans="1:4" hidden="1" x14ac:dyDescent="0.3">
      <c r="A2111" s="43">
        <v>72</v>
      </c>
      <c r="B2111" s="44" t="s">
        <v>220</v>
      </c>
      <c r="C2111" s="44">
        <v>55</v>
      </c>
      <c r="D2111" s="4">
        <v>2020</v>
      </c>
    </row>
    <row r="2112" spans="1:4" hidden="1" x14ac:dyDescent="0.3">
      <c r="A2112" s="43">
        <v>73</v>
      </c>
      <c r="B2112" s="44" t="s">
        <v>338</v>
      </c>
      <c r="C2112" s="44">
        <v>53</v>
      </c>
      <c r="D2112" s="4">
        <v>2020</v>
      </c>
    </row>
    <row r="2113" spans="1:4" hidden="1" x14ac:dyDescent="0.3">
      <c r="A2113" s="43">
        <v>74</v>
      </c>
      <c r="B2113" s="44" t="s">
        <v>298</v>
      </c>
      <c r="C2113" s="44">
        <v>47</v>
      </c>
      <c r="D2113" s="4">
        <v>2020</v>
      </c>
    </row>
    <row r="2114" spans="1:4" hidden="1" x14ac:dyDescent="0.3">
      <c r="A2114" s="43">
        <v>75</v>
      </c>
      <c r="B2114" s="44" t="s">
        <v>234</v>
      </c>
      <c r="C2114" s="44">
        <v>39</v>
      </c>
      <c r="D2114" s="4">
        <v>2020</v>
      </c>
    </row>
    <row r="2115" spans="1:4" hidden="1" x14ac:dyDescent="0.3">
      <c r="A2115" s="43">
        <v>76</v>
      </c>
      <c r="B2115" s="44" t="s">
        <v>362</v>
      </c>
      <c r="C2115" s="44">
        <v>37</v>
      </c>
      <c r="D2115" s="4">
        <v>2020</v>
      </c>
    </row>
    <row r="2116" spans="1:4" hidden="1" x14ac:dyDescent="0.3">
      <c r="A2116" s="43">
        <v>77</v>
      </c>
      <c r="B2116" s="44" t="s">
        <v>210</v>
      </c>
      <c r="C2116" s="44">
        <v>34</v>
      </c>
      <c r="D2116" s="4">
        <v>2020</v>
      </c>
    </row>
    <row r="2117" spans="1:4" hidden="1" x14ac:dyDescent="0.3">
      <c r="A2117" s="43">
        <v>78</v>
      </c>
      <c r="B2117" s="44" t="s">
        <v>223</v>
      </c>
      <c r="C2117" s="44">
        <v>33</v>
      </c>
      <c r="D2117" s="4">
        <v>2020</v>
      </c>
    </row>
    <row r="2118" spans="1:4" hidden="1" x14ac:dyDescent="0.3">
      <c r="A2118" s="43">
        <v>79</v>
      </c>
      <c r="B2118" s="44" t="s">
        <v>211</v>
      </c>
      <c r="C2118" s="44">
        <v>31</v>
      </c>
      <c r="D2118" s="4">
        <v>2020</v>
      </c>
    </row>
    <row r="2119" spans="1:4" hidden="1" x14ac:dyDescent="0.3">
      <c r="A2119" s="43">
        <v>80</v>
      </c>
      <c r="B2119" s="44" t="s">
        <v>333</v>
      </c>
      <c r="C2119" s="44">
        <v>31</v>
      </c>
      <c r="D2119" s="4">
        <v>2020</v>
      </c>
    </row>
    <row r="2120" spans="1:4" hidden="1" x14ac:dyDescent="0.3">
      <c r="A2120" s="43">
        <v>81</v>
      </c>
      <c r="B2120" s="44" t="s">
        <v>594</v>
      </c>
      <c r="C2120" s="44">
        <v>30</v>
      </c>
      <c r="D2120" s="4">
        <v>2020</v>
      </c>
    </row>
    <row r="2121" spans="1:4" hidden="1" x14ac:dyDescent="0.3">
      <c r="A2121" s="43">
        <v>82</v>
      </c>
      <c r="B2121" s="44" t="s">
        <v>1156</v>
      </c>
      <c r="C2121" s="44">
        <v>30</v>
      </c>
      <c r="D2121" s="4">
        <v>2020</v>
      </c>
    </row>
    <row r="2122" spans="1:4" hidden="1" x14ac:dyDescent="0.3">
      <c r="A2122" s="43">
        <v>83</v>
      </c>
      <c r="B2122" s="44" t="s">
        <v>224</v>
      </c>
      <c r="C2122" s="44">
        <v>29</v>
      </c>
      <c r="D2122" s="4">
        <v>2020</v>
      </c>
    </row>
    <row r="2123" spans="1:4" hidden="1" x14ac:dyDescent="0.3">
      <c r="A2123" s="43">
        <v>84</v>
      </c>
      <c r="B2123" s="44" t="s">
        <v>317</v>
      </c>
      <c r="C2123" s="44">
        <v>28</v>
      </c>
      <c r="D2123" s="4">
        <v>2020</v>
      </c>
    </row>
    <row r="2124" spans="1:4" hidden="1" x14ac:dyDescent="0.3">
      <c r="A2124" s="43">
        <v>85</v>
      </c>
      <c r="B2124" s="44" t="s">
        <v>335</v>
      </c>
      <c r="C2124" s="44">
        <v>27</v>
      </c>
      <c r="D2124" s="4">
        <v>2020</v>
      </c>
    </row>
    <row r="2125" spans="1:4" hidden="1" x14ac:dyDescent="0.3">
      <c r="A2125" s="43">
        <v>86</v>
      </c>
      <c r="B2125" s="44" t="s">
        <v>304</v>
      </c>
      <c r="C2125" s="44">
        <v>24</v>
      </c>
      <c r="D2125" s="4">
        <v>2020</v>
      </c>
    </row>
    <row r="2126" spans="1:4" hidden="1" x14ac:dyDescent="0.3">
      <c r="A2126" s="43">
        <v>87</v>
      </c>
      <c r="B2126" s="44" t="s">
        <v>225</v>
      </c>
      <c r="C2126" s="44">
        <v>23</v>
      </c>
      <c r="D2126" s="4">
        <v>2020</v>
      </c>
    </row>
    <row r="2127" spans="1:4" hidden="1" x14ac:dyDescent="0.3">
      <c r="A2127" s="43">
        <v>88</v>
      </c>
      <c r="B2127" s="44" t="s">
        <v>276</v>
      </c>
      <c r="C2127" s="44">
        <v>22</v>
      </c>
      <c r="D2127" s="4">
        <v>2020</v>
      </c>
    </row>
    <row r="2128" spans="1:4" hidden="1" x14ac:dyDescent="0.3">
      <c r="A2128" s="43">
        <v>89</v>
      </c>
      <c r="B2128" s="44" t="s">
        <v>320</v>
      </c>
      <c r="C2128" s="44">
        <v>22</v>
      </c>
      <c r="D2128" s="4">
        <v>2020</v>
      </c>
    </row>
    <row r="2129" spans="1:4" hidden="1" x14ac:dyDescent="0.3">
      <c r="A2129" s="43">
        <v>90</v>
      </c>
      <c r="B2129" s="44" t="s">
        <v>341</v>
      </c>
      <c r="C2129" s="44">
        <v>19</v>
      </c>
      <c r="D2129" s="4">
        <v>2020</v>
      </c>
    </row>
    <row r="2130" spans="1:4" hidden="1" x14ac:dyDescent="0.3">
      <c r="A2130" s="43">
        <v>91</v>
      </c>
      <c r="B2130" s="44" t="s">
        <v>247</v>
      </c>
      <c r="C2130" s="44">
        <v>16</v>
      </c>
      <c r="D2130" s="4">
        <v>2020</v>
      </c>
    </row>
    <row r="2131" spans="1:4" hidden="1" x14ac:dyDescent="0.3">
      <c r="A2131" s="43">
        <v>92</v>
      </c>
      <c r="B2131" s="44" t="s">
        <v>274</v>
      </c>
      <c r="C2131" s="44">
        <v>16</v>
      </c>
      <c r="D2131" s="4">
        <v>2020</v>
      </c>
    </row>
    <row r="2132" spans="1:4" hidden="1" x14ac:dyDescent="0.3">
      <c r="A2132" s="43">
        <v>93</v>
      </c>
      <c r="B2132" s="44" t="s">
        <v>32</v>
      </c>
      <c r="C2132" s="44">
        <v>16</v>
      </c>
      <c r="D2132" s="4">
        <v>2020</v>
      </c>
    </row>
    <row r="2133" spans="1:4" hidden="1" x14ac:dyDescent="0.3">
      <c r="A2133" s="43">
        <v>94</v>
      </c>
      <c r="B2133" s="44" t="s">
        <v>244</v>
      </c>
      <c r="C2133" s="44">
        <v>15</v>
      </c>
      <c r="D2133" s="4">
        <v>2020</v>
      </c>
    </row>
    <row r="2134" spans="1:4" hidden="1" x14ac:dyDescent="0.3">
      <c r="A2134" s="43">
        <v>95</v>
      </c>
      <c r="B2134" s="44" t="s">
        <v>248</v>
      </c>
      <c r="C2134" s="44">
        <v>13</v>
      </c>
      <c r="D2134" s="4">
        <v>2020</v>
      </c>
    </row>
    <row r="2135" spans="1:4" hidden="1" x14ac:dyDescent="0.3">
      <c r="A2135" s="43">
        <v>96</v>
      </c>
      <c r="B2135" s="44" t="s">
        <v>290</v>
      </c>
      <c r="C2135" s="44">
        <v>13</v>
      </c>
      <c r="D2135" s="4">
        <v>2020</v>
      </c>
    </row>
    <row r="2136" spans="1:4" hidden="1" x14ac:dyDescent="0.3">
      <c r="A2136" s="43">
        <v>97</v>
      </c>
      <c r="B2136" s="44" t="s">
        <v>237</v>
      </c>
      <c r="C2136" s="44">
        <v>12</v>
      </c>
      <c r="D2136" s="4">
        <v>2020</v>
      </c>
    </row>
    <row r="2137" spans="1:4" hidden="1" x14ac:dyDescent="0.3">
      <c r="A2137" s="43">
        <v>98</v>
      </c>
      <c r="B2137" s="44" t="s">
        <v>300</v>
      </c>
      <c r="C2137" s="44">
        <v>12</v>
      </c>
      <c r="D2137" s="4">
        <v>2020</v>
      </c>
    </row>
    <row r="2138" spans="1:4" hidden="1" x14ac:dyDescent="0.3">
      <c r="A2138" s="43">
        <v>99</v>
      </c>
      <c r="B2138" s="44" t="s">
        <v>252</v>
      </c>
      <c r="C2138" s="44">
        <v>11</v>
      </c>
      <c r="D2138" s="4">
        <v>2020</v>
      </c>
    </row>
    <row r="2139" spans="1:4" hidden="1" x14ac:dyDescent="0.3">
      <c r="A2139" s="43">
        <v>100</v>
      </c>
      <c r="B2139" s="44" t="s">
        <v>305</v>
      </c>
      <c r="C2139" s="44">
        <v>11</v>
      </c>
      <c r="D2139" s="4">
        <v>2020</v>
      </c>
    </row>
    <row r="2140" spans="1:4" hidden="1" x14ac:dyDescent="0.3">
      <c r="A2140" s="43">
        <v>101</v>
      </c>
      <c r="B2140" s="44" t="s">
        <v>310</v>
      </c>
      <c r="C2140" s="44">
        <v>10</v>
      </c>
      <c r="D2140" s="4">
        <v>2020</v>
      </c>
    </row>
    <row r="2141" spans="1:4" hidden="1" x14ac:dyDescent="0.3">
      <c r="A2141" s="43">
        <v>102</v>
      </c>
      <c r="B2141" s="44" t="s">
        <v>321</v>
      </c>
      <c r="C2141" s="44">
        <v>10</v>
      </c>
      <c r="D2141" s="4">
        <v>2020</v>
      </c>
    </row>
    <row r="2142" spans="1:4" hidden="1" x14ac:dyDescent="0.3">
      <c r="A2142" s="43">
        <v>103</v>
      </c>
      <c r="B2142" s="44" t="s">
        <v>350</v>
      </c>
      <c r="C2142" s="44">
        <v>8</v>
      </c>
      <c r="D2142" s="4">
        <v>2020</v>
      </c>
    </row>
    <row r="2143" spans="1:4" hidden="1" x14ac:dyDescent="0.3">
      <c r="A2143" s="43">
        <v>104</v>
      </c>
      <c r="B2143" s="44" t="s">
        <v>219</v>
      </c>
      <c r="C2143" s="44">
        <v>7</v>
      </c>
      <c r="D2143" s="4">
        <v>2020</v>
      </c>
    </row>
    <row r="2144" spans="1:4" hidden="1" x14ac:dyDescent="0.3">
      <c r="A2144" s="43">
        <v>105</v>
      </c>
      <c r="B2144" s="44" t="s">
        <v>251</v>
      </c>
      <c r="C2144" s="44">
        <v>7</v>
      </c>
      <c r="D2144" s="4">
        <v>2020</v>
      </c>
    </row>
    <row r="2145" spans="1:4" hidden="1" x14ac:dyDescent="0.3">
      <c r="A2145" s="43">
        <v>106</v>
      </c>
      <c r="B2145" s="44" t="s">
        <v>364</v>
      </c>
      <c r="C2145" s="44">
        <v>7</v>
      </c>
      <c r="D2145" s="4">
        <v>2020</v>
      </c>
    </row>
    <row r="2146" spans="1:4" hidden="1" x14ac:dyDescent="0.3">
      <c r="A2146" s="43">
        <v>107</v>
      </c>
      <c r="B2146" s="44" t="s">
        <v>257</v>
      </c>
      <c r="C2146" s="44">
        <v>6</v>
      </c>
      <c r="D2146" s="4">
        <v>2020</v>
      </c>
    </row>
    <row r="2147" spans="1:4" hidden="1" x14ac:dyDescent="0.3">
      <c r="A2147" s="43">
        <v>108</v>
      </c>
      <c r="B2147" s="44" t="s">
        <v>238</v>
      </c>
      <c r="C2147" s="44">
        <v>4</v>
      </c>
      <c r="D2147" s="4">
        <v>2020</v>
      </c>
    </row>
    <row r="2148" spans="1:4" hidden="1" x14ac:dyDescent="0.3">
      <c r="A2148" s="43">
        <v>109</v>
      </c>
      <c r="B2148" s="44" t="s">
        <v>283</v>
      </c>
      <c r="C2148" s="44">
        <v>4</v>
      </c>
      <c r="D2148" s="4">
        <v>2020</v>
      </c>
    </row>
    <row r="2149" spans="1:4" hidden="1" x14ac:dyDescent="0.3">
      <c r="A2149" s="43">
        <v>110</v>
      </c>
      <c r="B2149" s="44" t="s">
        <v>368</v>
      </c>
      <c r="C2149" s="44">
        <v>4</v>
      </c>
      <c r="D2149" s="4">
        <v>2020</v>
      </c>
    </row>
    <row r="2150" spans="1:4" hidden="1" x14ac:dyDescent="0.3">
      <c r="A2150" s="43">
        <v>111</v>
      </c>
      <c r="B2150" s="44" t="s">
        <v>228</v>
      </c>
      <c r="C2150" s="44">
        <v>3</v>
      </c>
      <c r="D2150" s="4">
        <v>2020</v>
      </c>
    </row>
    <row r="2151" spans="1:4" hidden="1" x14ac:dyDescent="0.3">
      <c r="A2151" s="43">
        <v>112</v>
      </c>
      <c r="B2151" s="44" t="s">
        <v>313</v>
      </c>
      <c r="C2151" s="44">
        <v>3</v>
      </c>
      <c r="D2151" s="4">
        <v>2020</v>
      </c>
    </row>
    <row r="2152" spans="1:4" hidden="1" x14ac:dyDescent="0.3">
      <c r="A2152" s="43">
        <v>113</v>
      </c>
      <c r="B2152" s="44" t="s">
        <v>326</v>
      </c>
      <c r="C2152" s="44">
        <v>3</v>
      </c>
      <c r="D2152" s="4">
        <v>2020</v>
      </c>
    </row>
    <row r="2153" spans="1:4" hidden="1" x14ac:dyDescent="0.3">
      <c r="A2153" s="43">
        <v>114</v>
      </c>
      <c r="B2153" s="44" t="s">
        <v>201</v>
      </c>
      <c r="C2153" s="44">
        <v>2</v>
      </c>
      <c r="D2153" s="4">
        <v>2020</v>
      </c>
    </row>
    <row r="2154" spans="1:4" hidden="1" x14ac:dyDescent="0.3">
      <c r="A2154" s="43">
        <v>115</v>
      </c>
      <c r="B2154" s="44" t="s">
        <v>203</v>
      </c>
      <c r="C2154" s="44">
        <v>2</v>
      </c>
      <c r="D2154" s="4">
        <v>2020</v>
      </c>
    </row>
    <row r="2155" spans="1:4" hidden="1" x14ac:dyDescent="0.3">
      <c r="A2155" s="43">
        <v>116</v>
      </c>
      <c r="B2155" s="44" t="s">
        <v>213</v>
      </c>
      <c r="C2155" s="44">
        <v>2</v>
      </c>
      <c r="D2155" s="4">
        <v>2020</v>
      </c>
    </row>
    <row r="2156" spans="1:4" hidden="1" x14ac:dyDescent="0.3">
      <c r="A2156" s="43">
        <v>117</v>
      </c>
      <c r="B2156" s="44" t="s">
        <v>246</v>
      </c>
      <c r="C2156" s="44">
        <v>2</v>
      </c>
      <c r="D2156" s="4">
        <v>2020</v>
      </c>
    </row>
    <row r="2157" spans="1:4" hidden="1" x14ac:dyDescent="0.3">
      <c r="A2157" s="43">
        <v>118</v>
      </c>
      <c r="B2157" s="44" t="s">
        <v>299</v>
      </c>
      <c r="C2157" s="44">
        <v>2</v>
      </c>
      <c r="D2157" s="4">
        <v>2020</v>
      </c>
    </row>
    <row r="2158" spans="1:4" hidden="1" x14ac:dyDescent="0.3">
      <c r="A2158" s="43">
        <v>119</v>
      </c>
      <c r="B2158" s="44" t="s">
        <v>332</v>
      </c>
      <c r="C2158" s="44">
        <v>2</v>
      </c>
      <c r="D2158" s="4">
        <v>2020</v>
      </c>
    </row>
    <row r="2159" spans="1:4" hidden="1" x14ac:dyDescent="0.3">
      <c r="A2159" s="43">
        <v>120</v>
      </c>
      <c r="B2159" s="44" t="s">
        <v>278</v>
      </c>
      <c r="C2159" s="44">
        <v>1</v>
      </c>
      <c r="D2159" s="4">
        <v>2020</v>
      </c>
    </row>
    <row r="2160" spans="1:4" hidden="1" x14ac:dyDescent="0.3">
      <c r="A2160" s="43">
        <v>121</v>
      </c>
      <c r="B2160" s="44" t="s">
        <v>292</v>
      </c>
      <c r="C2160" s="44">
        <v>1</v>
      </c>
      <c r="D2160" s="4">
        <v>2020</v>
      </c>
    </row>
    <row r="2161" spans="1:4" hidden="1" x14ac:dyDescent="0.3">
      <c r="A2161" s="43">
        <v>122</v>
      </c>
      <c r="B2161" s="44" t="s">
        <v>337</v>
      </c>
      <c r="C2161" s="44">
        <v>1</v>
      </c>
      <c r="D2161" s="4">
        <v>2020</v>
      </c>
    </row>
    <row r="2162" spans="1:4" x14ac:dyDescent="0.3">
      <c r="A2162" s="46">
        <v>1</v>
      </c>
      <c r="B2162" s="44" t="s">
        <v>217</v>
      </c>
      <c r="C2162" s="44">
        <v>6389</v>
      </c>
      <c r="D2162" s="25">
        <v>2021</v>
      </c>
    </row>
    <row r="2163" spans="1:4" x14ac:dyDescent="0.3">
      <c r="A2163" s="46">
        <v>2</v>
      </c>
      <c r="B2163" s="44" t="s">
        <v>319</v>
      </c>
      <c r="C2163" s="44">
        <v>5649</v>
      </c>
      <c r="D2163" s="25">
        <v>2021</v>
      </c>
    </row>
    <row r="2164" spans="1:4" x14ac:dyDescent="0.3">
      <c r="A2164" s="46">
        <v>3</v>
      </c>
      <c r="B2164" s="44" t="s">
        <v>28</v>
      </c>
      <c r="C2164" s="44">
        <v>5579</v>
      </c>
      <c r="D2164" s="25">
        <v>2021</v>
      </c>
    </row>
    <row r="2165" spans="1:4" x14ac:dyDescent="0.3">
      <c r="A2165" s="46">
        <v>4</v>
      </c>
      <c r="B2165" s="44" t="s">
        <v>340</v>
      </c>
      <c r="C2165" s="44">
        <v>5278</v>
      </c>
      <c r="D2165" s="25">
        <v>2021</v>
      </c>
    </row>
    <row r="2166" spans="1:4" x14ac:dyDescent="0.3">
      <c r="A2166" s="46">
        <v>5</v>
      </c>
      <c r="B2166" s="44" t="s">
        <v>259</v>
      </c>
      <c r="C2166" s="44">
        <v>4761</v>
      </c>
      <c r="D2166" s="25">
        <v>2021</v>
      </c>
    </row>
    <row r="2167" spans="1:4" hidden="1" x14ac:dyDescent="0.3">
      <c r="A2167" s="43">
        <v>6</v>
      </c>
      <c r="B2167" s="44" t="s">
        <v>329</v>
      </c>
      <c r="C2167" s="44">
        <v>3952</v>
      </c>
      <c r="D2167" s="4">
        <v>2021</v>
      </c>
    </row>
    <row r="2168" spans="1:4" hidden="1" x14ac:dyDescent="0.3">
      <c r="A2168" s="43">
        <v>7</v>
      </c>
      <c r="B2168" s="44" t="s">
        <v>36</v>
      </c>
      <c r="C2168" s="44">
        <v>2804</v>
      </c>
      <c r="D2168" s="4">
        <v>2021</v>
      </c>
    </row>
    <row r="2169" spans="1:4" hidden="1" x14ac:dyDescent="0.3">
      <c r="A2169" s="43">
        <v>8</v>
      </c>
      <c r="B2169" s="44" t="s">
        <v>253</v>
      </c>
      <c r="C2169" s="44">
        <v>2762</v>
      </c>
      <c r="D2169" s="4">
        <v>2021</v>
      </c>
    </row>
    <row r="2170" spans="1:4" hidden="1" x14ac:dyDescent="0.3">
      <c r="A2170" s="43">
        <v>9</v>
      </c>
      <c r="B2170" s="44" t="s">
        <v>18</v>
      </c>
      <c r="C2170" s="44">
        <v>2235</v>
      </c>
      <c r="D2170" s="4">
        <v>2021</v>
      </c>
    </row>
    <row r="2171" spans="1:4" hidden="1" x14ac:dyDescent="0.3">
      <c r="A2171" s="43">
        <v>10</v>
      </c>
      <c r="B2171" s="44" t="s">
        <v>266</v>
      </c>
      <c r="C2171" s="44">
        <v>2156</v>
      </c>
      <c r="D2171" s="4">
        <v>2021</v>
      </c>
    </row>
    <row r="2172" spans="1:4" hidden="1" x14ac:dyDescent="0.3">
      <c r="A2172" s="43">
        <v>11</v>
      </c>
      <c r="B2172" s="44" t="s">
        <v>344</v>
      </c>
      <c r="C2172" s="44">
        <v>2114</v>
      </c>
      <c r="D2172" s="4">
        <v>2021</v>
      </c>
    </row>
    <row r="2173" spans="1:4" hidden="1" x14ac:dyDescent="0.3">
      <c r="A2173" s="43">
        <v>12</v>
      </c>
      <c r="B2173" s="44" t="s">
        <v>1157</v>
      </c>
      <c r="C2173" s="44">
        <v>1480</v>
      </c>
      <c r="D2173" s="4">
        <v>2021</v>
      </c>
    </row>
    <row r="2174" spans="1:4" hidden="1" x14ac:dyDescent="0.3">
      <c r="A2174" s="43">
        <v>13</v>
      </c>
      <c r="B2174" s="44" t="s">
        <v>236</v>
      </c>
      <c r="C2174" s="44">
        <v>1459</v>
      </c>
      <c r="D2174" s="4">
        <v>2021</v>
      </c>
    </row>
    <row r="2175" spans="1:4" hidden="1" x14ac:dyDescent="0.3">
      <c r="A2175" s="43">
        <v>14</v>
      </c>
      <c r="B2175" s="44" t="s">
        <v>314</v>
      </c>
      <c r="C2175" s="44">
        <v>1455</v>
      </c>
      <c r="D2175" s="4">
        <v>2021</v>
      </c>
    </row>
    <row r="2176" spans="1:4" hidden="1" x14ac:dyDescent="0.3">
      <c r="A2176" s="43">
        <v>15</v>
      </c>
      <c r="B2176" s="44" t="s">
        <v>369</v>
      </c>
      <c r="C2176" s="44">
        <v>1286</v>
      </c>
      <c r="D2176" s="4">
        <v>2021</v>
      </c>
    </row>
    <row r="2177" spans="1:4" hidden="1" x14ac:dyDescent="0.3">
      <c r="A2177" s="43">
        <v>16</v>
      </c>
      <c r="B2177" s="44" t="s">
        <v>233</v>
      </c>
      <c r="C2177" s="44">
        <v>1122</v>
      </c>
      <c r="D2177" s="4">
        <v>2021</v>
      </c>
    </row>
    <row r="2178" spans="1:4" hidden="1" x14ac:dyDescent="0.3">
      <c r="A2178" s="43">
        <v>17</v>
      </c>
      <c r="B2178" s="44" t="s">
        <v>381</v>
      </c>
      <c r="C2178" s="44">
        <v>1076</v>
      </c>
      <c r="D2178" s="4">
        <v>2021</v>
      </c>
    </row>
    <row r="2179" spans="1:4" hidden="1" x14ac:dyDescent="0.3">
      <c r="A2179" s="43">
        <v>18</v>
      </c>
      <c r="B2179" s="44" t="s">
        <v>391</v>
      </c>
      <c r="C2179" s="44">
        <v>977</v>
      </c>
      <c r="D2179" s="4">
        <v>2021</v>
      </c>
    </row>
    <row r="2180" spans="1:4" hidden="1" x14ac:dyDescent="0.3">
      <c r="A2180" s="43">
        <v>19</v>
      </c>
      <c r="B2180" s="44" t="s">
        <v>388</v>
      </c>
      <c r="C2180" s="44">
        <v>974</v>
      </c>
      <c r="D2180" s="4">
        <v>2021</v>
      </c>
    </row>
    <row r="2181" spans="1:4" hidden="1" x14ac:dyDescent="0.3">
      <c r="A2181" s="43">
        <v>20</v>
      </c>
      <c r="B2181" s="44" t="s">
        <v>323</v>
      </c>
      <c r="C2181" s="44">
        <v>972</v>
      </c>
      <c r="D2181" s="4">
        <v>2021</v>
      </c>
    </row>
    <row r="2182" spans="1:4" hidden="1" x14ac:dyDescent="0.3">
      <c r="A2182" s="43">
        <v>21</v>
      </c>
      <c r="B2182" s="44" t="s">
        <v>45</v>
      </c>
      <c r="C2182" s="44">
        <v>936</v>
      </c>
      <c r="D2182" s="4">
        <v>2021</v>
      </c>
    </row>
    <row r="2183" spans="1:4" hidden="1" x14ac:dyDescent="0.3">
      <c r="A2183" s="43">
        <v>22</v>
      </c>
      <c r="B2183" s="44" t="s">
        <v>229</v>
      </c>
      <c r="C2183" s="44">
        <v>925</v>
      </c>
      <c r="D2183" s="4">
        <v>2021</v>
      </c>
    </row>
    <row r="2184" spans="1:4" hidden="1" x14ac:dyDescent="0.3">
      <c r="A2184" s="43">
        <v>23</v>
      </c>
      <c r="B2184" s="44" t="s">
        <v>25</v>
      </c>
      <c r="C2184" s="44">
        <v>900</v>
      </c>
      <c r="D2184" s="4">
        <v>2021</v>
      </c>
    </row>
    <row r="2185" spans="1:4" hidden="1" x14ac:dyDescent="0.3">
      <c r="A2185" s="43">
        <v>24</v>
      </c>
      <c r="B2185" s="44" t="s">
        <v>312</v>
      </c>
      <c r="C2185" s="44">
        <v>890</v>
      </c>
      <c r="D2185" s="4">
        <v>2021</v>
      </c>
    </row>
    <row r="2186" spans="1:4" hidden="1" x14ac:dyDescent="0.3">
      <c r="A2186" s="43">
        <v>25</v>
      </c>
      <c r="B2186" s="44" t="s">
        <v>302</v>
      </c>
      <c r="C2186" s="44">
        <v>846</v>
      </c>
      <c r="D2186" s="4">
        <v>2021</v>
      </c>
    </row>
    <row r="2187" spans="1:4" hidden="1" x14ac:dyDescent="0.3">
      <c r="A2187" s="43">
        <v>26</v>
      </c>
      <c r="B2187" s="44" t="s">
        <v>307</v>
      </c>
      <c r="C2187" s="44">
        <v>794</v>
      </c>
      <c r="D2187" s="4">
        <v>2021</v>
      </c>
    </row>
    <row r="2188" spans="1:4" hidden="1" x14ac:dyDescent="0.3">
      <c r="A2188" s="43">
        <v>27</v>
      </c>
      <c r="B2188" s="44" t="s">
        <v>232</v>
      </c>
      <c r="C2188" s="44">
        <v>766</v>
      </c>
      <c r="D2188" s="4">
        <v>2021</v>
      </c>
    </row>
    <row r="2189" spans="1:4" hidden="1" x14ac:dyDescent="0.3">
      <c r="A2189" s="43">
        <v>28</v>
      </c>
      <c r="B2189" s="44" t="s">
        <v>230</v>
      </c>
      <c r="C2189" s="44">
        <v>758</v>
      </c>
      <c r="D2189" s="4">
        <v>2021</v>
      </c>
    </row>
    <row r="2190" spans="1:4" hidden="1" x14ac:dyDescent="0.3">
      <c r="A2190" s="43">
        <v>29</v>
      </c>
      <c r="B2190" s="44" t="s">
        <v>301</v>
      </c>
      <c r="C2190" s="44">
        <v>738</v>
      </c>
      <c r="D2190" s="4">
        <v>2021</v>
      </c>
    </row>
    <row r="2191" spans="1:4" hidden="1" x14ac:dyDescent="0.3">
      <c r="A2191" s="43">
        <v>30</v>
      </c>
      <c r="B2191" s="44" t="s">
        <v>270</v>
      </c>
      <c r="C2191" s="44">
        <v>731</v>
      </c>
      <c r="D2191" s="4">
        <v>2021</v>
      </c>
    </row>
    <row r="2192" spans="1:4" hidden="1" x14ac:dyDescent="0.3">
      <c r="A2192" s="43">
        <v>31</v>
      </c>
      <c r="B2192" s="44" t="s">
        <v>376</v>
      </c>
      <c r="C2192" s="44">
        <v>649</v>
      </c>
      <c r="D2192" s="4">
        <v>2021</v>
      </c>
    </row>
    <row r="2193" spans="1:4" hidden="1" x14ac:dyDescent="0.3">
      <c r="A2193" s="43">
        <v>32</v>
      </c>
      <c r="B2193" s="44" t="s">
        <v>1053</v>
      </c>
      <c r="C2193" s="44">
        <v>647</v>
      </c>
      <c r="D2193" s="4">
        <v>2021</v>
      </c>
    </row>
    <row r="2194" spans="1:4" hidden="1" x14ac:dyDescent="0.3">
      <c r="A2194" s="43">
        <v>33</v>
      </c>
      <c r="B2194" s="44" t="s">
        <v>4</v>
      </c>
      <c r="C2194" s="44">
        <v>643</v>
      </c>
      <c r="D2194" s="4">
        <v>2021</v>
      </c>
    </row>
    <row r="2195" spans="1:4" hidden="1" x14ac:dyDescent="0.3">
      <c r="A2195" s="43">
        <v>34</v>
      </c>
      <c r="B2195" s="44" t="s">
        <v>265</v>
      </c>
      <c r="C2195" s="44">
        <v>638</v>
      </c>
      <c r="D2195" s="4">
        <v>2021</v>
      </c>
    </row>
    <row r="2196" spans="1:4" hidden="1" x14ac:dyDescent="0.3">
      <c r="A2196" s="43">
        <v>35</v>
      </c>
      <c r="B2196" s="44" t="s">
        <v>262</v>
      </c>
      <c r="C2196" s="44">
        <v>622</v>
      </c>
      <c r="D2196" s="4">
        <v>2021</v>
      </c>
    </row>
    <row r="2197" spans="1:4" hidden="1" x14ac:dyDescent="0.3">
      <c r="A2197" s="43">
        <v>36</v>
      </c>
      <c r="B2197" s="44" t="s">
        <v>284</v>
      </c>
      <c r="C2197" s="44">
        <v>604</v>
      </c>
      <c r="D2197" s="4">
        <v>2021</v>
      </c>
    </row>
    <row r="2198" spans="1:4" hidden="1" x14ac:dyDescent="0.3">
      <c r="A2198" s="43">
        <v>37</v>
      </c>
      <c r="B2198" s="44" t="s">
        <v>355</v>
      </c>
      <c r="C2198" s="44">
        <v>558</v>
      </c>
      <c r="D2198" s="4">
        <v>2021</v>
      </c>
    </row>
    <row r="2199" spans="1:4" hidden="1" x14ac:dyDescent="0.3">
      <c r="A2199" s="43">
        <v>38</v>
      </c>
      <c r="B2199" s="44" t="s">
        <v>379</v>
      </c>
      <c r="C2199" s="44">
        <v>529</v>
      </c>
      <c r="D2199" s="4">
        <v>2021</v>
      </c>
    </row>
    <row r="2200" spans="1:4" hidden="1" x14ac:dyDescent="0.3">
      <c r="A2200" s="43">
        <v>39</v>
      </c>
      <c r="B2200" s="44" t="s">
        <v>280</v>
      </c>
      <c r="C2200" s="44">
        <v>503</v>
      </c>
      <c r="D2200" s="4">
        <v>2021</v>
      </c>
    </row>
    <row r="2201" spans="1:4" hidden="1" x14ac:dyDescent="0.3">
      <c r="A2201" s="43">
        <v>40</v>
      </c>
      <c r="B2201" s="44" t="s">
        <v>222</v>
      </c>
      <c r="C2201" s="44">
        <v>497</v>
      </c>
      <c r="D2201" s="4">
        <v>2021</v>
      </c>
    </row>
    <row r="2202" spans="1:4" hidden="1" x14ac:dyDescent="0.3">
      <c r="A2202" s="43">
        <v>41</v>
      </c>
      <c r="B2202" s="44" t="s">
        <v>372</v>
      </c>
      <c r="C2202" s="44">
        <v>358</v>
      </c>
      <c r="D2202" s="4">
        <v>2021</v>
      </c>
    </row>
    <row r="2203" spans="1:4" hidden="1" x14ac:dyDescent="0.3">
      <c r="A2203" s="43">
        <v>42</v>
      </c>
      <c r="B2203" s="44" t="s">
        <v>260</v>
      </c>
      <c r="C2203" s="44">
        <v>338</v>
      </c>
      <c r="D2203" s="4">
        <v>2021</v>
      </c>
    </row>
    <row r="2204" spans="1:4" hidden="1" x14ac:dyDescent="0.3">
      <c r="A2204" s="43">
        <v>43</v>
      </c>
      <c r="B2204" s="44" t="s">
        <v>286</v>
      </c>
      <c r="C2204" s="44">
        <v>335</v>
      </c>
      <c r="D2204" s="4">
        <v>2021</v>
      </c>
    </row>
    <row r="2205" spans="1:4" hidden="1" x14ac:dyDescent="0.3">
      <c r="A2205" s="43">
        <v>44</v>
      </c>
      <c r="B2205" s="44" t="s">
        <v>377</v>
      </c>
      <c r="C2205" s="44">
        <v>307</v>
      </c>
      <c r="D2205" s="4">
        <v>2021</v>
      </c>
    </row>
    <row r="2206" spans="1:4" hidden="1" x14ac:dyDescent="0.3">
      <c r="A2206" s="43">
        <v>45</v>
      </c>
      <c r="B2206" s="44" t="s">
        <v>5</v>
      </c>
      <c r="C2206" s="44">
        <v>300</v>
      </c>
      <c r="D2206" s="4">
        <v>2021</v>
      </c>
    </row>
    <row r="2207" spans="1:4" hidden="1" x14ac:dyDescent="0.3">
      <c r="A2207" s="43">
        <v>46</v>
      </c>
      <c r="B2207" s="44" t="s">
        <v>324</v>
      </c>
      <c r="C2207" s="44">
        <v>296</v>
      </c>
      <c r="D2207" s="4">
        <v>2021</v>
      </c>
    </row>
    <row r="2208" spans="1:4" hidden="1" x14ac:dyDescent="0.3">
      <c r="A2208" s="43">
        <v>47</v>
      </c>
      <c r="B2208" s="44" t="s">
        <v>366</v>
      </c>
      <c r="C2208" s="44">
        <v>288</v>
      </c>
      <c r="D2208" s="4">
        <v>2021</v>
      </c>
    </row>
    <row r="2209" spans="1:4" hidden="1" x14ac:dyDescent="0.3">
      <c r="A2209" s="43">
        <v>48</v>
      </c>
      <c r="B2209" s="44" t="s">
        <v>345</v>
      </c>
      <c r="C2209" s="44">
        <v>266</v>
      </c>
      <c r="D2209" s="4">
        <v>2021</v>
      </c>
    </row>
    <row r="2210" spans="1:4" hidden="1" x14ac:dyDescent="0.3">
      <c r="A2210" s="43">
        <v>49</v>
      </c>
      <c r="B2210" s="44" t="s">
        <v>349</v>
      </c>
      <c r="C2210" s="44">
        <v>250</v>
      </c>
      <c r="D2210" s="4">
        <v>2021</v>
      </c>
    </row>
    <row r="2211" spans="1:4" hidden="1" x14ac:dyDescent="0.3">
      <c r="A2211" s="43">
        <v>50</v>
      </c>
      <c r="B2211" s="44" t="s">
        <v>254</v>
      </c>
      <c r="C2211" s="44">
        <v>238</v>
      </c>
      <c r="D2211" s="4">
        <v>2021</v>
      </c>
    </row>
    <row r="2212" spans="1:4" hidden="1" x14ac:dyDescent="0.3">
      <c r="A2212" s="43">
        <v>51</v>
      </c>
      <c r="B2212" s="44" t="s">
        <v>334</v>
      </c>
      <c r="C2212" s="44">
        <v>233</v>
      </c>
      <c r="D2212" s="4">
        <v>2021</v>
      </c>
    </row>
    <row r="2213" spans="1:4" hidden="1" x14ac:dyDescent="0.3">
      <c r="A2213" s="43">
        <v>52</v>
      </c>
      <c r="B2213" s="44" t="s">
        <v>361</v>
      </c>
      <c r="C2213" s="44">
        <v>223</v>
      </c>
      <c r="D2213" s="4">
        <v>2021</v>
      </c>
    </row>
    <row r="2214" spans="1:4" hidden="1" x14ac:dyDescent="0.3">
      <c r="A2214" s="43">
        <v>53</v>
      </c>
      <c r="B2214" s="44" t="s">
        <v>336</v>
      </c>
      <c r="C2214" s="44">
        <v>205</v>
      </c>
      <c r="D2214" s="4">
        <v>2021</v>
      </c>
    </row>
    <row r="2215" spans="1:4" hidden="1" x14ac:dyDescent="0.3">
      <c r="A2215" s="43">
        <v>54</v>
      </c>
      <c r="B2215" s="44" t="s">
        <v>26</v>
      </c>
      <c r="C2215" s="44">
        <v>201</v>
      </c>
      <c r="D2215" s="4">
        <v>2021</v>
      </c>
    </row>
    <row r="2216" spans="1:4" hidden="1" x14ac:dyDescent="0.3">
      <c r="A2216" s="43">
        <v>55</v>
      </c>
      <c r="B2216" s="44" t="s">
        <v>261</v>
      </c>
      <c r="C2216" s="44">
        <v>198</v>
      </c>
      <c r="D2216" s="4">
        <v>2021</v>
      </c>
    </row>
    <row r="2217" spans="1:4" hidden="1" x14ac:dyDescent="0.3">
      <c r="A2217" s="43">
        <v>56</v>
      </c>
      <c r="B2217" s="44" t="s">
        <v>625</v>
      </c>
      <c r="C2217" s="44">
        <v>189</v>
      </c>
      <c r="D2217" s="4">
        <v>2021</v>
      </c>
    </row>
    <row r="2218" spans="1:4" hidden="1" x14ac:dyDescent="0.3">
      <c r="A2218" s="43">
        <v>57</v>
      </c>
      <c r="B2218" s="44" t="s">
        <v>212</v>
      </c>
      <c r="C2218" s="44">
        <v>186</v>
      </c>
      <c r="D2218" s="4">
        <v>2021</v>
      </c>
    </row>
    <row r="2219" spans="1:4" hidden="1" x14ac:dyDescent="0.3">
      <c r="A2219" s="43">
        <v>58</v>
      </c>
      <c r="B2219" s="44" t="s">
        <v>269</v>
      </c>
      <c r="C2219" s="44">
        <v>176</v>
      </c>
      <c r="D2219" s="4">
        <v>2021</v>
      </c>
    </row>
    <row r="2220" spans="1:4" hidden="1" x14ac:dyDescent="0.3">
      <c r="A2220" s="43">
        <v>59</v>
      </c>
      <c r="B2220" s="44" t="s">
        <v>295</v>
      </c>
      <c r="C2220" s="44">
        <v>172</v>
      </c>
      <c r="D2220" s="4">
        <v>2021</v>
      </c>
    </row>
    <row r="2221" spans="1:4" hidden="1" x14ac:dyDescent="0.3">
      <c r="A2221" s="43">
        <v>60</v>
      </c>
      <c r="B2221" s="44" t="s">
        <v>373</v>
      </c>
      <c r="C2221" s="44">
        <v>153</v>
      </c>
      <c r="D2221" s="4">
        <v>2021</v>
      </c>
    </row>
    <row r="2222" spans="1:4" hidden="1" x14ac:dyDescent="0.3">
      <c r="A2222" s="43">
        <v>61</v>
      </c>
      <c r="B2222" s="44" t="s">
        <v>267</v>
      </c>
      <c r="C2222" s="44">
        <v>111</v>
      </c>
      <c r="D2222" s="4">
        <v>2021</v>
      </c>
    </row>
    <row r="2223" spans="1:4" hidden="1" x14ac:dyDescent="0.3">
      <c r="A2223" s="43">
        <v>62</v>
      </c>
      <c r="B2223" s="44" t="s">
        <v>720</v>
      </c>
      <c r="C2223" s="44">
        <v>84</v>
      </c>
      <c r="D2223" s="4">
        <v>2021</v>
      </c>
    </row>
    <row r="2224" spans="1:4" hidden="1" x14ac:dyDescent="0.3">
      <c r="A2224" s="43">
        <v>63</v>
      </c>
      <c r="B2224" s="44" t="s">
        <v>320</v>
      </c>
      <c r="C2224" s="44">
        <v>84</v>
      </c>
      <c r="D2224" s="4">
        <v>2021</v>
      </c>
    </row>
    <row r="2225" spans="1:4" hidden="1" x14ac:dyDescent="0.3">
      <c r="A2225" s="43">
        <v>64</v>
      </c>
      <c r="B2225" s="44" t="s">
        <v>474</v>
      </c>
      <c r="C2225" s="44">
        <v>79</v>
      </c>
      <c r="D2225" s="4">
        <v>2021</v>
      </c>
    </row>
    <row r="2226" spans="1:4" hidden="1" x14ac:dyDescent="0.3">
      <c r="A2226" s="43">
        <v>65</v>
      </c>
      <c r="B2226" s="44" t="s">
        <v>425</v>
      </c>
      <c r="C2226" s="44">
        <v>76</v>
      </c>
      <c r="D2226" s="4">
        <v>2021</v>
      </c>
    </row>
    <row r="2227" spans="1:4" hidden="1" x14ac:dyDescent="0.3">
      <c r="A2227" s="43">
        <v>66</v>
      </c>
      <c r="B2227" s="44" t="s">
        <v>30</v>
      </c>
      <c r="C2227" s="44">
        <v>74</v>
      </c>
      <c r="D2227" s="4">
        <v>2021</v>
      </c>
    </row>
    <row r="2228" spans="1:4" hidden="1" x14ac:dyDescent="0.3">
      <c r="A2228" s="43">
        <v>67</v>
      </c>
      <c r="B2228" s="44" t="s">
        <v>327</v>
      </c>
      <c r="C2228" s="44">
        <v>70</v>
      </c>
      <c r="D2228" s="4">
        <v>2021</v>
      </c>
    </row>
    <row r="2229" spans="1:4" hidden="1" x14ac:dyDescent="0.3">
      <c r="A2229" s="43">
        <v>68</v>
      </c>
      <c r="B2229" s="44" t="s">
        <v>347</v>
      </c>
      <c r="C2229" s="44">
        <v>70</v>
      </c>
      <c r="D2229" s="4">
        <v>2021</v>
      </c>
    </row>
    <row r="2230" spans="1:4" hidden="1" x14ac:dyDescent="0.3">
      <c r="A2230" s="43">
        <v>69</v>
      </c>
      <c r="B2230" s="44" t="s">
        <v>234</v>
      </c>
      <c r="C2230" s="44">
        <v>62</v>
      </c>
      <c r="D2230" s="4">
        <v>2021</v>
      </c>
    </row>
    <row r="2231" spans="1:4" hidden="1" x14ac:dyDescent="0.3">
      <c r="A2231" s="43">
        <v>70</v>
      </c>
      <c r="B2231" s="44" t="s">
        <v>389</v>
      </c>
      <c r="C2231" s="44">
        <v>58</v>
      </c>
      <c r="D2231" s="4">
        <v>2021</v>
      </c>
    </row>
    <row r="2232" spans="1:4" hidden="1" x14ac:dyDescent="0.3">
      <c r="A2232" s="43">
        <v>71</v>
      </c>
      <c r="B2232" s="44" t="s">
        <v>220</v>
      </c>
      <c r="C2232" s="44">
        <v>55</v>
      </c>
      <c r="D2232" s="4">
        <v>2021</v>
      </c>
    </row>
    <row r="2233" spans="1:4" hidden="1" x14ac:dyDescent="0.3">
      <c r="A2233" s="43">
        <v>72</v>
      </c>
      <c r="B2233" s="44" t="s">
        <v>304</v>
      </c>
      <c r="C2233" s="44">
        <v>52</v>
      </c>
      <c r="D2233" s="4">
        <v>2021</v>
      </c>
    </row>
    <row r="2234" spans="1:4" hidden="1" x14ac:dyDescent="0.3">
      <c r="A2234" s="43">
        <v>73</v>
      </c>
      <c r="B2234" s="44" t="s">
        <v>338</v>
      </c>
      <c r="C2234" s="44">
        <v>50</v>
      </c>
      <c r="D2234" s="4">
        <v>2021</v>
      </c>
    </row>
    <row r="2235" spans="1:4" hidden="1" x14ac:dyDescent="0.3">
      <c r="A2235" s="43">
        <v>74</v>
      </c>
      <c r="B2235" s="44" t="s">
        <v>298</v>
      </c>
      <c r="C2235" s="44">
        <v>45</v>
      </c>
      <c r="D2235" s="4">
        <v>2021</v>
      </c>
    </row>
    <row r="2236" spans="1:4" hidden="1" x14ac:dyDescent="0.3">
      <c r="A2236" s="43">
        <v>75</v>
      </c>
      <c r="B2236" s="44" t="s">
        <v>362</v>
      </c>
      <c r="C2236" s="44">
        <v>35</v>
      </c>
      <c r="D2236" s="4">
        <v>2021</v>
      </c>
    </row>
    <row r="2237" spans="1:4" hidden="1" x14ac:dyDescent="0.3">
      <c r="A2237" s="43">
        <v>76</v>
      </c>
      <c r="B2237" s="44" t="s">
        <v>210</v>
      </c>
      <c r="C2237" s="44">
        <v>34</v>
      </c>
      <c r="D2237" s="4">
        <v>2021</v>
      </c>
    </row>
    <row r="2238" spans="1:4" hidden="1" x14ac:dyDescent="0.3">
      <c r="A2238" s="43">
        <v>77</v>
      </c>
      <c r="B2238" s="44" t="s">
        <v>249</v>
      </c>
      <c r="C2238" s="44">
        <v>34</v>
      </c>
      <c r="D2238" s="4">
        <v>2021</v>
      </c>
    </row>
    <row r="2239" spans="1:4" hidden="1" x14ac:dyDescent="0.3">
      <c r="A2239" s="43">
        <v>78</v>
      </c>
      <c r="B2239" s="44" t="s">
        <v>276</v>
      </c>
      <c r="C2239" s="44">
        <v>34</v>
      </c>
      <c r="D2239" s="4">
        <v>2021</v>
      </c>
    </row>
    <row r="2240" spans="1:4" hidden="1" x14ac:dyDescent="0.3">
      <c r="A2240" s="43">
        <v>79</v>
      </c>
      <c r="B2240" s="44" t="s">
        <v>333</v>
      </c>
      <c r="C2240" s="44">
        <v>33</v>
      </c>
      <c r="D2240" s="4">
        <v>2021</v>
      </c>
    </row>
    <row r="2241" spans="1:4" hidden="1" x14ac:dyDescent="0.3">
      <c r="A2241" s="43">
        <v>80</v>
      </c>
      <c r="B2241" s="44" t="s">
        <v>1156</v>
      </c>
      <c r="C2241" s="44">
        <v>31</v>
      </c>
      <c r="D2241" s="4">
        <v>2021</v>
      </c>
    </row>
    <row r="2242" spans="1:4" hidden="1" x14ac:dyDescent="0.3">
      <c r="A2242" s="43">
        <v>81</v>
      </c>
      <c r="B2242" s="44" t="s">
        <v>594</v>
      </c>
      <c r="C2242" s="44">
        <v>30</v>
      </c>
      <c r="D2242" s="4">
        <v>2021</v>
      </c>
    </row>
    <row r="2243" spans="1:4" hidden="1" x14ac:dyDescent="0.3">
      <c r="A2243" s="43">
        <v>82</v>
      </c>
      <c r="B2243" s="44" t="s">
        <v>211</v>
      </c>
      <c r="C2243" s="44">
        <v>26</v>
      </c>
      <c r="D2243" s="4">
        <v>2021</v>
      </c>
    </row>
    <row r="2244" spans="1:4" hidden="1" x14ac:dyDescent="0.3">
      <c r="A2244" s="43">
        <v>83</v>
      </c>
      <c r="B2244" s="44" t="s">
        <v>224</v>
      </c>
      <c r="C2244" s="44">
        <v>25</v>
      </c>
      <c r="D2244" s="4">
        <v>2021</v>
      </c>
    </row>
    <row r="2245" spans="1:4" hidden="1" x14ac:dyDescent="0.3">
      <c r="A2245" s="43">
        <v>84</v>
      </c>
      <c r="B2245" s="44" t="s">
        <v>223</v>
      </c>
      <c r="C2245" s="44">
        <v>22</v>
      </c>
      <c r="D2245" s="4">
        <v>2021</v>
      </c>
    </row>
    <row r="2246" spans="1:4" hidden="1" x14ac:dyDescent="0.3">
      <c r="A2246" s="43">
        <v>85</v>
      </c>
      <c r="B2246" s="44" t="s">
        <v>32</v>
      </c>
      <c r="C2246" s="44">
        <v>17</v>
      </c>
      <c r="D2246" s="4">
        <v>2021</v>
      </c>
    </row>
    <row r="2247" spans="1:4" hidden="1" x14ac:dyDescent="0.3">
      <c r="A2247" s="43">
        <v>86</v>
      </c>
      <c r="B2247" s="44" t="s">
        <v>237</v>
      </c>
      <c r="C2247" s="44">
        <v>16</v>
      </c>
      <c r="D2247" s="4">
        <v>2021</v>
      </c>
    </row>
    <row r="2248" spans="1:4" hidden="1" x14ac:dyDescent="0.3">
      <c r="A2248" s="43">
        <v>87</v>
      </c>
      <c r="B2248" s="44" t="s">
        <v>247</v>
      </c>
      <c r="C2248" s="44">
        <v>15</v>
      </c>
      <c r="D2248" s="4">
        <v>2021</v>
      </c>
    </row>
    <row r="2249" spans="1:4" hidden="1" x14ac:dyDescent="0.3">
      <c r="A2249" s="43">
        <v>88</v>
      </c>
      <c r="B2249" s="44" t="s">
        <v>244</v>
      </c>
      <c r="C2249" s="44">
        <v>14</v>
      </c>
      <c r="D2249" s="4">
        <v>2021</v>
      </c>
    </row>
    <row r="2250" spans="1:4" hidden="1" x14ac:dyDescent="0.3">
      <c r="A2250" s="43">
        <v>89</v>
      </c>
      <c r="B2250" s="44" t="s">
        <v>285</v>
      </c>
      <c r="C2250" s="44">
        <v>14</v>
      </c>
      <c r="D2250" s="4">
        <v>2021</v>
      </c>
    </row>
    <row r="2251" spans="1:4" hidden="1" x14ac:dyDescent="0.3">
      <c r="A2251" s="43">
        <v>90</v>
      </c>
      <c r="B2251" s="44" t="s">
        <v>248</v>
      </c>
      <c r="C2251" s="44">
        <v>13</v>
      </c>
      <c r="D2251" s="4">
        <v>2021</v>
      </c>
    </row>
    <row r="2252" spans="1:4" hidden="1" x14ac:dyDescent="0.3">
      <c r="A2252" s="43">
        <v>91</v>
      </c>
      <c r="B2252" s="44" t="s">
        <v>225</v>
      </c>
      <c r="C2252" s="44">
        <v>11</v>
      </c>
      <c r="D2252" s="4">
        <v>2021</v>
      </c>
    </row>
    <row r="2253" spans="1:4" hidden="1" x14ac:dyDescent="0.3">
      <c r="A2253" s="43">
        <v>92</v>
      </c>
      <c r="B2253" s="44" t="s">
        <v>263</v>
      </c>
      <c r="C2253" s="44">
        <v>11</v>
      </c>
      <c r="D2253" s="4">
        <v>2021</v>
      </c>
    </row>
    <row r="2254" spans="1:4" hidden="1" x14ac:dyDescent="0.3">
      <c r="A2254" s="43">
        <v>93</v>
      </c>
      <c r="B2254" s="44" t="s">
        <v>321</v>
      </c>
      <c r="C2254" s="44">
        <v>11</v>
      </c>
      <c r="D2254" s="4">
        <v>2021</v>
      </c>
    </row>
    <row r="2255" spans="1:4" hidden="1" x14ac:dyDescent="0.3">
      <c r="A2255" s="43">
        <v>94</v>
      </c>
      <c r="B2255" s="44" t="s">
        <v>274</v>
      </c>
      <c r="C2255" s="44">
        <v>10</v>
      </c>
      <c r="D2255" s="4">
        <v>2021</v>
      </c>
    </row>
    <row r="2256" spans="1:4" hidden="1" x14ac:dyDescent="0.3">
      <c r="A2256" s="43">
        <v>95</v>
      </c>
      <c r="B2256" s="44" t="s">
        <v>1155</v>
      </c>
      <c r="C2256" s="44">
        <v>10</v>
      </c>
      <c r="D2256" s="4">
        <v>2021</v>
      </c>
    </row>
    <row r="2257" spans="1:4" hidden="1" x14ac:dyDescent="0.3">
      <c r="A2257" s="43">
        <v>96</v>
      </c>
      <c r="B2257" s="44" t="s">
        <v>317</v>
      </c>
      <c r="C2257" s="44">
        <v>9</v>
      </c>
      <c r="D2257" s="4">
        <v>2021</v>
      </c>
    </row>
    <row r="2258" spans="1:4" hidden="1" x14ac:dyDescent="0.3">
      <c r="A2258" s="43">
        <v>97</v>
      </c>
      <c r="B2258" s="44" t="s">
        <v>219</v>
      </c>
      <c r="C2258" s="44">
        <v>8</v>
      </c>
      <c r="D2258" s="4">
        <v>2021</v>
      </c>
    </row>
    <row r="2259" spans="1:4" hidden="1" x14ac:dyDescent="0.3">
      <c r="A2259" s="43">
        <v>98</v>
      </c>
      <c r="B2259" s="44" t="s">
        <v>251</v>
      </c>
      <c r="C2259" s="44">
        <v>8</v>
      </c>
      <c r="D2259" s="4">
        <v>2021</v>
      </c>
    </row>
    <row r="2260" spans="1:4" hidden="1" x14ac:dyDescent="0.3">
      <c r="A2260" s="43">
        <v>99</v>
      </c>
      <c r="B2260" s="44" t="s">
        <v>290</v>
      </c>
      <c r="C2260" s="44">
        <v>8</v>
      </c>
      <c r="D2260" s="4">
        <v>2021</v>
      </c>
    </row>
    <row r="2261" spans="1:4" hidden="1" x14ac:dyDescent="0.3">
      <c r="A2261" s="43">
        <v>100</v>
      </c>
      <c r="B2261" s="44" t="s">
        <v>305</v>
      </c>
      <c r="C2261" s="44">
        <v>8</v>
      </c>
      <c r="D2261" s="4">
        <v>2021</v>
      </c>
    </row>
    <row r="2262" spans="1:4" hidden="1" x14ac:dyDescent="0.3">
      <c r="A2262" s="43">
        <v>101</v>
      </c>
      <c r="B2262" s="44" t="s">
        <v>335</v>
      </c>
      <c r="C2262" s="44">
        <v>8</v>
      </c>
      <c r="D2262" s="4">
        <v>2021</v>
      </c>
    </row>
    <row r="2263" spans="1:4" hidden="1" x14ac:dyDescent="0.3">
      <c r="A2263" s="43">
        <v>102</v>
      </c>
      <c r="B2263" s="44" t="s">
        <v>252</v>
      </c>
      <c r="C2263" s="44">
        <v>7</v>
      </c>
      <c r="D2263" s="4">
        <v>2021</v>
      </c>
    </row>
    <row r="2264" spans="1:4" hidden="1" x14ac:dyDescent="0.3">
      <c r="A2264" s="43">
        <v>103</v>
      </c>
      <c r="B2264" s="44" t="s">
        <v>257</v>
      </c>
      <c r="C2264" s="44">
        <v>6</v>
      </c>
      <c r="D2264" s="4">
        <v>2021</v>
      </c>
    </row>
    <row r="2265" spans="1:4" hidden="1" x14ac:dyDescent="0.3">
      <c r="A2265" s="43">
        <v>104</v>
      </c>
      <c r="B2265" s="44" t="s">
        <v>238</v>
      </c>
      <c r="C2265" s="44">
        <v>4</v>
      </c>
      <c r="D2265" s="4">
        <v>2021</v>
      </c>
    </row>
    <row r="2266" spans="1:4" hidden="1" x14ac:dyDescent="0.3">
      <c r="A2266" s="43">
        <v>105</v>
      </c>
      <c r="B2266" s="44" t="s">
        <v>283</v>
      </c>
      <c r="C2266" s="44">
        <v>4</v>
      </c>
      <c r="D2266" s="4">
        <v>2021</v>
      </c>
    </row>
    <row r="2267" spans="1:4" hidden="1" x14ac:dyDescent="0.3">
      <c r="A2267" s="43">
        <v>106</v>
      </c>
      <c r="B2267" s="44" t="s">
        <v>350</v>
      </c>
      <c r="C2267" s="44">
        <v>4</v>
      </c>
      <c r="D2267" s="4">
        <v>2021</v>
      </c>
    </row>
    <row r="2268" spans="1:4" hidden="1" x14ac:dyDescent="0.3">
      <c r="A2268" s="43">
        <v>107</v>
      </c>
      <c r="B2268" s="44" t="s">
        <v>226</v>
      </c>
      <c r="C2268" s="44">
        <v>3</v>
      </c>
      <c r="D2268" s="4">
        <v>2021</v>
      </c>
    </row>
    <row r="2269" spans="1:4" hidden="1" x14ac:dyDescent="0.3">
      <c r="A2269" s="43">
        <v>108</v>
      </c>
      <c r="B2269" s="44" t="s">
        <v>326</v>
      </c>
      <c r="C2269" s="44">
        <v>3</v>
      </c>
      <c r="D2269" s="4">
        <v>2021</v>
      </c>
    </row>
    <row r="2270" spans="1:4" hidden="1" x14ac:dyDescent="0.3">
      <c r="A2270" s="43">
        <v>109</v>
      </c>
      <c r="B2270" s="44" t="s">
        <v>201</v>
      </c>
      <c r="C2270" s="44">
        <v>2</v>
      </c>
      <c r="D2270" s="4">
        <v>2021</v>
      </c>
    </row>
    <row r="2271" spans="1:4" hidden="1" x14ac:dyDescent="0.3">
      <c r="A2271" s="43">
        <v>110</v>
      </c>
      <c r="B2271" s="44" t="s">
        <v>203</v>
      </c>
      <c r="C2271" s="44">
        <v>2</v>
      </c>
      <c r="D2271" s="4">
        <v>2021</v>
      </c>
    </row>
    <row r="2272" spans="1:4" hidden="1" x14ac:dyDescent="0.3">
      <c r="A2272" s="43">
        <v>111</v>
      </c>
      <c r="B2272" s="44" t="s">
        <v>213</v>
      </c>
      <c r="C2272" s="44">
        <v>2</v>
      </c>
      <c r="D2272" s="4">
        <v>2021</v>
      </c>
    </row>
    <row r="2273" spans="1:4" hidden="1" x14ac:dyDescent="0.3">
      <c r="A2273" s="43">
        <v>112</v>
      </c>
      <c r="B2273" s="44" t="s">
        <v>228</v>
      </c>
      <c r="C2273" s="44">
        <v>2</v>
      </c>
      <c r="D2273" s="4">
        <v>2021</v>
      </c>
    </row>
    <row r="2274" spans="1:4" hidden="1" x14ac:dyDescent="0.3">
      <c r="A2274" s="43">
        <v>113</v>
      </c>
      <c r="B2274" s="44" t="s">
        <v>246</v>
      </c>
      <c r="C2274" s="44">
        <v>2</v>
      </c>
      <c r="D2274" s="4">
        <v>2021</v>
      </c>
    </row>
    <row r="2275" spans="1:4" hidden="1" x14ac:dyDescent="0.3">
      <c r="A2275" s="43">
        <v>114</v>
      </c>
      <c r="B2275" s="44" t="s">
        <v>278</v>
      </c>
      <c r="C2275" s="44">
        <v>2</v>
      </c>
      <c r="D2275" s="4">
        <v>2021</v>
      </c>
    </row>
    <row r="2276" spans="1:4" hidden="1" x14ac:dyDescent="0.3">
      <c r="A2276" s="43">
        <v>115</v>
      </c>
      <c r="B2276" s="44" t="s">
        <v>299</v>
      </c>
      <c r="C2276" s="44">
        <v>2</v>
      </c>
      <c r="D2276" s="4">
        <v>2021</v>
      </c>
    </row>
    <row r="2277" spans="1:4" hidden="1" x14ac:dyDescent="0.3">
      <c r="A2277" s="43">
        <v>116</v>
      </c>
      <c r="B2277" s="44" t="s">
        <v>313</v>
      </c>
      <c r="C2277" s="44">
        <v>2</v>
      </c>
      <c r="D2277" s="4">
        <v>2021</v>
      </c>
    </row>
    <row r="2278" spans="1:4" hidden="1" x14ac:dyDescent="0.3">
      <c r="A2278" s="43">
        <v>117</v>
      </c>
      <c r="B2278" s="44" t="s">
        <v>332</v>
      </c>
      <c r="C2278" s="44">
        <v>2</v>
      </c>
      <c r="D2278" s="4">
        <v>2021</v>
      </c>
    </row>
    <row r="2279" spans="1:4" hidden="1" x14ac:dyDescent="0.3">
      <c r="A2279" s="43">
        <v>118</v>
      </c>
      <c r="B2279" s="44" t="s">
        <v>292</v>
      </c>
      <c r="C2279" s="44">
        <v>1</v>
      </c>
      <c r="D2279" s="4">
        <v>2021</v>
      </c>
    </row>
    <row r="2280" spans="1:4" hidden="1" x14ac:dyDescent="0.3">
      <c r="A2280" s="43">
        <v>119</v>
      </c>
      <c r="B2280" s="44" t="s">
        <v>300</v>
      </c>
      <c r="C2280" s="44">
        <v>1</v>
      </c>
      <c r="D2280" s="4">
        <v>2021</v>
      </c>
    </row>
    <row r="2281" spans="1:4" hidden="1" x14ac:dyDescent="0.3">
      <c r="A2281" s="43">
        <v>120</v>
      </c>
      <c r="B2281" s="44" t="s">
        <v>337</v>
      </c>
      <c r="C2281" s="44">
        <v>1</v>
      </c>
      <c r="D2281" s="4">
        <v>2021</v>
      </c>
    </row>
    <row r="2282" spans="1:4" hidden="1" x14ac:dyDescent="0.3">
      <c r="A2282" s="43">
        <v>121</v>
      </c>
      <c r="B2282" s="44" t="s">
        <v>364</v>
      </c>
      <c r="C2282" s="44">
        <v>1</v>
      </c>
      <c r="D2282" s="4">
        <v>2021</v>
      </c>
    </row>
    <row r="2283" spans="1:4" hidden="1" x14ac:dyDescent="0.3">
      <c r="A2283" s="43">
        <v>122</v>
      </c>
      <c r="B2283" s="44" t="s">
        <v>368</v>
      </c>
      <c r="C2283" s="44">
        <v>1</v>
      </c>
      <c r="D2283" s="4">
        <v>2021</v>
      </c>
    </row>
    <row r="2284" spans="1:4" hidden="1" x14ac:dyDescent="0.3">
      <c r="A2284" s="43">
        <v>123</v>
      </c>
      <c r="B2284" s="44" t="s">
        <v>198</v>
      </c>
      <c r="C2284" s="44">
        <v>0</v>
      </c>
      <c r="D2284" s="4">
        <v>2021</v>
      </c>
    </row>
    <row r="2285" spans="1:4" x14ac:dyDescent="0.3">
      <c r="A2285" s="49">
        <v>1</v>
      </c>
      <c r="B2285" s="25" t="s">
        <v>217</v>
      </c>
      <c r="C2285" s="25">
        <v>7233</v>
      </c>
      <c r="D2285" s="25">
        <v>2022</v>
      </c>
    </row>
    <row r="2286" spans="1:4" x14ac:dyDescent="0.3">
      <c r="A2286" s="49">
        <v>2</v>
      </c>
      <c r="B2286" s="25" t="s">
        <v>319</v>
      </c>
      <c r="C2286" s="25">
        <v>6251</v>
      </c>
      <c r="D2286" s="25">
        <v>2022</v>
      </c>
    </row>
    <row r="2287" spans="1:4" x14ac:dyDescent="0.3">
      <c r="A2287" s="49">
        <v>3</v>
      </c>
      <c r="B2287" s="25" t="s">
        <v>28</v>
      </c>
      <c r="C2287" s="25">
        <v>6043</v>
      </c>
      <c r="D2287" s="25">
        <v>2022</v>
      </c>
    </row>
    <row r="2288" spans="1:4" x14ac:dyDescent="0.3">
      <c r="A2288" s="49">
        <v>4</v>
      </c>
      <c r="B2288" s="25" t="s">
        <v>340</v>
      </c>
      <c r="C2288" s="25">
        <v>5927</v>
      </c>
      <c r="D2288" s="25">
        <v>2022</v>
      </c>
    </row>
    <row r="2289" spans="1:4" x14ac:dyDescent="0.3">
      <c r="A2289" s="49">
        <v>5</v>
      </c>
      <c r="B2289" s="25" t="s">
        <v>329</v>
      </c>
      <c r="C2289" s="25">
        <v>4331</v>
      </c>
      <c r="D2289" s="25">
        <v>2022</v>
      </c>
    </row>
    <row r="2290" spans="1:4" hidden="1" x14ac:dyDescent="0.3">
      <c r="A2290" s="4">
        <v>6</v>
      </c>
      <c r="B2290" s="4" t="s">
        <v>253</v>
      </c>
      <c r="C2290" s="4">
        <v>2822</v>
      </c>
      <c r="D2290" s="4">
        <v>2022</v>
      </c>
    </row>
    <row r="2291" spans="1:4" hidden="1" x14ac:dyDescent="0.3">
      <c r="A2291" s="4">
        <v>7</v>
      </c>
      <c r="B2291" s="4" t="s">
        <v>266</v>
      </c>
      <c r="C2291" s="4">
        <v>2767</v>
      </c>
      <c r="D2291" s="4">
        <v>2022</v>
      </c>
    </row>
    <row r="2292" spans="1:4" hidden="1" x14ac:dyDescent="0.3">
      <c r="A2292" s="4">
        <v>8</v>
      </c>
      <c r="B2292" s="4" t="s">
        <v>36</v>
      </c>
      <c r="C2292" s="4">
        <v>2689</v>
      </c>
      <c r="D2292" s="4">
        <v>2022</v>
      </c>
    </row>
    <row r="2293" spans="1:4" hidden="1" x14ac:dyDescent="0.3">
      <c r="A2293" s="4">
        <v>9</v>
      </c>
      <c r="B2293" s="4" t="s">
        <v>344</v>
      </c>
      <c r="C2293" s="4">
        <v>2444</v>
      </c>
      <c r="D2293" s="4">
        <v>2022</v>
      </c>
    </row>
    <row r="2294" spans="1:4" hidden="1" x14ac:dyDescent="0.3">
      <c r="A2294" s="4">
        <v>10</v>
      </c>
      <c r="B2294" s="4" t="s">
        <v>18</v>
      </c>
      <c r="C2294" s="4">
        <v>2211</v>
      </c>
      <c r="D2294" s="4">
        <v>2022</v>
      </c>
    </row>
    <row r="2295" spans="1:4" hidden="1" x14ac:dyDescent="0.3">
      <c r="A2295" s="4">
        <v>11</v>
      </c>
      <c r="B2295" s="4" t="s">
        <v>314</v>
      </c>
      <c r="C2295" s="4">
        <v>1718</v>
      </c>
      <c r="D2295" s="4">
        <v>2022</v>
      </c>
    </row>
    <row r="2296" spans="1:4" hidden="1" x14ac:dyDescent="0.3">
      <c r="A2296" s="4">
        <v>12</v>
      </c>
      <c r="B2296" s="4" t="s">
        <v>1157</v>
      </c>
      <c r="C2296" s="4">
        <v>1600</v>
      </c>
      <c r="D2296" s="4">
        <v>2022</v>
      </c>
    </row>
    <row r="2297" spans="1:4" hidden="1" x14ac:dyDescent="0.3">
      <c r="A2297" s="4">
        <v>13</v>
      </c>
      <c r="B2297" s="4" t="s">
        <v>236</v>
      </c>
      <c r="C2297" s="4">
        <v>1448</v>
      </c>
      <c r="D2297" s="4">
        <v>2022</v>
      </c>
    </row>
    <row r="2298" spans="1:4" hidden="1" x14ac:dyDescent="0.3">
      <c r="A2298" s="4">
        <v>14</v>
      </c>
      <c r="B2298" s="4" t="s">
        <v>233</v>
      </c>
      <c r="C2298" s="4">
        <v>1109</v>
      </c>
      <c r="D2298" s="4">
        <v>2022</v>
      </c>
    </row>
    <row r="2299" spans="1:4" hidden="1" x14ac:dyDescent="0.3">
      <c r="A2299" s="4">
        <v>15</v>
      </c>
      <c r="B2299" s="4" t="s">
        <v>369</v>
      </c>
      <c r="C2299" s="4">
        <v>1104</v>
      </c>
      <c r="D2299" s="4">
        <v>2022</v>
      </c>
    </row>
    <row r="2300" spans="1:4" hidden="1" x14ac:dyDescent="0.3">
      <c r="A2300" s="4">
        <v>16</v>
      </c>
      <c r="B2300" s="4" t="s">
        <v>45</v>
      </c>
      <c r="C2300" s="4">
        <v>1071</v>
      </c>
      <c r="D2300" s="4">
        <v>2022</v>
      </c>
    </row>
    <row r="2301" spans="1:4" hidden="1" x14ac:dyDescent="0.3">
      <c r="A2301" s="4">
        <v>17</v>
      </c>
      <c r="B2301" s="4" t="s">
        <v>381</v>
      </c>
      <c r="C2301" s="4">
        <v>1065</v>
      </c>
      <c r="D2301" s="4">
        <v>2022</v>
      </c>
    </row>
    <row r="2302" spans="1:4" hidden="1" x14ac:dyDescent="0.3">
      <c r="A2302" s="4">
        <v>18</v>
      </c>
      <c r="B2302" s="4" t="s">
        <v>372</v>
      </c>
      <c r="C2302" s="4">
        <v>974</v>
      </c>
      <c r="D2302" s="4">
        <v>2022</v>
      </c>
    </row>
    <row r="2303" spans="1:4" hidden="1" x14ac:dyDescent="0.3">
      <c r="A2303" s="4">
        <v>19</v>
      </c>
      <c r="B2303" s="4" t="s">
        <v>391</v>
      </c>
      <c r="C2303" s="4">
        <v>956</v>
      </c>
      <c r="D2303" s="4">
        <v>2022</v>
      </c>
    </row>
    <row r="2304" spans="1:4" hidden="1" x14ac:dyDescent="0.3">
      <c r="A2304" s="4">
        <v>20</v>
      </c>
      <c r="B2304" s="4" t="s">
        <v>229</v>
      </c>
      <c r="C2304" s="4">
        <v>953</v>
      </c>
      <c r="D2304" s="4">
        <v>2022</v>
      </c>
    </row>
    <row r="2305" spans="1:4" hidden="1" x14ac:dyDescent="0.3">
      <c r="A2305" s="4">
        <v>21</v>
      </c>
      <c r="B2305" s="4" t="s">
        <v>323</v>
      </c>
      <c r="C2305" s="4">
        <v>946</v>
      </c>
      <c r="D2305" s="4">
        <v>2022</v>
      </c>
    </row>
    <row r="2306" spans="1:4" hidden="1" x14ac:dyDescent="0.3">
      <c r="A2306" s="4">
        <v>21</v>
      </c>
      <c r="B2306" s="4" t="s">
        <v>388</v>
      </c>
      <c r="C2306" s="4">
        <v>946</v>
      </c>
      <c r="D2306" s="4">
        <v>2022</v>
      </c>
    </row>
    <row r="2307" spans="1:4" hidden="1" x14ac:dyDescent="0.3">
      <c r="A2307" s="4">
        <v>23</v>
      </c>
      <c r="B2307" s="4" t="s">
        <v>312</v>
      </c>
      <c r="C2307" s="4">
        <v>882</v>
      </c>
      <c r="D2307" s="4">
        <v>2022</v>
      </c>
    </row>
    <row r="2308" spans="1:4" hidden="1" x14ac:dyDescent="0.3">
      <c r="A2308" s="4">
        <v>24</v>
      </c>
      <c r="B2308" s="4" t="s">
        <v>25</v>
      </c>
      <c r="C2308" s="4">
        <v>877</v>
      </c>
      <c r="D2308" s="4">
        <v>2022</v>
      </c>
    </row>
    <row r="2309" spans="1:4" hidden="1" x14ac:dyDescent="0.3">
      <c r="A2309" s="4">
        <v>25</v>
      </c>
      <c r="B2309" s="4" t="s">
        <v>302</v>
      </c>
      <c r="C2309" s="4">
        <v>857</v>
      </c>
      <c r="D2309" s="4">
        <v>2022</v>
      </c>
    </row>
    <row r="2310" spans="1:4" hidden="1" x14ac:dyDescent="0.3">
      <c r="A2310" s="4">
        <v>26</v>
      </c>
      <c r="B2310" s="4" t="s">
        <v>259</v>
      </c>
      <c r="C2310" s="4">
        <v>848</v>
      </c>
      <c r="D2310" s="4">
        <v>2022</v>
      </c>
    </row>
    <row r="2311" spans="1:4" hidden="1" x14ac:dyDescent="0.3">
      <c r="A2311" s="4">
        <v>27</v>
      </c>
      <c r="B2311" s="4" t="s">
        <v>307</v>
      </c>
      <c r="C2311" s="4">
        <v>795</v>
      </c>
      <c r="D2311" s="4">
        <v>2022</v>
      </c>
    </row>
    <row r="2312" spans="1:4" hidden="1" x14ac:dyDescent="0.3">
      <c r="A2312" s="4">
        <v>28</v>
      </c>
      <c r="B2312" s="4" t="s">
        <v>301</v>
      </c>
      <c r="C2312" s="4">
        <v>788</v>
      </c>
      <c r="D2312" s="4">
        <v>2022</v>
      </c>
    </row>
    <row r="2313" spans="1:4" hidden="1" x14ac:dyDescent="0.3">
      <c r="A2313" s="4">
        <v>29</v>
      </c>
      <c r="B2313" s="4" t="s">
        <v>230</v>
      </c>
      <c r="C2313" s="4">
        <v>769</v>
      </c>
      <c r="D2313" s="4">
        <v>2022</v>
      </c>
    </row>
    <row r="2314" spans="1:4" hidden="1" x14ac:dyDescent="0.3">
      <c r="A2314" s="4">
        <v>30</v>
      </c>
      <c r="B2314" s="4" t="s">
        <v>232</v>
      </c>
      <c r="C2314" s="4">
        <v>762</v>
      </c>
      <c r="D2314" s="4">
        <v>2022</v>
      </c>
    </row>
    <row r="2315" spans="1:4" hidden="1" x14ac:dyDescent="0.3">
      <c r="A2315" s="4">
        <v>31</v>
      </c>
      <c r="B2315" s="4" t="s">
        <v>270</v>
      </c>
      <c r="C2315" s="4">
        <v>731</v>
      </c>
      <c r="D2315" s="4">
        <v>2022</v>
      </c>
    </row>
    <row r="2316" spans="1:4" hidden="1" x14ac:dyDescent="0.3">
      <c r="A2316" s="4">
        <v>32</v>
      </c>
      <c r="B2316" s="4" t="s">
        <v>4</v>
      </c>
      <c r="C2316" s="4">
        <v>682</v>
      </c>
      <c r="D2316" s="4">
        <v>2022</v>
      </c>
    </row>
    <row r="2317" spans="1:4" hidden="1" x14ac:dyDescent="0.3">
      <c r="A2317" s="4">
        <v>33</v>
      </c>
      <c r="B2317" s="4" t="s">
        <v>376</v>
      </c>
      <c r="C2317" s="4">
        <v>661</v>
      </c>
      <c r="D2317" s="4">
        <v>2022</v>
      </c>
    </row>
    <row r="2318" spans="1:4" hidden="1" x14ac:dyDescent="0.3">
      <c r="A2318" s="4">
        <v>34</v>
      </c>
      <c r="B2318" s="4" t="s">
        <v>265</v>
      </c>
      <c r="C2318" s="4">
        <v>660</v>
      </c>
      <c r="D2318" s="4">
        <v>2022</v>
      </c>
    </row>
    <row r="2319" spans="1:4" hidden="1" x14ac:dyDescent="0.3">
      <c r="A2319" s="4">
        <v>35</v>
      </c>
      <c r="B2319" s="4" t="s">
        <v>284</v>
      </c>
      <c r="C2319" s="4">
        <v>651</v>
      </c>
      <c r="D2319" s="4">
        <v>2022</v>
      </c>
    </row>
    <row r="2320" spans="1:4" hidden="1" x14ac:dyDescent="0.3">
      <c r="A2320" s="4">
        <v>36</v>
      </c>
      <c r="B2320" s="4" t="s">
        <v>262</v>
      </c>
      <c r="C2320" s="4">
        <v>620</v>
      </c>
      <c r="D2320" s="4">
        <v>2022</v>
      </c>
    </row>
    <row r="2321" spans="1:4" hidden="1" x14ac:dyDescent="0.3">
      <c r="A2321" s="4">
        <v>37</v>
      </c>
      <c r="B2321" s="4" t="s">
        <v>355</v>
      </c>
      <c r="C2321" s="4">
        <v>590</v>
      </c>
      <c r="D2321" s="4">
        <v>2022</v>
      </c>
    </row>
    <row r="2322" spans="1:4" hidden="1" x14ac:dyDescent="0.3">
      <c r="A2322" s="4">
        <v>38</v>
      </c>
      <c r="B2322" s="4" t="s">
        <v>1053</v>
      </c>
      <c r="C2322" s="4">
        <v>546</v>
      </c>
      <c r="D2322" s="4">
        <v>2022</v>
      </c>
    </row>
    <row r="2323" spans="1:4" hidden="1" x14ac:dyDescent="0.3">
      <c r="A2323" s="4">
        <v>39</v>
      </c>
      <c r="B2323" s="4" t="s">
        <v>280</v>
      </c>
      <c r="C2323" s="4">
        <v>493</v>
      </c>
      <c r="D2323" s="4">
        <v>2022</v>
      </c>
    </row>
    <row r="2324" spans="1:4" hidden="1" x14ac:dyDescent="0.3">
      <c r="A2324" s="4">
        <v>40</v>
      </c>
      <c r="B2324" s="4" t="s">
        <v>379</v>
      </c>
      <c r="C2324" s="4">
        <v>447</v>
      </c>
      <c r="D2324" s="4">
        <v>2022</v>
      </c>
    </row>
    <row r="2325" spans="1:4" hidden="1" x14ac:dyDescent="0.3">
      <c r="A2325" s="4">
        <v>41</v>
      </c>
      <c r="B2325" s="4" t="s">
        <v>286</v>
      </c>
      <c r="C2325" s="4">
        <v>439</v>
      </c>
      <c r="D2325" s="4">
        <v>2022</v>
      </c>
    </row>
    <row r="2326" spans="1:4" hidden="1" x14ac:dyDescent="0.3">
      <c r="A2326" s="4">
        <v>42</v>
      </c>
      <c r="B2326" s="4" t="s">
        <v>222</v>
      </c>
      <c r="C2326" s="4">
        <v>367</v>
      </c>
      <c r="D2326" s="4">
        <v>2022</v>
      </c>
    </row>
    <row r="2327" spans="1:4" hidden="1" x14ac:dyDescent="0.3">
      <c r="A2327" s="4">
        <v>43</v>
      </c>
      <c r="B2327" s="4" t="s">
        <v>260</v>
      </c>
      <c r="C2327" s="4">
        <v>336</v>
      </c>
      <c r="D2327" s="4">
        <v>2022</v>
      </c>
    </row>
    <row r="2328" spans="1:4" hidden="1" x14ac:dyDescent="0.3">
      <c r="A2328" s="4">
        <v>44</v>
      </c>
      <c r="B2328" s="4" t="s">
        <v>324</v>
      </c>
      <c r="C2328" s="4">
        <v>335</v>
      </c>
      <c r="D2328" s="4">
        <v>2022</v>
      </c>
    </row>
    <row r="2329" spans="1:4" hidden="1" x14ac:dyDescent="0.3">
      <c r="A2329" s="4">
        <v>45</v>
      </c>
      <c r="B2329" s="4" t="s">
        <v>366</v>
      </c>
      <c r="C2329" s="4">
        <v>301</v>
      </c>
      <c r="D2329" s="4">
        <v>2022</v>
      </c>
    </row>
    <row r="2330" spans="1:4" hidden="1" x14ac:dyDescent="0.3">
      <c r="A2330" s="4">
        <v>46</v>
      </c>
      <c r="B2330" s="4" t="s">
        <v>5</v>
      </c>
      <c r="C2330" s="4">
        <v>293</v>
      </c>
      <c r="D2330" s="4">
        <v>2022</v>
      </c>
    </row>
    <row r="2331" spans="1:4" hidden="1" x14ac:dyDescent="0.3">
      <c r="A2331" s="4">
        <v>47</v>
      </c>
      <c r="B2331" s="4" t="s">
        <v>425</v>
      </c>
      <c r="C2331" s="4">
        <v>271</v>
      </c>
      <c r="D2331" s="4">
        <v>2022</v>
      </c>
    </row>
    <row r="2332" spans="1:4" hidden="1" x14ac:dyDescent="0.3">
      <c r="A2332" s="4">
        <v>48</v>
      </c>
      <c r="B2332" s="4" t="s">
        <v>345</v>
      </c>
      <c r="C2332" s="4">
        <v>267</v>
      </c>
      <c r="D2332" s="4">
        <v>2022</v>
      </c>
    </row>
    <row r="2333" spans="1:4" hidden="1" x14ac:dyDescent="0.3">
      <c r="A2333" s="4">
        <v>49</v>
      </c>
      <c r="B2333" s="4" t="s">
        <v>254</v>
      </c>
      <c r="C2333" s="4">
        <v>253</v>
      </c>
      <c r="D2333" s="4">
        <v>2022</v>
      </c>
    </row>
    <row r="2334" spans="1:4" hidden="1" x14ac:dyDescent="0.3">
      <c r="A2334" s="4">
        <v>50</v>
      </c>
      <c r="B2334" s="4" t="s">
        <v>334</v>
      </c>
      <c r="C2334" s="4">
        <v>251</v>
      </c>
      <c r="D2334" s="4">
        <v>2022</v>
      </c>
    </row>
    <row r="2335" spans="1:4" hidden="1" x14ac:dyDescent="0.3">
      <c r="A2335" s="4">
        <v>51</v>
      </c>
      <c r="B2335" s="4" t="s">
        <v>336</v>
      </c>
      <c r="C2335" s="4">
        <v>246</v>
      </c>
      <c r="D2335" s="4">
        <v>2022</v>
      </c>
    </row>
    <row r="2336" spans="1:4" hidden="1" x14ac:dyDescent="0.3">
      <c r="A2336" s="4">
        <v>51</v>
      </c>
      <c r="B2336" s="4" t="s">
        <v>349</v>
      </c>
      <c r="C2336" s="4">
        <v>246</v>
      </c>
      <c r="D2336" s="4">
        <v>2022</v>
      </c>
    </row>
    <row r="2337" spans="1:4" hidden="1" x14ac:dyDescent="0.3">
      <c r="A2337" s="4">
        <v>53</v>
      </c>
      <c r="B2337" s="4" t="s">
        <v>223</v>
      </c>
      <c r="C2337" s="4">
        <v>211</v>
      </c>
      <c r="D2337" s="4">
        <v>2022</v>
      </c>
    </row>
    <row r="2338" spans="1:4" hidden="1" x14ac:dyDescent="0.3">
      <c r="A2338" s="4">
        <v>54</v>
      </c>
      <c r="B2338" s="4" t="s">
        <v>26</v>
      </c>
      <c r="C2338" s="4">
        <v>206</v>
      </c>
      <c r="D2338" s="4">
        <v>2022</v>
      </c>
    </row>
    <row r="2339" spans="1:4" hidden="1" x14ac:dyDescent="0.3">
      <c r="A2339" s="4">
        <v>55</v>
      </c>
      <c r="B2339" s="4" t="s">
        <v>261</v>
      </c>
      <c r="C2339" s="4">
        <v>197</v>
      </c>
      <c r="D2339" s="4">
        <v>2022</v>
      </c>
    </row>
    <row r="2340" spans="1:4" hidden="1" x14ac:dyDescent="0.3">
      <c r="A2340" s="4">
        <v>56</v>
      </c>
      <c r="B2340" s="4" t="s">
        <v>625</v>
      </c>
      <c r="C2340" s="4">
        <v>192</v>
      </c>
      <c r="D2340" s="4">
        <v>2022</v>
      </c>
    </row>
    <row r="2341" spans="1:4" hidden="1" x14ac:dyDescent="0.3">
      <c r="A2341" s="4">
        <v>56</v>
      </c>
      <c r="B2341" s="4" t="s">
        <v>373</v>
      </c>
      <c r="C2341" s="4">
        <v>192</v>
      </c>
      <c r="D2341" s="4">
        <v>2022</v>
      </c>
    </row>
    <row r="2342" spans="1:4" hidden="1" x14ac:dyDescent="0.3">
      <c r="A2342" s="4">
        <v>58</v>
      </c>
      <c r="B2342" s="4" t="s">
        <v>361</v>
      </c>
      <c r="C2342" s="4">
        <v>190</v>
      </c>
      <c r="D2342" s="4">
        <v>2022</v>
      </c>
    </row>
    <row r="2343" spans="1:4" hidden="1" x14ac:dyDescent="0.3">
      <c r="A2343" s="4">
        <v>59</v>
      </c>
      <c r="B2343" s="4" t="s">
        <v>212</v>
      </c>
      <c r="C2343" s="4">
        <v>183</v>
      </c>
      <c r="D2343" s="4">
        <v>2022</v>
      </c>
    </row>
    <row r="2344" spans="1:4" hidden="1" x14ac:dyDescent="0.3">
      <c r="A2344" s="4">
        <v>60</v>
      </c>
      <c r="B2344" s="4" t="s">
        <v>269</v>
      </c>
      <c r="C2344" s="4">
        <v>178</v>
      </c>
      <c r="D2344" s="4">
        <v>2022</v>
      </c>
    </row>
    <row r="2345" spans="1:4" hidden="1" x14ac:dyDescent="0.3">
      <c r="A2345" s="4">
        <v>61</v>
      </c>
      <c r="B2345" s="4" t="s">
        <v>295</v>
      </c>
      <c r="C2345" s="4">
        <v>174</v>
      </c>
      <c r="D2345" s="4">
        <v>2022</v>
      </c>
    </row>
    <row r="2346" spans="1:4" hidden="1" x14ac:dyDescent="0.3">
      <c r="A2346" s="4">
        <v>62</v>
      </c>
      <c r="B2346" s="4" t="s">
        <v>267</v>
      </c>
      <c r="C2346" s="4">
        <v>113</v>
      </c>
      <c r="D2346" s="4">
        <v>2022</v>
      </c>
    </row>
    <row r="2347" spans="1:4" hidden="1" x14ac:dyDescent="0.3">
      <c r="A2347" s="4">
        <v>63</v>
      </c>
      <c r="B2347" s="4" t="s">
        <v>474</v>
      </c>
      <c r="C2347" s="4">
        <v>87</v>
      </c>
      <c r="D2347" s="4">
        <v>2022</v>
      </c>
    </row>
    <row r="2348" spans="1:4" hidden="1" x14ac:dyDescent="0.3">
      <c r="A2348" s="4">
        <v>64</v>
      </c>
      <c r="B2348" s="4" t="s">
        <v>720</v>
      </c>
      <c r="C2348" s="4">
        <v>84</v>
      </c>
      <c r="D2348" s="4">
        <v>2022</v>
      </c>
    </row>
    <row r="2349" spans="1:4" hidden="1" x14ac:dyDescent="0.3">
      <c r="A2349" s="4">
        <v>65</v>
      </c>
      <c r="B2349" s="4" t="s">
        <v>30</v>
      </c>
      <c r="C2349" s="4">
        <v>81</v>
      </c>
      <c r="D2349" s="4">
        <v>2022</v>
      </c>
    </row>
    <row r="2350" spans="1:4" hidden="1" x14ac:dyDescent="0.3">
      <c r="A2350" s="4">
        <v>66</v>
      </c>
      <c r="B2350" s="4" t="s">
        <v>389</v>
      </c>
      <c r="C2350" s="4">
        <v>66</v>
      </c>
      <c r="D2350" s="4">
        <v>2022</v>
      </c>
    </row>
    <row r="2351" spans="1:4" hidden="1" x14ac:dyDescent="0.3">
      <c r="A2351" s="4">
        <v>67</v>
      </c>
      <c r="B2351" s="4" t="s">
        <v>347</v>
      </c>
      <c r="C2351" s="4">
        <v>62</v>
      </c>
      <c r="D2351" s="4">
        <v>2022</v>
      </c>
    </row>
    <row r="2352" spans="1:4" hidden="1" x14ac:dyDescent="0.3">
      <c r="A2352" s="4">
        <v>68</v>
      </c>
      <c r="B2352" s="4" t="s">
        <v>234</v>
      </c>
      <c r="C2352" s="4">
        <v>58</v>
      </c>
      <c r="D2352" s="4">
        <v>2022</v>
      </c>
    </row>
    <row r="2353" spans="1:4" hidden="1" x14ac:dyDescent="0.3">
      <c r="A2353" s="4">
        <v>69</v>
      </c>
      <c r="B2353" s="4" t="s">
        <v>304</v>
      </c>
      <c r="C2353" s="4">
        <v>55</v>
      </c>
      <c r="D2353" s="4">
        <v>2022</v>
      </c>
    </row>
    <row r="2354" spans="1:4" hidden="1" x14ac:dyDescent="0.3">
      <c r="A2354" s="4">
        <v>70</v>
      </c>
      <c r="B2354" s="4" t="s">
        <v>338</v>
      </c>
      <c r="C2354" s="4">
        <v>54</v>
      </c>
      <c r="D2354" s="4">
        <v>2022</v>
      </c>
    </row>
    <row r="2355" spans="1:4" hidden="1" x14ac:dyDescent="0.3">
      <c r="A2355" s="4">
        <v>71</v>
      </c>
      <c r="B2355" s="4" t="s">
        <v>249</v>
      </c>
      <c r="C2355" s="4">
        <v>49</v>
      </c>
      <c r="D2355" s="4">
        <v>2022</v>
      </c>
    </row>
    <row r="2356" spans="1:4" hidden="1" x14ac:dyDescent="0.3">
      <c r="A2356" s="4">
        <v>72</v>
      </c>
      <c r="B2356" s="4" t="s">
        <v>298</v>
      </c>
      <c r="C2356" s="4">
        <v>46</v>
      </c>
      <c r="D2356" s="4">
        <v>2022</v>
      </c>
    </row>
    <row r="2357" spans="1:4" hidden="1" x14ac:dyDescent="0.3">
      <c r="A2357" s="4">
        <v>73</v>
      </c>
      <c r="B2357" s="4" t="s">
        <v>327</v>
      </c>
      <c r="C2357" s="4">
        <v>43</v>
      </c>
      <c r="D2357" s="4">
        <v>2022</v>
      </c>
    </row>
    <row r="2358" spans="1:4" hidden="1" x14ac:dyDescent="0.3">
      <c r="A2358" s="4">
        <v>74</v>
      </c>
      <c r="B2358" s="4" t="s">
        <v>333</v>
      </c>
      <c r="C2358" s="4">
        <v>41</v>
      </c>
      <c r="D2358" s="4">
        <v>2022</v>
      </c>
    </row>
    <row r="2359" spans="1:4" hidden="1" x14ac:dyDescent="0.3">
      <c r="A2359" s="4">
        <v>75</v>
      </c>
      <c r="B2359" s="4" t="s">
        <v>276</v>
      </c>
      <c r="C2359" s="4">
        <v>36</v>
      </c>
      <c r="D2359" s="4">
        <v>2022</v>
      </c>
    </row>
    <row r="2360" spans="1:4" hidden="1" x14ac:dyDescent="0.3">
      <c r="A2360" s="4">
        <v>76</v>
      </c>
      <c r="B2360" s="4" t="s">
        <v>320</v>
      </c>
      <c r="C2360" s="4">
        <v>35</v>
      </c>
      <c r="D2360" s="4">
        <v>2022</v>
      </c>
    </row>
    <row r="2361" spans="1:4" hidden="1" x14ac:dyDescent="0.3">
      <c r="A2361" s="4">
        <v>77</v>
      </c>
      <c r="B2361" s="4" t="s">
        <v>1156</v>
      </c>
      <c r="C2361" s="4">
        <v>34</v>
      </c>
      <c r="D2361" s="4">
        <v>2022</v>
      </c>
    </row>
    <row r="2362" spans="1:4" hidden="1" x14ac:dyDescent="0.3">
      <c r="A2362" s="4">
        <v>78</v>
      </c>
      <c r="B2362" s="4" t="s">
        <v>362</v>
      </c>
      <c r="C2362" s="4">
        <v>33</v>
      </c>
      <c r="D2362" s="4">
        <v>2022</v>
      </c>
    </row>
    <row r="2363" spans="1:4" hidden="1" x14ac:dyDescent="0.3">
      <c r="A2363" s="4">
        <v>79</v>
      </c>
      <c r="B2363" s="4" t="s">
        <v>210</v>
      </c>
      <c r="C2363" s="4">
        <v>32</v>
      </c>
      <c r="D2363" s="4">
        <v>2022</v>
      </c>
    </row>
    <row r="2364" spans="1:4" hidden="1" x14ac:dyDescent="0.3">
      <c r="A2364" s="4">
        <v>80</v>
      </c>
      <c r="B2364" s="4" t="s">
        <v>594</v>
      </c>
      <c r="C2364" s="4">
        <v>30</v>
      </c>
      <c r="D2364" s="4">
        <v>2022</v>
      </c>
    </row>
    <row r="2365" spans="1:4" hidden="1" x14ac:dyDescent="0.3">
      <c r="A2365" s="4">
        <v>81</v>
      </c>
      <c r="B2365" s="4" t="s">
        <v>224</v>
      </c>
      <c r="C2365" s="4">
        <v>28</v>
      </c>
      <c r="D2365" s="4">
        <v>2022</v>
      </c>
    </row>
    <row r="2366" spans="1:4" hidden="1" x14ac:dyDescent="0.3">
      <c r="A2366" s="4">
        <v>81</v>
      </c>
      <c r="B2366" s="4" t="s">
        <v>335</v>
      </c>
      <c r="C2366" s="4">
        <v>28</v>
      </c>
      <c r="D2366" s="4">
        <v>2022</v>
      </c>
    </row>
    <row r="2367" spans="1:4" hidden="1" x14ac:dyDescent="0.3">
      <c r="A2367" s="4">
        <v>83</v>
      </c>
      <c r="B2367" s="4" t="s">
        <v>211</v>
      </c>
      <c r="C2367" s="4">
        <v>25</v>
      </c>
      <c r="D2367" s="4">
        <v>2022</v>
      </c>
    </row>
    <row r="2368" spans="1:4" hidden="1" x14ac:dyDescent="0.3">
      <c r="A2368" s="4">
        <v>84</v>
      </c>
      <c r="B2368" s="4" t="s">
        <v>32</v>
      </c>
      <c r="C2368" s="4">
        <v>23</v>
      </c>
      <c r="D2368" s="4">
        <v>2022</v>
      </c>
    </row>
    <row r="2369" spans="1:4" hidden="1" x14ac:dyDescent="0.3">
      <c r="A2369" s="4">
        <v>85</v>
      </c>
      <c r="B2369" s="4" t="s">
        <v>225</v>
      </c>
      <c r="C2369" s="4">
        <v>19</v>
      </c>
      <c r="D2369" s="4">
        <v>2022</v>
      </c>
    </row>
    <row r="2370" spans="1:4" hidden="1" x14ac:dyDescent="0.3">
      <c r="A2370" s="4">
        <v>85</v>
      </c>
      <c r="B2370" s="4" t="s">
        <v>285</v>
      </c>
      <c r="C2370" s="4">
        <v>19</v>
      </c>
      <c r="D2370" s="4">
        <v>2022</v>
      </c>
    </row>
    <row r="2371" spans="1:4" hidden="1" x14ac:dyDescent="0.3">
      <c r="A2371" s="4">
        <v>87</v>
      </c>
      <c r="B2371" s="4" t="s">
        <v>247</v>
      </c>
      <c r="C2371" s="4">
        <v>17</v>
      </c>
      <c r="D2371" s="4">
        <v>2022</v>
      </c>
    </row>
    <row r="2372" spans="1:4" hidden="1" x14ac:dyDescent="0.3">
      <c r="A2372" s="4">
        <v>87</v>
      </c>
      <c r="B2372" s="4" t="s">
        <v>274</v>
      </c>
      <c r="C2372" s="4">
        <v>17</v>
      </c>
      <c r="D2372" s="4">
        <v>2022</v>
      </c>
    </row>
    <row r="2373" spans="1:4" hidden="1" x14ac:dyDescent="0.3">
      <c r="A2373" s="4">
        <v>89</v>
      </c>
      <c r="B2373" s="4" t="s">
        <v>237</v>
      </c>
      <c r="C2373" s="4">
        <v>16</v>
      </c>
      <c r="D2373" s="4">
        <v>2022</v>
      </c>
    </row>
    <row r="2374" spans="1:4" hidden="1" x14ac:dyDescent="0.3">
      <c r="A2374" s="4">
        <v>90</v>
      </c>
      <c r="B2374" s="4" t="s">
        <v>244</v>
      </c>
      <c r="C2374" s="4">
        <v>15</v>
      </c>
      <c r="D2374" s="4">
        <v>2022</v>
      </c>
    </row>
    <row r="2375" spans="1:4" hidden="1" x14ac:dyDescent="0.3">
      <c r="A2375" s="4">
        <v>91</v>
      </c>
      <c r="B2375" s="4" t="s">
        <v>248</v>
      </c>
      <c r="C2375" s="4">
        <v>14</v>
      </c>
      <c r="D2375" s="4">
        <v>2022</v>
      </c>
    </row>
    <row r="2376" spans="1:4" hidden="1" x14ac:dyDescent="0.3">
      <c r="A2376" s="4">
        <v>92</v>
      </c>
      <c r="B2376" s="4" t="s">
        <v>1155</v>
      </c>
      <c r="C2376" s="4">
        <v>13</v>
      </c>
      <c r="D2376" s="4">
        <v>2022</v>
      </c>
    </row>
    <row r="2377" spans="1:4" hidden="1" x14ac:dyDescent="0.3">
      <c r="A2377" s="4">
        <v>93</v>
      </c>
      <c r="B2377" s="4" t="s">
        <v>317</v>
      </c>
      <c r="C2377" s="4">
        <v>12</v>
      </c>
      <c r="D2377" s="4">
        <v>2022</v>
      </c>
    </row>
    <row r="2378" spans="1:4" hidden="1" x14ac:dyDescent="0.3">
      <c r="A2378" s="4">
        <v>94</v>
      </c>
      <c r="B2378" s="4" t="s">
        <v>252</v>
      </c>
      <c r="C2378" s="4">
        <v>11</v>
      </c>
      <c r="D2378" s="4">
        <v>2022</v>
      </c>
    </row>
    <row r="2379" spans="1:4" hidden="1" x14ac:dyDescent="0.3">
      <c r="A2379" s="4">
        <v>95</v>
      </c>
      <c r="B2379" s="4" t="s">
        <v>321</v>
      </c>
      <c r="C2379" s="4">
        <v>10</v>
      </c>
      <c r="D2379" s="4">
        <v>2022</v>
      </c>
    </row>
    <row r="2380" spans="1:4" hidden="1" x14ac:dyDescent="0.3">
      <c r="A2380" s="4">
        <v>96</v>
      </c>
      <c r="B2380" s="4" t="s">
        <v>305</v>
      </c>
      <c r="C2380" s="4">
        <v>9</v>
      </c>
      <c r="D2380" s="4">
        <v>2022</v>
      </c>
    </row>
    <row r="2381" spans="1:4" hidden="1" x14ac:dyDescent="0.3">
      <c r="A2381" s="4">
        <v>97</v>
      </c>
      <c r="B2381" s="4" t="s">
        <v>251</v>
      </c>
      <c r="C2381" s="4">
        <v>7</v>
      </c>
      <c r="D2381" s="4">
        <v>2022</v>
      </c>
    </row>
    <row r="2382" spans="1:4" hidden="1" x14ac:dyDescent="0.3">
      <c r="A2382" s="4">
        <v>98</v>
      </c>
      <c r="B2382" s="4" t="s">
        <v>290</v>
      </c>
      <c r="C2382" s="4">
        <v>6</v>
      </c>
      <c r="D2382" s="4">
        <v>2022</v>
      </c>
    </row>
    <row r="2383" spans="1:4" hidden="1" x14ac:dyDescent="0.3">
      <c r="A2383" s="4">
        <v>99</v>
      </c>
      <c r="B2383" s="4" t="s">
        <v>219</v>
      </c>
      <c r="C2383" s="4">
        <v>5</v>
      </c>
      <c r="D2383" s="4">
        <v>2022</v>
      </c>
    </row>
    <row r="2384" spans="1:4" hidden="1" x14ac:dyDescent="0.3">
      <c r="A2384" s="4">
        <v>99</v>
      </c>
      <c r="B2384" s="4" t="s">
        <v>220</v>
      </c>
      <c r="C2384" s="4">
        <v>5</v>
      </c>
      <c r="D2384" s="4">
        <v>2022</v>
      </c>
    </row>
    <row r="2385" spans="1:4" hidden="1" x14ac:dyDescent="0.3">
      <c r="A2385" s="4">
        <v>99</v>
      </c>
      <c r="B2385" s="4" t="s">
        <v>238</v>
      </c>
      <c r="C2385" s="4">
        <v>5</v>
      </c>
      <c r="D2385" s="4">
        <v>2022</v>
      </c>
    </row>
    <row r="2386" spans="1:4" hidden="1" x14ac:dyDescent="0.3">
      <c r="A2386" s="4">
        <v>99</v>
      </c>
      <c r="B2386" s="4" t="s">
        <v>257</v>
      </c>
      <c r="C2386" s="4">
        <v>5</v>
      </c>
      <c r="D2386" s="4">
        <v>2022</v>
      </c>
    </row>
    <row r="2387" spans="1:4" hidden="1" x14ac:dyDescent="0.3">
      <c r="A2387" s="4">
        <v>99</v>
      </c>
      <c r="B2387" s="4" t="s">
        <v>287</v>
      </c>
      <c r="C2387" s="4">
        <v>5</v>
      </c>
      <c r="D2387" s="4">
        <v>2022</v>
      </c>
    </row>
    <row r="2388" spans="1:4" hidden="1" x14ac:dyDescent="0.3">
      <c r="A2388" s="4">
        <v>99</v>
      </c>
      <c r="B2388" s="4" t="s">
        <v>300</v>
      </c>
      <c r="C2388" s="4">
        <v>5</v>
      </c>
      <c r="D2388" s="4">
        <v>2022</v>
      </c>
    </row>
    <row r="2389" spans="1:4" hidden="1" x14ac:dyDescent="0.3">
      <c r="A2389" s="4">
        <v>99</v>
      </c>
      <c r="B2389" s="4" t="s">
        <v>350</v>
      </c>
      <c r="C2389" s="4">
        <v>5</v>
      </c>
      <c r="D2389" s="4">
        <v>2022</v>
      </c>
    </row>
    <row r="2390" spans="1:4" hidden="1" x14ac:dyDescent="0.3">
      <c r="A2390" s="4">
        <v>99</v>
      </c>
      <c r="B2390" s="4" t="s">
        <v>364</v>
      </c>
      <c r="C2390" s="4">
        <v>5</v>
      </c>
      <c r="D2390" s="4">
        <v>2022</v>
      </c>
    </row>
    <row r="2391" spans="1:4" hidden="1" x14ac:dyDescent="0.3">
      <c r="A2391" s="4">
        <v>107</v>
      </c>
      <c r="B2391" s="4" t="s">
        <v>283</v>
      </c>
      <c r="C2391" s="4">
        <v>4</v>
      </c>
      <c r="D2391" s="4">
        <v>2022</v>
      </c>
    </row>
    <row r="2392" spans="1:4" hidden="1" x14ac:dyDescent="0.3">
      <c r="A2392" s="4">
        <v>107</v>
      </c>
      <c r="B2392" s="4" t="s">
        <v>313</v>
      </c>
      <c r="C2392" s="4">
        <v>4</v>
      </c>
      <c r="D2392" s="4">
        <v>2022</v>
      </c>
    </row>
    <row r="2393" spans="1:4" hidden="1" x14ac:dyDescent="0.3">
      <c r="A2393" s="4">
        <v>109</v>
      </c>
      <c r="B2393" s="4" t="s">
        <v>226</v>
      </c>
      <c r="C2393" s="4">
        <v>3</v>
      </c>
      <c r="D2393" s="4">
        <v>2022</v>
      </c>
    </row>
    <row r="2394" spans="1:4" hidden="1" x14ac:dyDescent="0.3">
      <c r="A2394" s="4">
        <v>109</v>
      </c>
      <c r="B2394" s="4" t="s">
        <v>318</v>
      </c>
      <c r="C2394" s="4">
        <v>3</v>
      </c>
      <c r="D2394" s="4">
        <v>2022</v>
      </c>
    </row>
    <row r="2395" spans="1:4" hidden="1" x14ac:dyDescent="0.3">
      <c r="A2395" s="4">
        <v>109</v>
      </c>
      <c r="B2395" s="4" t="s">
        <v>326</v>
      </c>
      <c r="C2395" s="4">
        <v>3</v>
      </c>
      <c r="D2395" s="4">
        <v>2022</v>
      </c>
    </row>
    <row r="2396" spans="1:4" hidden="1" x14ac:dyDescent="0.3">
      <c r="A2396" s="4">
        <v>112</v>
      </c>
      <c r="B2396" s="4" t="s">
        <v>201</v>
      </c>
      <c r="C2396" s="4">
        <v>2</v>
      </c>
      <c r="D2396" s="4">
        <v>2022</v>
      </c>
    </row>
    <row r="2397" spans="1:4" hidden="1" x14ac:dyDescent="0.3">
      <c r="A2397" s="4">
        <v>112</v>
      </c>
      <c r="B2397" s="4" t="s">
        <v>203</v>
      </c>
      <c r="C2397" s="4">
        <v>2</v>
      </c>
      <c r="D2397" s="4">
        <v>2022</v>
      </c>
    </row>
    <row r="2398" spans="1:4" hidden="1" x14ac:dyDescent="0.3">
      <c r="A2398" s="4">
        <v>112</v>
      </c>
      <c r="B2398" s="4" t="s">
        <v>207</v>
      </c>
      <c r="C2398" s="4">
        <v>2</v>
      </c>
      <c r="D2398" s="4">
        <v>2022</v>
      </c>
    </row>
    <row r="2399" spans="1:4" hidden="1" x14ac:dyDescent="0.3">
      <c r="A2399" s="4">
        <v>112</v>
      </c>
      <c r="B2399" s="4" t="s">
        <v>213</v>
      </c>
      <c r="C2399" s="4">
        <v>2</v>
      </c>
      <c r="D2399" s="4">
        <v>2022</v>
      </c>
    </row>
    <row r="2400" spans="1:4" hidden="1" x14ac:dyDescent="0.3">
      <c r="A2400" s="4">
        <v>112</v>
      </c>
      <c r="B2400" s="4" t="s">
        <v>246</v>
      </c>
      <c r="C2400" s="4">
        <v>2</v>
      </c>
      <c r="D2400" s="4">
        <v>2022</v>
      </c>
    </row>
    <row r="2401" spans="1:4" hidden="1" x14ac:dyDescent="0.3">
      <c r="A2401" s="4">
        <v>112</v>
      </c>
      <c r="B2401" s="4" t="s">
        <v>263</v>
      </c>
      <c r="C2401" s="4">
        <v>2</v>
      </c>
      <c r="D2401" s="4">
        <v>2022</v>
      </c>
    </row>
    <row r="2402" spans="1:4" hidden="1" x14ac:dyDescent="0.3">
      <c r="A2402" s="4">
        <v>112</v>
      </c>
      <c r="B2402" s="4" t="s">
        <v>278</v>
      </c>
      <c r="C2402" s="4">
        <v>2</v>
      </c>
      <c r="D2402" s="4">
        <v>2022</v>
      </c>
    </row>
    <row r="2403" spans="1:4" hidden="1" x14ac:dyDescent="0.3">
      <c r="A2403" s="4">
        <v>112</v>
      </c>
      <c r="B2403" s="4" t="s">
        <v>299</v>
      </c>
      <c r="C2403" s="4">
        <v>2</v>
      </c>
      <c r="D2403" s="4">
        <v>2022</v>
      </c>
    </row>
    <row r="2404" spans="1:4" hidden="1" x14ac:dyDescent="0.3">
      <c r="A2404" s="4">
        <v>112</v>
      </c>
      <c r="B2404" s="4" t="s">
        <v>332</v>
      </c>
      <c r="C2404" s="4">
        <v>2</v>
      </c>
      <c r="D2404" s="4">
        <v>2022</v>
      </c>
    </row>
    <row r="2405" spans="1:4" hidden="1" x14ac:dyDescent="0.3">
      <c r="A2405" s="4">
        <v>121</v>
      </c>
      <c r="B2405" s="4" t="s">
        <v>292</v>
      </c>
      <c r="C2405" s="4">
        <v>1</v>
      </c>
      <c r="D2405" s="4">
        <v>2022</v>
      </c>
    </row>
    <row r="2406" spans="1:4" hidden="1" x14ac:dyDescent="0.3">
      <c r="A2406" s="4">
        <v>121</v>
      </c>
      <c r="B2406" s="4" t="s">
        <v>337</v>
      </c>
      <c r="C2406" s="4">
        <v>1</v>
      </c>
      <c r="D2406" s="4">
        <v>2022</v>
      </c>
    </row>
    <row r="2407" spans="1:4" hidden="1" x14ac:dyDescent="0.3">
      <c r="A2407" s="4">
        <v>121</v>
      </c>
      <c r="B2407" s="4" t="s">
        <v>343</v>
      </c>
      <c r="C2407" s="4">
        <v>1</v>
      </c>
      <c r="D2407" s="4">
        <v>2022</v>
      </c>
    </row>
    <row r="2408" spans="1:4" hidden="1" x14ac:dyDescent="0.3">
      <c r="A2408" s="4">
        <v>124</v>
      </c>
      <c r="B2408" s="4" t="s">
        <v>273</v>
      </c>
      <c r="C2408" s="4">
        <v>0</v>
      </c>
      <c r="D2408" s="4">
        <v>2022</v>
      </c>
    </row>
    <row r="2409" spans="1:4" hidden="1" x14ac:dyDescent="0.3">
      <c r="A2409" s="4">
        <v>124</v>
      </c>
      <c r="B2409" s="4" t="s">
        <v>377</v>
      </c>
      <c r="C2409" s="4">
        <v>0</v>
      </c>
      <c r="D2409" s="4">
        <v>2022</v>
      </c>
    </row>
    <row r="2410" spans="1:4" x14ac:dyDescent="0.3">
      <c r="A2410" s="49">
        <v>1</v>
      </c>
      <c r="B2410" s="25" t="s">
        <v>319</v>
      </c>
      <c r="C2410" s="25">
        <v>6247</v>
      </c>
      <c r="D2410" s="25">
        <v>2023</v>
      </c>
    </row>
    <row r="2411" spans="1:4" x14ac:dyDescent="0.3">
      <c r="A2411" s="49">
        <v>2</v>
      </c>
      <c r="B2411" s="25" t="s">
        <v>217</v>
      </c>
      <c r="C2411" s="25">
        <v>6197</v>
      </c>
      <c r="D2411" s="25">
        <v>2023</v>
      </c>
    </row>
    <row r="2412" spans="1:4" x14ac:dyDescent="0.3">
      <c r="A2412" s="49">
        <v>3</v>
      </c>
      <c r="B2412" s="25" t="s">
        <v>28</v>
      </c>
      <c r="C2412" s="25">
        <v>6073</v>
      </c>
      <c r="D2412" s="25">
        <v>2023</v>
      </c>
    </row>
    <row r="2413" spans="1:4" x14ac:dyDescent="0.3">
      <c r="A2413" s="49">
        <v>4</v>
      </c>
      <c r="B2413" s="25" t="s">
        <v>340</v>
      </c>
      <c r="C2413" s="25">
        <v>5919</v>
      </c>
      <c r="D2413" s="25">
        <v>2023</v>
      </c>
    </row>
    <row r="2414" spans="1:4" x14ac:dyDescent="0.3">
      <c r="A2414" s="49">
        <v>5</v>
      </c>
      <c r="B2414" s="25" t="s">
        <v>329</v>
      </c>
      <c r="C2414" s="25">
        <v>4164</v>
      </c>
      <c r="D2414" s="25">
        <v>2023</v>
      </c>
    </row>
    <row r="2415" spans="1:4" hidden="1" x14ac:dyDescent="0.3">
      <c r="A2415" s="4">
        <v>6</v>
      </c>
      <c r="B2415" s="4" t="s">
        <v>36</v>
      </c>
      <c r="C2415" s="4">
        <v>2717</v>
      </c>
      <c r="D2415" s="4">
        <v>2023</v>
      </c>
    </row>
    <row r="2416" spans="1:4" hidden="1" x14ac:dyDescent="0.3">
      <c r="A2416" s="4">
        <v>7</v>
      </c>
      <c r="B2416" s="4" t="s">
        <v>266</v>
      </c>
      <c r="C2416" s="4">
        <v>2664</v>
      </c>
      <c r="D2416" s="4">
        <v>2023</v>
      </c>
    </row>
    <row r="2417" spans="1:4" hidden="1" x14ac:dyDescent="0.3">
      <c r="A2417" s="4">
        <v>8</v>
      </c>
      <c r="B2417" s="4" t="s">
        <v>18</v>
      </c>
      <c r="C2417" s="4">
        <v>2267</v>
      </c>
      <c r="D2417" s="4">
        <v>2023</v>
      </c>
    </row>
    <row r="2418" spans="1:4" hidden="1" x14ac:dyDescent="0.3">
      <c r="A2418" s="4">
        <v>9</v>
      </c>
      <c r="B2418" s="4" t="s">
        <v>253</v>
      </c>
      <c r="C2418" s="4">
        <v>1739</v>
      </c>
      <c r="D2418" s="4">
        <v>2023</v>
      </c>
    </row>
    <row r="2419" spans="1:4" hidden="1" x14ac:dyDescent="0.3">
      <c r="A2419" s="4">
        <v>10</v>
      </c>
      <c r="B2419" s="4" t="s">
        <v>314</v>
      </c>
      <c r="C2419" s="4">
        <v>1715</v>
      </c>
      <c r="D2419" s="4">
        <v>2023</v>
      </c>
    </row>
    <row r="2420" spans="1:4" hidden="1" x14ac:dyDescent="0.3">
      <c r="A2420" s="4">
        <v>11</v>
      </c>
      <c r="B2420" s="4" t="s">
        <v>1157</v>
      </c>
      <c r="C2420" s="4">
        <v>1544</v>
      </c>
      <c r="D2420" s="4">
        <v>2023</v>
      </c>
    </row>
    <row r="2421" spans="1:4" hidden="1" x14ac:dyDescent="0.3">
      <c r="A2421" s="4">
        <v>12</v>
      </c>
      <c r="B2421" s="4" t="s">
        <v>259</v>
      </c>
      <c r="C2421" s="4">
        <v>1509</v>
      </c>
      <c r="D2421" s="4">
        <v>2023</v>
      </c>
    </row>
    <row r="2422" spans="1:4" hidden="1" x14ac:dyDescent="0.3">
      <c r="A2422" s="4">
        <v>13</v>
      </c>
      <c r="B2422" s="4" t="s">
        <v>344</v>
      </c>
      <c r="C2422" s="4">
        <v>1194</v>
      </c>
      <c r="D2422" s="4">
        <v>2023</v>
      </c>
    </row>
    <row r="2423" spans="1:4" hidden="1" x14ac:dyDescent="0.3">
      <c r="A2423" s="4">
        <v>14</v>
      </c>
      <c r="B2423" s="4" t="s">
        <v>45</v>
      </c>
      <c r="C2423" s="4">
        <v>1133</v>
      </c>
      <c r="D2423" s="4">
        <v>2023</v>
      </c>
    </row>
    <row r="2424" spans="1:4" hidden="1" x14ac:dyDescent="0.3">
      <c r="A2424" s="4">
        <v>15</v>
      </c>
      <c r="B2424" s="4" t="s">
        <v>233</v>
      </c>
      <c r="C2424" s="4">
        <v>1103</v>
      </c>
      <c r="D2424" s="4">
        <v>2023</v>
      </c>
    </row>
    <row r="2425" spans="1:4" hidden="1" x14ac:dyDescent="0.3">
      <c r="A2425" s="4">
        <v>16</v>
      </c>
      <c r="B2425" s="4" t="s">
        <v>381</v>
      </c>
      <c r="C2425" s="4">
        <v>1016</v>
      </c>
      <c r="D2425" s="4">
        <v>2023</v>
      </c>
    </row>
    <row r="2426" spans="1:4" hidden="1" x14ac:dyDescent="0.3">
      <c r="A2426" s="4">
        <v>17</v>
      </c>
      <c r="B2426" s="4" t="s">
        <v>388</v>
      </c>
      <c r="C2426" s="4">
        <v>996</v>
      </c>
      <c r="D2426" s="4">
        <v>2023</v>
      </c>
    </row>
    <row r="2427" spans="1:4" hidden="1" x14ac:dyDescent="0.3">
      <c r="A2427" s="4">
        <v>18</v>
      </c>
      <c r="B2427" s="4" t="s">
        <v>372</v>
      </c>
      <c r="C2427" s="4">
        <v>988</v>
      </c>
      <c r="D2427" s="4">
        <v>2023</v>
      </c>
    </row>
    <row r="2428" spans="1:4" hidden="1" x14ac:dyDescent="0.3">
      <c r="A2428" s="4">
        <v>19</v>
      </c>
      <c r="B2428" s="4" t="s">
        <v>312</v>
      </c>
      <c r="C2428" s="4">
        <v>898</v>
      </c>
      <c r="D2428" s="4">
        <v>2023</v>
      </c>
    </row>
    <row r="2429" spans="1:4" hidden="1" x14ac:dyDescent="0.3">
      <c r="A2429" s="4">
        <v>20</v>
      </c>
      <c r="B2429" s="4" t="s">
        <v>25</v>
      </c>
      <c r="C2429" s="4">
        <v>872</v>
      </c>
      <c r="D2429" s="4">
        <v>2023</v>
      </c>
    </row>
    <row r="2430" spans="1:4" hidden="1" x14ac:dyDescent="0.3">
      <c r="A2430" s="4">
        <v>21</v>
      </c>
      <c r="B2430" s="4" t="s">
        <v>302</v>
      </c>
      <c r="C2430" s="4">
        <v>865</v>
      </c>
      <c r="D2430" s="4">
        <v>2023</v>
      </c>
    </row>
    <row r="2431" spans="1:4" hidden="1" x14ac:dyDescent="0.3">
      <c r="A2431" s="4">
        <v>22</v>
      </c>
      <c r="B2431" s="4" t="s">
        <v>301</v>
      </c>
      <c r="C2431" s="4">
        <v>802</v>
      </c>
      <c r="D2431" s="4">
        <v>2023</v>
      </c>
    </row>
    <row r="2432" spans="1:4" hidden="1" x14ac:dyDescent="0.3">
      <c r="A2432" s="4">
        <v>23</v>
      </c>
      <c r="B2432" s="4" t="s">
        <v>307</v>
      </c>
      <c r="C2432" s="4">
        <v>787</v>
      </c>
      <c r="D2432" s="4">
        <v>2023</v>
      </c>
    </row>
    <row r="2433" spans="1:4" hidden="1" x14ac:dyDescent="0.3">
      <c r="A2433" s="4">
        <v>24</v>
      </c>
      <c r="B2433" s="4" t="s">
        <v>230</v>
      </c>
      <c r="C2433" s="4">
        <v>769</v>
      </c>
      <c r="D2433" s="4">
        <v>2023</v>
      </c>
    </row>
    <row r="2434" spans="1:4" hidden="1" x14ac:dyDescent="0.3">
      <c r="A2434" s="4">
        <v>25</v>
      </c>
      <c r="B2434" s="4" t="s">
        <v>232</v>
      </c>
      <c r="C2434" s="4">
        <v>734</v>
      </c>
      <c r="D2434" s="4">
        <v>2023</v>
      </c>
    </row>
    <row r="2435" spans="1:4" hidden="1" x14ac:dyDescent="0.3">
      <c r="A2435" s="4">
        <v>26</v>
      </c>
      <c r="B2435" s="4" t="s">
        <v>4</v>
      </c>
      <c r="C2435" s="4">
        <v>688</v>
      </c>
      <c r="D2435" s="4">
        <v>2023</v>
      </c>
    </row>
    <row r="2436" spans="1:4" hidden="1" x14ac:dyDescent="0.3">
      <c r="A2436" s="4">
        <v>27</v>
      </c>
      <c r="B2436" s="4" t="s">
        <v>376</v>
      </c>
      <c r="C2436" s="4">
        <v>654</v>
      </c>
      <c r="D2436" s="4">
        <v>2023</v>
      </c>
    </row>
    <row r="2437" spans="1:4" hidden="1" x14ac:dyDescent="0.3">
      <c r="A2437" s="4">
        <v>28</v>
      </c>
      <c r="B2437" s="4" t="s">
        <v>262</v>
      </c>
      <c r="C2437" s="4">
        <v>587</v>
      </c>
      <c r="D2437" s="4">
        <v>2023</v>
      </c>
    </row>
    <row r="2438" spans="1:4" hidden="1" x14ac:dyDescent="0.3">
      <c r="A2438" s="4">
        <v>29</v>
      </c>
      <c r="B2438" s="4" t="s">
        <v>355</v>
      </c>
      <c r="C2438" s="4">
        <v>561</v>
      </c>
      <c r="D2438" s="4">
        <v>2023</v>
      </c>
    </row>
    <row r="2439" spans="1:4" hidden="1" x14ac:dyDescent="0.3">
      <c r="A2439" s="4">
        <v>30</v>
      </c>
      <c r="B2439" s="4" t="s">
        <v>1053</v>
      </c>
      <c r="C2439" s="4">
        <v>545</v>
      </c>
      <c r="D2439" s="4">
        <v>2023</v>
      </c>
    </row>
    <row r="2440" spans="1:4" hidden="1" x14ac:dyDescent="0.3">
      <c r="A2440" s="4">
        <v>31</v>
      </c>
      <c r="B2440" s="4" t="s">
        <v>280</v>
      </c>
      <c r="C2440" s="4">
        <v>458</v>
      </c>
      <c r="D2440" s="4">
        <v>2023</v>
      </c>
    </row>
    <row r="2441" spans="1:4" hidden="1" x14ac:dyDescent="0.3">
      <c r="A2441" s="4">
        <v>32</v>
      </c>
      <c r="B2441" s="4" t="s">
        <v>286</v>
      </c>
      <c r="C2441" s="4">
        <v>456</v>
      </c>
      <c r="D2441" s="4">
        <v>2023</v>
      </c>
    </row>
    <row r="2442" spans="1:4" hidden="1" x14ac:dyDescent="0.3">
      <c r="A2442" s="4">
        <v>33</v>
      </c>
      <c r="B2442" s="4" t="s">
        <v>324</v>
      </c>
      <c r="C2442" s="4">
        <v>421</v>
      </c>
      <c r="D2442" s="4">
        <v>2023</v>
      </c>
    </row>
    <row r="2443" spans="1:4" hidden="1" x14ac:dyDescent="0.3">
      <c r="A2443" s="4">
        <v>34</v>
      </c>
      <c r="B2443" s="4" t="s">
        <v>369</v>
      </c>
      <c r="C2443" s="4">
        <v>408</v>
      </c>
      <c r="D2443" s="4">
        <v>2023</v>
      </c>
    </row>
    <row r="2444" spans="1:4" hidden="1" x14ac:dyDescent="0.3">
      <c r="A2444" s="4">
        <v>35</v>
      </c>
      <c r="B2444" s="4" t="s">
        <v>265</v>
      </c>
      <c r="C2444" s="4">
        <v>383</v>
      </c>
      <c r="D2444" s="4">
        <v>2023</v>
      </c>
    </row>
    <row r="2445" spans="1:4" hidden="1" x14ac:dyDescent="0.3">
      <c r="A2445" s="4">
        <v>36</v>
      </c>
      <c r="B2445" s="4" t="s">
        <v>284</v>
      </c>
      <c r="C2445" s="4">
        <v>357</v>
      </c>
      <c r="D2445" s="4">
        <v>2023</v>
      </c>
    </row>
    <row r="2446" spans="1:4" hidden="1" x14ac:dyDescent="0.3">
      <c r="A2446" s="4">
        <v>37</v>
      </c>
      <c r="B2446" s="4" t="s">
        <v>260</v>
      </c>
      <c r="C2446" s="4">
        <v>339</v>
      </c>
      <c r="D2446" s="4">
        <v>2023</v>
      </c>
    </row>
    <row r="2447" spans="1:4" hidden="1" x14ac:dyDescent="0.3">
      <c r="A2447" s="4">
        <v>38</v>
      </c>
      <c r="B2447" s="4" t="s">
        <v>222</v>
      </c>
      <c r="C2447" s="4">
        <v>319</v>
      </c>
      <c r="D2447" s="4">
        <v>2023</v>
      </c>
    </row>
    <row r="2448" spans="1:4" hidden="1" x14ac:dyDescent="0.3">
      <c r="A2448" s="4">
        <v>39</v>
      </c>
      <c r="B2448" s="4" t="s">
        <v>5</v>
      </c>
      <c r="C2448" s="4">
        <v>292</v>
      </c>
      <c r="D2448" s="4">
        <v>2023</v>
      </c>
    </row>
    <row r="2449" spans="1:4" hidden="1" x14ac:dyDescent="0.3">
      <c r="A2449" s="4">
        <v>40</v>
      </c>
      <c r="B2449" s="4" t="s">
        <v>366</v>
      </c>
      <c r="C2449" s="4">
        <v>289</v>
      </c>
      <c r="D2449" s="4">
        <v>2023</v>
      </c>
    </row>
    <row r="2450" spans="1:4" hidden="1" x14ac:dyDescent="0.3">
      <c r="A2450" s="4">
        <v>41</v>
      </c>
      <c r="B2450" s="4" t="s">
        <v>379</v>
      </c>
      <c r="C2450" s="4">
        <v>280</v>
      </c>
      <c r="D2450" s="4">
        <v>2023</v>
      </c>
    </row>
    <row r="2451" spans="1:4" hidden="1" x14ac:dyDescent="0.3">
      <c r="A2451" s="4">
        <v>42</v>
      </c>
      <c r="B2451" s="4" t="s">
        <v>425</v>
      </c>
      <c r="C2451" s="4">
        <v>274</v>
      </c>
      <c r="D2451" s="4">
        <v>2023</v>
      </c>
    </row>
    <row r="2452" spans="1:4" hidden="1" x14ac:dyDescent="0.3">
      <c r="A2452" s="4">
        <v>43</v>
      </c>
      <c r="B2452" s="4" t="s">
        <v>345</v>
      </c>
      <c r="C2452" s="4">
        <v>271</v>
      </c>
      <c r="D2452" s="4">
        <v>2023</v>
      </c>
    </row>
    <row r="2453" spans="1:4" hidden="1" x14ac:dyDescent="0.3">
      <c r="A2453" s="4">
        <v>44</v>
      </c>
      <c r="B2453" s="4" t="s">
        <v>334</v>
      </c>
      <c r="C2453" s="4">
        <v>262</v>
      </c>
      <c r="D2453" s="4">
        <v>2023</v>
      </c>
    </row>
    <row r="2454" spans="1:4" hidden="1" x14ac:dyDescent="0.3">
      <c r="A2454" s="4">
        <v>45</v>
      </c>
      <c r="B2454" s="4" t="s">
        <v>349</v>
      </c>
      <c r="C2454" s="4">
        <v>244</v>
      </c>
      <c r="D2454" s="4">
        <v>2023</v>
      </c>
    </row>
    <row r="2455" spans="1:4" hidden="1" x14ac:dyDescent="0.3">
      <c r="A2455" s="4">
        <v>46</v>
      </c>
      <c r="B2455" s="4" t="s">
        <v>336</v>
      </c>
      <c r="C2455" s="4">
        <v>239</v>
      </c>
      <c r="D2455" s="4">
        <v>2023</v>
      </c>
    </row>
    <row r="2456" spans="1:4" hidden="1" x14ac:dyDescent="0.3">
      <c r="A2456" s="4">
        <v>47</v>
      </c>
      <c r="B2456" s="4" t="s">
        <v>249</v>
      </c>
      <c r="C2456" s="4">
        <v>226</v>
      </c>
      <c r="D2456" s="4">
        <v>2023</v>
      </c>
    </row>
    <row r="2457" spans="1:4" hidden="1" x14ac:dyDescent="0.3">
      <c r="A2457" s="4">
        <v>48</v>
      </c>
      <c r="B2457" s="4" t="s">
        <v>223</v>
      </c>
      <c r="C2457" s="4">
        <v>219</v>
      </c>
      <c r="D2457" s="4">
        <v>2023</v>
      </c>
    </row>
    <row r="2458" spans="1:4" hidden="1" x14ac:dyDescent="0.3">
      <c r="A2458" s="4">
        <v>49</v>
      </c>
      <c r="B2458" s="4" t="s">
        <v>269</v>
      </c>
      <c r="C2458" s="4">
        <v>218</v>
      </c>
      <c r="D2458" s="4">
        <v>2023</v>
      </c>
    </row>
    <row r="2459" spans="1:4" hidden="1" x14ac:dyDescent="0.3">
      <c r="A2459" s="4">
        <v>50</v>
      </c>
      <c r="B2459" s="4" t="s">
        <v>261</v>
      </c>
      <c r="C2459" s="4">
        <v>204</v>
      </c>
      <c r="D2459" s="4">
        <v>2023</v>
      </c>
    </row>
    <row r="2460" spans="1:4" hidden="1" x14ac:dyDescent="0.3">
      <c r="A2460" s="4">
        <v>51</v>
      </c>
      <c r="B2460" s="4" t="s">
        <v>26</v>
      </c>
      <c r="C2460" s="4">
        <v>202</v>
      </c>
      <c r="D2460" s="4">
        <v>2023</v>
      </c>
    </row>
    <row r="2461" spans="1:4" hidden="1" x14ac:dyDescent="0.3">
      <c r="A2461" s="4">
        <v>52</v>
      </c>
      <c r="B2461" s="4" t="s">
        <v>625</v>
      </c>
      <c r="C2461" s="4">
        <v>189</v>
      </c>
      <c r="D2461" s="4">
        <v>2023</v>
      </c>
    </row>
    <row r="2462" spans="1:4" hidden="1" x14ac:dyDescent="0.3">
      <c r="A2462" s="4">
        <v>53</v>
      </c>
      <c r="B2462" s="4" t="s">
        <v>254</v>
      </c>
      <c r="C2462" s="4">
        <v>187</v>
      </c>
      <c r="D2462" s="4">
        <v>2023</v>
      </c>
    </row>
    <row r="2463" spans="1:4" hidden="1" x14ac:dyDescent="0.3">
      <c r="A2463" s="4">
        <v>54</v>
      </c>
      <c r="B2463" s="4" t="s">
        <v>212</v>
      </c>
      <c r="C2463" s="4">
        <v>177</v>
      </c>
      <c r="D2463" s="4">
        <v>2023</v>
      </c>
    </row>
    <row r="2464" spans="1:4" hidden="1" x14ac:dyDescent="0.3">
      <c r="A2464" s="4">
        <v>55</v>
      </c>
      <c r="B2464" s="4" t="s">
        <v>295</v>
      </c>
      <c r="C2464" s="4">
        <v>161</v>
      </c>
      <c r="D2464" s="4">
        <v>2023</v>
      </c>
    </row>
    <row r="2465" spans="1:4" hidden="1" x14ac:dyDescent="0.3">
      <c r="A2465" s="4">
        <v>56</v>
      </c>
      <c r="B2465" s="4" t="s">
        <v>229</v>
      </c>
      <c r="C2465" s="4">
        <v>156</v>
      </c>
      <c r="D2465" s="4">
        <v>2023</v>
      </c>
    </row>
    <row r="2466" spans="1:4" hidden="1" x14ac:dyDescent="0.3">
      <c r="A2466" s="4">
        <v>57</v>
      </c>
      <c r="B2466" s="4" t="s">
        <v>439</v>
      </c>
      <c r="C2466" s="4">
        <v>154</v>
      </c>
      <c r="D2466" s="4">
        <v>2023</v>
      </c>
    </row>
    <row r="2467" spans="1:4" hidden="1" x14ac:dyDescent="0.3">
      <c r="A2467" s="4">
        <v>58</v>
      </c>
      <c r="B2467" s="4" t="s">
        <v>391</v>
      </c>
      <c r="C2467" s="4">
        <v>132</v>
      </c>
      <c r="D2467" s="4">
        <v>2023</v>
      </c>
    </row>
    <row r="2468" spans="1:4" hidden="1" x14ac:dyDescent="0.3">
      <c r="A2468" s="4">
        <v>59</v>
      </c>
      <c r="B2468" s="4" t="s">
        <v>267</v>
      </c>
      <c r="C2468" s="4">
        <v>103</v>
      </c>
      <c r="D2468" s="4">
        <v>2023</v>
      </c>
    </row>
    <row r="2469" spans="1:4" hidden="1" x14ac:dyDescent="0.3">
      <c r="A2469" s="4">
        <v>60</v>
      </c>
      <c r="B2469" s="4" t="s">
        <v>323</v>
      </c>
      <c r="C2469" s="4">
        <v>88</v>
      </c>
      <c r="D2469" s="4">
        <v>2023</v>
      </c>
    </row>
    <row r="2470" spans="1:4" hidden="1" x14ac:dyDescent="0.3">
      <c r="A2470" s="4">
        <v>61</v>
      </c>
      <c r="B2470" s="4" t="s">
        <v>474</v>
      </c>
      <c r="C2470" s="4">
        <v>88</v>
      </c>
      <c r="D2470" s="4">
        <v>2023</v>
      </c>
    </row>
    <row r="2471" spans="1:4" hidden="1" x14ac:dyDescent="0.3">
      <c r="A2471" s="4">
        <v>62</v>
      </c>
      <c r="B2471" s="4" t="s">
        <v>720</v>
      </c>
      <c r="C2471" s="4">
        <v>81</v>
      </c>
      <c r="D2471" s="4">
        <v>2023</v>
      </c>
    </row>
    <row r="2472" spans="1:4" hidden="1" x14ac:dyDescent="0.3">
      <c r="A2472" s="4">
        <v>63</v>
      </c>
      <c r="B2472" s="4" t="s">
        <v>30</v>
      </c>
      <c r="C2472" s="4">
        <v>79</v>
      </c>
      <c r="D2472" s="4">
        <v>2023</v>
      </c>
    </row>
    <row r="2473" spans="1:4" hidden="1" x14ac:dyDescent="0.3">
      <c r="A2473" s="4">
        <v>64</v>
      </c>
      <c r="B2473" s="4" t="s">
        <v>270</v>
      </c>
      <c r="C2473" s="4">
        <v>74</v>
      </c>
      <c r="D2473" s="4">
        <v>2023</v>
      </c>
    </row>
    <row r="2474" spans="1:4" hidden="1" x14ac:dyDescent="0.3">
      <c r="A2474" s="4">
        <v>65</v>
      </c>
      <c r="B2474" s="4" t="s">
        <v>333</v>
      </c>
      <c r="C2474" s="4">
        <v>59</v>
      </c>
      <c r="D2474" s="4">
        <v>2023</v>
      </c>
    </row>
    <row r="2475" spans="1:4" hidden="1" x14ac:dyDescent="0.3">
      <c r="A2475" s="4">
        <v>66</v>
      </c>
      <c r="B2475" s="4" t="s">
        <v>327</v>
      </c>
      <c r="C2475" s="4">
        <v>51</v>
      </c>
      <c r="D2475" s="4">
        <v>2023</v>
      </c>
    </row>
    <row r="2476" spans="1:4" hidden="1" x14ac:dyDescent="0.3">
      <c r="A2476" s="4">
        <v>67</v>
      </c>
      <c r="B2476" s="4" t="s">
        <v>338</v>
      </c>
      <c r="C2476" s="4">
        <v>49</v>
      </c>
      <c r="D2476" s="4">
        <v>2023</v>
      </c>
    </row>
    <row r="2477" spans="1:4" hidden="1" x14ac:dyDescent="0.3">
      <c r="A2477" s="4">
        <v>68</v>
      </c>
      <c r="B2477" s="4" t="s">
        <v>389</v>
      </c>
      <c r="C2477" s="4">
        <v>49</v>
      </c>
      <c r="D2477" s="4">
        <v>2023</v>
      </c>
    </row>
    <row r="2478" spans="1:4" hidden="1" x14ac:dyDescent="0.3">
      <c r="A2478" s="4">
        <v>69</v>
      </c>
      <c r="B2478" s="4" t="s">
        <v>234</v>
      </c>
      <c r="C2478" s="4">
        <v>47</v>
      </c>
      <c r="D2478" s="4">
        <v>2023</v>
      </c>
    </row>
    <row r="2479" spans="1:4" hidden="1" x14ac:dyDescent="0.3">
      <c r="A2479" s="4">
        <v>70</v>
      </c>
      <c r="B2479" s="4" t="s">
        <v>276</v>
      </c>
      <c r="C2479" s="4">
        <v>38</v>
      </c>
      <c r="D2479" s="4">
        <v>2023</v>
      </c>
    </row>
    <row r="2480" spans="1:4" hidden="1" x14ac:dyDescent="0.3">
      <c r="A2480" s="4">
        <v>71</v>
      </c>
      <c r="B2480" s="4" t="s">
        <v>225</v>
      </c>
      <c r="C2480" s="4">
        <v>34</v>
      </c>
      <c r="D2480" s="4">
        <v>2023</v>
      </c>
    </row>
    <row r="2481" spans="1:4" hidden="1" x14ac:dyDescent="0.3">
      <c r="A2481" s="4">
        <v>72</v>
      </c>
      <c r="B2481" s="4" t="s">
        <v>210</v>
      </c>
      <c r="C2481" s="4">
        <v>33</v>
      </c>
      <c r="D2481" s="4">
        <v>2023</v>
      </c>
    </row>
    <row r="2482" spans="1:4" hidden="1" x14ac:dyDescent="0.3">
      <c r="A2482" s="4">
        <v>73</v>
      </c>
      <c r="B2482" s="4" t="s">
        <v>594</v>
      </c>
      <c r="C2482" s="4">
        <v>29</v>
      </c>
      <c r="D2482" s="4">
        <v>2023</v>
      </c>
    </row>
    <row r="2483" spans="1:4" hidden="1" x14ac:dyDescent="0.3">
      <c r="A2483" s="4">
        <v>74</v>
      </c>
      <c r="B2483" s="4" t="s">
        <v>361</v>
      </c>
      <c r="C2483" s="4">
        <v>29</v>
      </c>
      <c r="D2483" s="4">
        <v>2023</v>
      </c>
    </row>
    <row r="2484" spans="1:4" hidden="1" x14ac:dyDescent="0.3">
      <c r="A2484" s="4">
        <v>75</v>
      </c>
      <c r="B2484" s="4" t="s">
        <v>304</v>
      </c>
      <c r="C2484" s="4">
        <v>28</v>
      </c>
      <c r="D2484" s="4">
        <v>2023</v>
      </c>
    </row>
    <row r="2485" spans="1:4" hidden="1" x14ac:dyDescent="0.3">
      <c r="A2485" s="4">
        <v>76</v>
      </c>
      <c r="B2485" s="4" t="s">
        <v>224</v>
      </c>
      <c r="C2485" s="4">
        <v>27</v>
      </c>
      <c r="D2485" s="4">
        <v>2023</v>
      </c>
    </row>
    <row r="2486" spans="1:4" hidden="1" x14ac:dyDescent="0.3">
      <c r="A2486" s="4">
        <v>77</v>
      </c>
      <c r="B2486" s="4" t="s">
        <v>1156</v>
      </c>
      <c r="C2486" s="4">
        <v>27</v>
      </c>
      <c r="D2486" s="4">
        <v>2023</v>
      </c>
    </row>
    <row r="2487" spans="1:4" hidden="1" x14ac:dyDescent="0.3">
      <c r="A2487" s="4">
        <v>78</v>
      </c>
      <c r="B2487" s="4" t="s">
        <v>211</v>
      </c>
      <c r="C2487" s="4">
        <v>26</v>
      </c>
      <c r="D2487" s="4">
        <v>2023</v>
      </c>
    </row>
    <row r="2488" spans="1:4" hidden="1" x14ac:dyDescent="0.3">
      <c r="A2488" s="4">
        <v>79</v>
      </c>
      <c r="B2488" s="4" t="s">
        <v>347</v>
      </c>
      <c r="C2488" s="4">
        <v>26</v>
      </c>
      <c r="D2488" s="4">
        <v>2023</v>
      </c>
    </row>
    <row r="2489" spans="1:4" hidden="1" x14ac:dyDescent="0.3">
      <c r="A2489" s="4">
        <v>80</v>
      </c>
      <c r="B2489" s="4" t="s">
        <v>335</v>
      </c>
      <c r="C2489" s="4">
        <v>21</v>
      </c>
      <c r="D2489" s="4">
        <v>2023</v>
      </c>
    </row>
    <row r="2490" spans="1:4" hidden="1" x14ac:dyDescent="0.3">
      <c r="A2490" s="4">
        <v>81</v>
      </c>
      <c r="B2490" s="4" t="s">
        <v>362</v>
      </c>
      <c r="C2490" s="4">
        <v>19</v>
      </c>
      <c r="D2490" s="4">
        <v>2023</v>
      </c>
    </row>
    <row r="2491" spans="1:4" hidden="1" x14ac:dyDescent="0.3">
      <c r="A2491" s="4">
        <v>82</v>
      </c>
      <c r="B2491" s="4" t="s">
        <v>247</v>
      </c>
      <c r="C2491" s="4">
        <v>18</v>
      </c>
      <c r="D2491" s="4">
        <v>2023</v>
      </c>
    </row>
    <row r="2492" spans="1:4" hidden="1" x14ac:dyDescent="0.3">
      <c r="A2492" s="4">
        <v>83</v>
      </c>
      <c r="B2492" s="4" t="s">
        <v>285</v>
      </c>
      <c r="C2492" s="4">
        <v>18</v>
      </c>
      <c r="D2492" s="4">
        <v>2023</v>
      </c>
    </row>
    <row r="2493" spans="1:4" hidden="1" x14ac:dyDescent="0.3">
      <c r="A2493" s="4">
        <v>84</v>
      </c>
      <c r="B2493" s="4" t="s">
        <v>32</v>
      </c>
      <c r="C2493" s="4">
        <v>18</v>
      </c>
      <c r="D2493" s="4">
        <v>2023</v>
      </c>
    </row>
    <row r="2494" spans="1:4" hidden="1" x14ac:dyDescent="0.3">
      <c r="A2494" s="4">
        <v>85</v>
      </c>
      <c r="B2494" s="4" t="s">
        <v>274</v>
      </c>
      <c r="C2494" s="4">
        <v>17</v>
      </c>
      <c r="D2494" s="4">
        <v>2023</v>
      </c>
    </row>
    <row r="2495" spans="1:4" hidden="1" x14ac:dyDescent="0.3">
      <c r="A2495" s="4">
        <v>86</v>
      </c>
      <c r="B2495" s="4" t="s">
        <v>237</v>
      </c>
      <c r="C2495" s="4">
        <v>15</v>
      </c>
      <c r="D2495" s="4">
        <v>2023</v>
      </c>
    </row>
    <row r="2496" spans="1:4" hidden="1" x14ac:dyDescent="0.3">
      <c r="A2496" s="4">
        <v>87</v>
      </c>
      <c r="B2496" s="4" t="s">
        <v>290</v>
      </c>
      <c r="C2496" s="4">
        <v>15</v>
      </c>
      <c r="D2496" s="4">
        <v>2023</v>
      </c>
    </row>
    <row r="2497" spans="1:4" hidden="1" x14ac:dyDescent="0.3">
      <c r="A2497" s="4">
        <v>88</v>
      </c>
      <c r="B2497" s="4" t="s">
        <v>236</v>
      </c>
      <c r="C2497" s="4">
        <v>14</v>
      </c>
      <c r="D2497" s="4">
        <v>2023</v>
      </c>
    </row>
    <row r="2498" spans="1:4" hidden="1" x14ac:dyDescent="0.3">
      <c r="A2498" s="4">
        <v>89</v>
      </c>
      <c r="B2498" s="4" t="s">
        <v>244</v>
      </c>
      <c r="C2498" s="4">
        <v>13</v>
      </c>
      <c r="D2498" s="4">
        <v>2023</v>
      </c>
    </row>
    <row r="2499" spans="1:4" hidden="1" x14ac:dyDescent="0.3">
      <c r="A2499" s="4">
        <v>90</v>
      </c>
      <c r="B2499" s="4" t="s">
        <v>320</v>
      </c>
      <c r="C2499" s="4">
        <v>13</v>
      </c>
      <c r="D2499" s="4">
        <v>2023</v>
      </c>
    </row>
    <row r="2500" spans="1:4" hidden="1" x14ac:dyDescent="0.3">
      <c r="A2500" s="4">
        <v>91</v>
      </c>
      <c r="B2500" s="4" t="s">
        <v>252</v>
      </c>
      <c r="C2500" s="4">
        <v>11</v>
      </c>
      <c r="D2500" s="4">
        <v>2023</v>
      </c>
    </row>
    <row r="2501" spans="1:4" hidden="1" x14ac:dyDescent="0.3">
      <c r="A2501" s="4">
        <v>92</v>
      </c>
      <c r="B2501" s="4" t="s">
        <v>251</v>
      </c>
      <c r="C2501" s="4">
        <v>10</v>
      </c>
      <c r="D2501" s="4">
        <v>2023</v>
      </c>
    </row>
    <row r="2502" spans="1:4" hidden="1" x14ac:dyDescent="0.3">
      <c r="A2502" s="4">
        <v>93</v>
      </c>
      <c r="B2502" s="4" t="s">
        <v>317</v>
      </c>
      <c r="C2502" s="4">
        <v>10</v>
      </c>
      <c r="D2502" s="4">
        <v>2023</v>
      </c>
    </row>
    <row r="2503" spans="1:4" hidden="1" x14ac:dyDescent="0.3">
      <c r="A2503" s="4">
        <v>94</v>
      </c>
      <c r="B2503" s="4" t="s">
        <v>1155</v>
      </c>
      <c r="C2503" s="4">
        <v>10</v>
      </c>
      <c r="D2503" s="4">
        <v>2023</v>
      </c>
    </row>
    <row r="2504" spans="1:4" hidden="1" x14ac:dyDescent="0.3">
      <c r="A2504" s="4">
        <v>95</v>
      </c>
      <c r="B2504" s="4" t="s">
        <v>305</v>
      </c>
      <c r="C2504" s="4">
        <v>9</v>
      </c>
      <c r="D2504" s="4">
        <v>2023</v>
      </c>
    </row>
    <row r="2505" spans="1:4" hidden="1" x14ac:dyDescent="0.3">
      <c r="A2505" s="4">
        <v>96</v>
      </c>
      <c r="B2505" s="4" t="s">
        <v>248</v>
      </c>
      <c r="C2505" s="4">
        <v>8</v>
      </c>
      <c r="D2505" s="4">
        <v>2023</v>
      </c>
    </row>
    <row r="2506" spans="1:4" hidden="1" x14ac:dyDescent="0.3">
      <c r="A2506" s="4">
        <v>97</v>
      </c>
      <c r="B2506" s="4" t="s">
        <v>321</v>
      </c>
      <c r="C2506" s="4">
        <v>8</v>
      </c>
      <c r="D2506" s="4">
        <v>2023</v>
      </c>
    </row>
    <row r="2507" spans="1:4" hidden="1" x14ac:dyDescent="0.3">
      <c r="A2507" s="4">
        <v>98</v>
      </c>
      <c r="B2507" s="4" t="s">
        <v>350</v>
      </c>
      <c r="C2507" s="4">
        <v>7</v>
      </c>
      <c r="D2507" s="4">
        <v>2023</v>
      </c>
    </row>
    <row r="2508" spans="1:4" hidden="1" x14ac:dyDescent="0.3">
      <c r="A2508" s="4">
        <v>99</v>
      </c>
      <c r="B2508" s="4" t="s">
        <v>257</v>
      </c>
      <c r="C2508" s="4">
        <v>6</v>
      </c>
      <c r="D2508" s="4">
        <v>2023</v>
      </c>
    </row>
    <row r="2509" spans="1:4" hidden="1" x14ac:dyDescent="0.3">
      <c r="A2509" s="4">
        <v>100</v>
      </c>
      <c r="B2509" s="4" t="s">
        <v>313</v>
      </c>
      <c r="C2509" s="4">
        <v>6</v>
      </c>
      <c r="D2509" s="4">
        <v>2023</v>
      </c>
    </row>
    <row r="2510" spans="1:4" hidden="1" x14ac:dyDescent="0.3">
      <c r="A2510" s="4">
        <v>101</v>
      </c>
      <c r="B2510" s="4" t="s">
        <v>238</v>
      </c>
      <c r="C2510" s="4">
        <v>5</v>
      </c>
      <c r="D2510" s="4">
        <v>2023</v>
      </c>
    </row>
    <row r="2511" spans="1:4" hidden="1" x14ac:dyDescent="0.3">
      <c r="A2511" s="4">
        <v>102</v>
      </c>
      <c r="B2511" s="4" t="s">
        <v>300</v>
      </c>
      <c r="C2511" s="4">
        <v>5</v>
      </c>
      <c r="D2511" s="4">
        <v>2023</v>
      </c>
    </row>
    <row r="2512" spans="1:4" hidden="1" x14ac:dyDescent="0.3">
      <c r="A2512" s="4">
        <v>103</v>
      </c>
      <c r="B2512" s="4" t="s">
        <v>201</v>
      </c>
      <c r="C2512" s="4">
        <v>4</v>
      </c>
      <c r="D2512" s="4">
        <v>2023</v>
      </c>
    </row>
    <row r="2513" spans="1:4" hidden="1" x14ac:dyDescent="0.3">
      <c r="A2513" s="4">
        <v>104</v>
      </c>
      <c r="B2513" s="4" t="s">
        <v>283</v>
      </c>
      <c r="C2513" s="4">
        <v>4</v>
      </c>
      <c r="D2513" s="4">
        <v>2023</v>
      </c>
    </row>
    <row r="2514" spans="1:4" hidden="1" x14ac:dyDescent="0.3">
      <c r="A2514" s="4">
        <v>105</v>
      </c>
      <c r="B2514" s="4" t="s">
        <v>292</v>
      </c>
      <c r="C2514" s="4">
        <v>4</v>
      </c>
      <c r="D2514" s="4">
        <v>2023</v>
      </c>
    </row>
    <row r="2515" spans="1:4" hidden="1" x14ac:dyDescent="0.3">
      <c r="A2515" s="4">
        <v>106</v>
      </c>
      <c r="B2515" s="4" t="s">
        <v>220</v>
      </c>
      <c r="C2515" s="4">
        <v>3</v>
      </c>
      <c r="D2515" s="4">
        <v>2023</v>
      </c>
    </row>
    <row r="2516" spans="1:4" hidden="1" x14ac:dyDescent="0.3">
      <c r="A2516" s="4">
        <v>107</v>
      </c>
      <c r="B2516" s="4" t="s">
        <v>203</v>
      </c>
      <c r="C2516" s="4">
        <v>2</v>
      </c>
      <c r="D2516" s="4">
        <v>2023</v>
      </c>
    </row>
    <row r="2517" spans="1:4" hidden="1" x14ac:dyDescent="0.3">
      <c r="A2517" s="4">
        <v>108</v>
      </c>
      <c r="B2517" s="4" t="s">
        <v>207</v>
      </c>
      <c r="C2517" s="4">
        <v>2</v>
      </c>
      <c r="D2517" s="4">
        <v>2023</v>
      </c>
    </row>
    <row r="2518" spans="1:4" hidden="1" x14ac:dyDescent="0.3">
      <c r="A2518" s="4">
        <v>109</v>
      </c>
      <c r="B2518" s="4" t="s">
        <v>213</v>
      </c>
      <c r="C2518" s="4">
        <v>2</v>
      </c>
      <c r="D2518" s="4">
        <v>2023</v>
      </c>
    </row>
    <row r="2519" spans="1:4" hidden="1" x14ac:dyDescent="0.3">
      <c r="A2519" s="4">
        <v>110</v>
      </c>
      <c r="B2519" s="4" t="s">
        <v>226</v>
      </c>
      <c r="C2519" s="4">
        <v>2</v>
      </c>
      <c r="D2519" s="4">
        <v>2023</v>
      </c>
    </row>
    <row r="2520" spans="1:4" hidden="1" x14ac:dyDescent="0.3">
      <c r="A2520" s="4">
        <v>111</v>
      </c>
      <c r="B2520" s="4" t="s">
        <v>246</v>
      </c>
      <c r="C2520" s="4">
        <v>2</v>
      </c>
      <c r="D2520" s="4">
        <v>2023</v>
      </c>
    </row>
    <row r="2521" spans="1:4" hidden="1" x14ac:dyDescent="0.3">
      <c r="A2521" s="4">
        <v>112</v>
      </c>
      <c r="B2521" s="4" t="s">
        <v>332</v>
      </c>
      <c r="C2521" s="4">
        <v>2</v>
      </c>
      <c r="D2521" s="4">
        <v>2023</v>
      </c>
    </row>
    <row r="2522" spans="1:4" hidden="1" x14ac:dyDescent="0.3">
      <c r="A2522" s="4">
        <v>113</v>
      </c>
      <c r="B2522" s="4" t="s">
        <v>368</v>
      </c>
      <c r="C2522" s="4">
        <v>2</v>
      </c>
      <c r="D2522" s="4">
        <v>2023</v>
      </c>
    </row>
    <row r="2523" spans="1:4" hidden="1" x14ac:dyDescent="0.3">
      <c r="A2523" s="4">
        <v>114</v>
      </c>
      <c r="B2523" s="4" t="s">
        <v>298</v>
      </c>
      <c r="C2523" s="4">
        <v>1</v>
      </c>
      <c r="D2523" s="4">
        <v>2023</v>
      </c>
    </row>
    <row r="2524" spans="1:4" hidden="1" x14ac:dyDescent="0.3">
      <c r="A2524" s="4">
        <v>115</v>
      </c>
      <c r="B2524" s="4" t="s">
        <v>326</v>
      </c>
      <c r="C2524" s="4">
        <v>1</v>
      </c>
      <c r="D2524" s="4">
        <v>2023</v>
      </c>
    </row>
    <row r="2525" spans="1:4" hidden="1" x14ac:dyDescent="0.3">
      <c r="A2525" s="4">
        <v>116</v>
      </c>
      <c r="B2525" s="4" t="s">
        <v>337</v>
      </c>
      <c r="C2525" s="4">
        <v>1</v>
      </c>
      <c r="D2525" s="4">
        <v>2023</v>
      </c>
    </row>
    <row r="2526" spans="1:4" hidden="1" x14ac:dyDescent="0.3">
      <c r="A2526" s="4">
        <v>117</v>
      </c>
      <c r="B2526" s="4" t="s">
        <v>343</v>
      </c>
      <c r="C2526" s="4">
        <v>1</v>
      </c>
      <c r="D2526" s="4">
        <v>2023</v>
      </c>
    </row>
    <row r="2527" spans="1:4" hidden="1" x14ac:dyDescent="0.3">
      <c r="A2527" s="4">
        <v>118</v>
      </c>
      <c r="B2527" s="4" t="s">
        <v>364</v>
      </c>
      <c r="C2527" s="4">
        <v>1</v>
      </c>
      <c r="D2527" s="4">
        <v>2023</v>
      </c>
    </row>
    <row r="2528" spans="1:4" hidden="1" x14ac:dyDescent="0.3">
      <c r="A2528" s="4">
        <v>119</v>
      </c>
      <c r="B2528" s="4" t="s">
        <v>273</v>
      </c>
      <c r="C2528" s="4">
        <v>0</v>
      </c>
      <c r="D2528" s="4">
        <v>2023</v>
      </c>
    </row>
    <row r="2529" spans="1:4" hidden="1" x14ac:dyDescent="0.3">
      <c r="A2529" s="4">
        <v>120</v>
      </c>
      <c r="B2529" s="4" t="s">
        <v>278</v>
      </c>
      <c r="C2529" s="4">
        <v>0</v>
      </c>
      <c r="D2529" s="4">
        <v>2023</v>
      </c>
    </row>
    <row r="2530" spans="1:4" hidden="1" x14ac:dyDescent="0.3">
      <c r="A2530" s="4">
        <v>121</v>
      </c>
      <c r="B2530" s="4" t="s">
        <v>377</v>
      </c>
      <c r="C2530" s="4">
        <v>0</v>
      </c>
      <c r="D2530" s="4">
        <v>2023</v>
      </c>
    </row>
    <row r="2531" spans="1:4" x14ac:dyDescent="0.3">
      <c r="A2531" s="49">
        <v>1</v>
      </c>
      <c r="B2531" s="25" t="s">
        <v>319</v>
      </c>
      <c r="C2531" s="25">
        <v>6136</v>
      </c>
      <c r="D2531" s="25">
        <v>2024</v>
      </c>
    </row>
    <row r="2532" spans="1:4" x14ac:dyDescent="0.3">
      <c r="A2532" s="49">
        <v>2</v>
      </c>
      <c r="B2532" s="25" t="s">
        <v>340</v>
      </c>
      <c r="C2532" s="25">
        <v>5876</v>
      </c>
      <c r="D2532" s="25">
        <v>2024</v>
      </c>
    </row>
    <row r="2533" spans="1:4" x14ac:dyDescent="0.3">
      <c r="A2533" s="49">
        <v>3</v>
      </c>
      <c r="B2533" s="25" t="s">
        <v>217</v>
      </c>
      <c r="C2533" s="25">
        <v>5688</v>
      </c>
      <c r="D2533" s="25">
        <v>2024</v>
      </c>
    </row>
    <row r="2534" spans="1:4" x14ac:dyDescent="0.3">
      <c r="A2534" s="49">
        <v>4</v>
      </c>
      <c r="B2534" s="25" t="s">
        <v>28</v>
      </c>
      <c r="C2534" s="25">
        <v>5384</v>
      </c>
      <c r="D2534" s="25">
        <v>2024</v>
      </c>
    </row>
    <row r="2535" spans="1:4" x14ac:dyDescent="0.3">
      <c r="A2535" s="49">
        <v>5</v>
      </c>
      <c r="B2535" s="25" t="s">
        <v>36</v>
      </c>
      <c r="C2535" s="25">
        <v>2756</v>
      </c>
      <c r="D2535" s="25">
        <v>2024</v>
      </c>
    </row>
    <row r="2536" spans="1:4" hidden="1" x14ac:dyDescent="0.3">
      <c r="A2536" s="4">
        <v>6</v>
      </c>
      <c r="B2536" s="4" t="s">
        <v>266</v>
      </c>
      <c r="C2536" s="4">
        <v>2632</v>
      </c>
      <c r="D2536" s="4">
        <v>2024</v>
      </c>
    </row>
    <row r="2537" spans="1:4" hidden="1" x14ac:dyDescent="0.3">
      <c r="A2537" s="4">
        <v>7</v>
      </c>
      <c r="B2537" s="4" t="s">
        <v>329</v>
      </c>
      <c r="C2537" s="4">
        <v>2608</v>
      </c>
      <c r="D2537" s="4">
        <v>2024</v>
      </c>
    </row>
    <row r="2538" spans="1:4" hidden="1" x14ac:dyDescent="0.3">
      <c r="A2538" s="4">
        <v>8</v>
      </c>
      <c r="B2538" s="4" t="s">
        <v>18</v>
      </c>
      <c r="C2538" s="4">
        <v>1799</v>
      </c>
      <c r="D2538" s="4">
        <v>2024</v>
      </c>
    </row>
    <row r="2539" spans="1:4" hidden="1" x14ac:dyDescent="0.3">
      <c r="A2539" s="4">
        <v>9</v>
      </c>
      <c r="B2539" s="4" t="s">
        <v>314</v>
      </c>
      <c r="C2539" s="4">
        <v>1712</v>
      </c>
      <c r="D2539" s="4">
        <v>2024</v>
      </c>
    </row>
    <row r="2540" spans="1:4" hidden="1" x14ac:dyDescent="0.3">
      <c r="A2540" s="4">
        <v>10</v>
      </c>
      <c r="B2540" s="4" t="s">
        <v>1157</v>
      </c>
      <c r="C2540" s="4">
        <v>1549</v>
      </c>
      <c r="D2540" s="4">
        <v>2024</v>
      </c>
    </row>
    <row r="2541" spans="1:4" hidden="1" x14ac:dyDescent="0.3">
      <c r="A2541" s="4">
        <v>11</v>
      </c>
      <c r="B2541" s="4" t="s">
        <v>259</v>
      </c>
      <c r="C2541" s="4">
        <v>1530</v>
      </c>
      <c r="D2541" s="4">
        <v>2024</v>
      </c>
    </row>
    <row r="2542" spans="1:4" hidden="1" x14ac:dyDescent="0.3">
      <c r="A2542" s="4">
        <v>12</v>
      </c>
      <c r="B2542" s="4" t="s">
        <v>344</v>
      </c>
      <c r="C2542" s="4">
        <v>1296</v>
      </c>
      <c r="D2542" s="4">
        <v>2024</v>
      </c>
    </row>
    <row r="2543" spans="1:4" hidden="1" x14ac:dyDescent="0.3">
      <c r="A2543" s="4">
        <v>13</v>
      </c>
      <c r="B2543" s="4" t="s">
        <v>253</v>
      </c>
      <c r="C2543" s="4">
        <v>1240</v>
      </c>
      <c r="D2543" s="4">
        <v>2024</v>
      </c>
    </row>
    <row r="2544" spans="1:4" hidden="1" x14ac:dyDescent="0.3">
      <c r="A2544" s="4">
        <v>14</v>
      </c>
      <c r="B2544" s="4" t="s">
        <v>233</v>
      </c>
      <c r="C2544" s="4">
        <v>1123</v>
      </c>
      <c r="D2544" s="4">
        <v>2024</v>
      </c>
    </row>
    <row r="2545" spans="1:4" hidden="1" x14ac:dyDescent="0.3">
      <c r="A2545" s="4">
        <v>15</v>
      </c>
      <c r="B2545" s="4" t="s">
        <v>45</v>
      </c>
      <c r="C2545" s="4">
        <v>1115</v>
      </c>
      <c r="D2545" s="4">
        <v>2024</v>
      </c>
    </row>
    <row r="2546" spans="1:4" hidden="1" x14ac:dyDescent="0.3">
      <c r="A2546" s="4">
        <v>16</v>
      </c>
      <c r="B2546" s="4" t="s">
        <v>388</v>
      </c>
      <c r="C2546" s="4">
        <v>976</v>
      </c>
      <c r="D2546" s="4">
        <v>2024</v>
      </c>
    </row>
    <row r="2547" spans="1:4" hidden="1" x14ac:dyDescent="0.3">
      <c r="A2547" s="4">
        <v>17</v>
      </c>
      <c r="B2547" s="4" t="s">
        <v>381</v>
      </c>
      <c r="C2547" s="4">
        <v>945</v>
      </c>
      <c r="D2547" s="4">
        <v>2024</v>
      </c>
    </row>
    <row r="2548" spans="1:4" hidden="1" x14ac:dyDescent="0.3">
      <c r="A2548" s="4">
        <v>18</v>
      </c>
      <c r="B2548" s="4" t="s">
        <v>372</v>
      </c>
      <c r="C2548" s="4">
        <v>926</v>
      </c>
      <c r="D2548" s="4">
        <v>2024</v>
      </c>
    </row>
    <row r="2549" spans="1:4" hidden="1" x14ac:dyDescent="0.3">
      <c r="A2549" s="4">
        <v>19</v>
      </c>
      <c r="B2549" s="4" t="s">
        <v>312</v>
      </c>
      <c r="C2549" s="4">
        <v>897</v>
      </c>
      <c r="D2549" s="4">
        <v>2024</v>
      </c>
    </row>
    <row r="2550" spans="1:4" hidden="1" x14ac:dyDescent="0.3">
      <c r="A2550" s="4">
        <v>20</v>
      </c>
      <c r="B2550" s="4" t="s">
        <v>302</v>
      </c>
      <c r="C2550" s="4">
        <v>876</v>
      </c>
      <c r="D2550" s="4">
        <v>2024</v>
      </c>
    </row>
    <row r="2551" spans="1:4" hidden="1" x14ac:dyDescent="0.3">
      <c r="A2551" s="4">
        <v>21</v>
      </c>
      <c r="B2551" s="4" t="s">
        <v>25</v>
      </c>
      <c r="C2551" s="4">
        <v>854</v>
      </c>
      <c r="D2551" s="4">
        <v>2024</v>
      </c>
    </row>
    <row r="2552" spans="1:4" hidden="1" x14ac:dyDescent="0.3">
      <c r="A2552" s="4">
        <v>22</v>
      </c>
      <c r="B2552" s="4" t="s">
        <v>301</v>
      </c>
      <c r="C2552" s="4">
        <v>796</v>
      </c>
      <c r="D2552" s="4">
        <v>2024</v>
      </c>
    </row>
    <row r="2553" spans="1:4" hidden="1" x14ac:dyDescent="0.3">
      <c r="A2553" s="4">
        <v>23</v>
      </c>
      <c r="B2553" s="4" t="s">
        <v>307</v>
      </c>
      <c r="C2553" s="4">
        <v>794</v>
      </c>
      <c r="D2553" s="4">
        <v>2024</v>
      </c>
    </row>
    <row r="2554" spans="1:4" hidden="1" x14ac:dyDescent="0.3">
      <c r="A2554" s="4">
        <v>24</v>
      </c>
      <c r="B2554" s="4" t="s">
        <v>230</v>
      </c>
      <c r="C2554" s="4">
        <v>771</v>
      </c>
      <c r="D2554" s="4">
        <v>2024</v>
      </c>
    </row>
    <row r="2555" spans="1:4" hidden="1" x14ac:dyDescent="0.3">
      <c r="A2555" s="4">
        <v>25</v>
      </c>
      <c r="B2555" s="4" t="s">
        <v>4</v>
      </c>
      <c r="C2555" s="4">
        <v>701</v>
      </c>
      <c r="D2555" s="4">
        <v>2024</v>
      </c>
    </row>
    <row r="2556" spans="1:4" hidden="1" x14ac:dyDescent="0.3">
      <c r="A2556" s="4">
        <v>26</v>
      </c>
      <c r="B2556" s="4" t="s">
        <v>376</v>
      </c>
      <c r="C2556" s="4">
        <v>655</v>
      </c>
      <c r="D2556" s="4">
        <v>2024</v>
      </c>
    </row>
    <row r="2557" spans="1:4" hidden="1" x14ac:dyDescent="0.3">
      <c r="A2557" s="4">
        <v>27</v>
      </c>
      <c r="B2557" s="4" t="s">
        <v>262</v>
      </c>
      <c r="C2557" s="4">
        <v>624</v>
      </c>
      <c r="D2557" s="4">
        <v>2024</v>
      </c>
    </row>
    <row r="2558" spans="1:4" hidden="1" x14ac:dyDescent="0.3">
      <c r="A2558" s="4">
        <v>28</v>
      </c>
      <c r="B2558" s="4" t="s">
        <v>232</v>
      </c>
      <c r="C2558" s="4">
        <v>612</v>
      </c>
      <c r="D2558" s="4">
        <v>2024</v>
      </c>
    </row>
    <row r="2559" spans="1:4" hidden="1" x14ac:dyDescent="0.3">
      <c r="A2559" s="4">
        <v>29</v>
      </c>
      <c r="B2559" s="4" t="s">
        <v>1053</v>
      </c>
      <c r="C2559" s="4">
        <v>542</v>
      </c>
      <c r="D2559" s="4">
        <v>2024</v>
      </c>
    </row>
    <row r="2560" spans="1:4" hidden="1" x14ac:dyDescent="0.3">
      <c r="A2560" s="4">
        <v>30</v>
      </c>
      <c r="B2560" s="4" t="s">
        <v>286</v>
      </c>
      <c r="C2560" s="4">
        <v>475</v>
      </c>
      <c r="D2560" s="4">
        <v>2024</v>
      </c>
    </row>
    <row r="2561" spans="1:4" hidden="1" x14ac:dyDescent="0.3">
      <c r="A2561" s="4">
        <v>31</v>
      </c>
      <c r="B2561" s="4" t="s">
        <v>280</v>
      </c>
      <c r="C2561" s="4">
        <v>353</v>
      </c>
      <c r="D2561" s="4">
        <v>2024</v>
      </c>
    </row>
    <row r="2562" spans="1:4" hidden="1" x14ac:dyDescent="0.3">
      <c r="A2562" s="4">
        <v>32</v>
      </c>
      <c r="B2562" s="4" t="s">
        <v>260</v>
      </c>
      <c r="C2562" s="4">
        <v>338</v>
      </c>
      <c r="D2562" s="4">
        <v>2024</v>
      </c>
    </row>
    <row r="2563" spans="1:4" hidden="1" x14ac:dyDescent="0.3">
      <c r="A2563" s="4">
        <v>33</v>
      </c>
      <c r="B2563" s="4" t="s">
        <v>355</v>
      </c>
      <c r="C2563" s="4">
        <v>330</v>
      </c>
      <c r="D2563" s="4">
        <v>2024</v>
      </c>
    </row>
    <row r="2564" spans="1:4" hidden="1" x14ac:dyDescent="0.3">
      <c r="A2564" s="4">
        <v>34</v>
      </c>
      <c r="B2564" s="4" t="s">
        <v>366</v>
      </c>
      <c r="C2564" s="4">
        <v>306</v>
      </c>
      <c r="D2564" s="4">
        <v>2024</v>
      </c>
    </row>
    <row r="2565" spans="1:4" hidden="1" x14ac:dyDescent="0.3">
      <c r="A2565" s="4">
        <v>35</v>
      </c>
      <c r="B2565" s="4" t="s">
        <v>5</v>
      </c>
      <c r="C2565" s="4">
        <v>303</v>
      </c>
      <c r="D2565" s="4">
        <v>2024</v>
      </c>
    </row>
    <row r="2566" spans="1:4" hidden="1" x14ac:dyDescent="0.3">
      <c r="A2566" s="4">
        <v>36</v>
      </c>
      <c r="B2566" s="4" t="s">
        <v>345</v>
      </c>
      <c r="C2566" s="4">
        <v>284</v>
      </c>
      <c r="D2566" s="4">
        <v>2024</v>
      </c>
    </row>
    <row r="2567" spans="1:4" hidden="1" x14ac:dyDescent="0.3">
      <c r="A2567" s="4">
        <v>37</v>
      </c>
      <c r="B2567" s="4" t="s">
        <v>425</v>
      </c>
      <c r="C2567" s="4">
        <v>277</v>
      </c>
      <c r="D2567" s="4">
        <v>2024</v>
      </c>
    </row>
    <row r="2568" spans="1:4" hidden="1" x14ac:dyDescent="0.3">
      <c r="A2568" s="4">
        <v>38</v>
      </c>
      <c r="B2568" s="4" t="s">
        <v>379</v>
      </c>
      <c r="C2568" s="4">
        <v>274</v>
      </c>
      <c r="D2568" s="4">
        <v>2024</v>
      </c>
    </row>
    <row r="2569" spans="1:4" hidden="1" x14ac:dyDescent="0.3">
      <c r="A2569" s="4">
        <v>39</v>
      </c>
      <c r="B2569" s="4" t="s">
        <v>334</v>
      </c>
      <c r="C2569" s="4">
        <v>262</v>
      </c>
      <c r="D2569" s="4">
        <v>2024</v>
      </c>
    </row>
    <row r="2570" spans="1:4" hidden="1" x14ac:dyDescent="0.3">
      <c r="A2570" s="4">
        <v>40</v>
      </c>
      <c r="B2570" s="4" t="s">
        <v>391</v>
      </c>
      <c r="C2570" s="4">
        <v>255</v>
      </c>
      <c r="D2570" s="4">
        <v>2024</v>
      </c>
    </row>
    <row r="2571" spans="1:4" hidden="1" x14ac:dyDescent="0.3">
      <c r="A2571" s="4">
        <v>41</v>
      </c>
      <c r="B2571" s="4" t="s">
        <v>324</v>
      </c>
      <c r="C2571" s="4">
        <v>252</v>
      </c>
      <c r="D2571" s="4">
        <v>2024</v>
      </c>
    </row>
    <row r="2572" spans="1:4" hidden="1" x14ac:dyDescent="0.3">
      <c r="A2572" s="4">
        <v>42</v>
      </c>
      <c r="B2572" s="4" t="s">
        <v>349</v>
      </c>
      <c r="C2572" s="4">
        <v>247</v>
      </c>
      <c r="D2572" s="4">
        <v>2024</v>
      </c>
    </row>
    <row r="2573" spans="1:4" hidden="1" x14ac:dyDescent="0.3">
      <c r="A2573" s="4">
        <v>43</v>
      </c>
      <c r="B2573" s="4" t="s">
        <v>249</v>
      </c>
      <c r="C2573" s="4">
        <v>238</v>
      </c>
      <c r="D2573" s="4">
        <v>2024</v>
      </c>
    </row>
    <row r="2574" spans="1:4" hidden="1" x14ac:dyDescent="0.3">
      <c r="A2574" s="4">
        <v>44</v>
      </c>
      <c r="B2574" s="4" t="s">
        <v>336</v>
      </c>
      <c r="C2574" s="4">
        <v>236</v>
      </c>
      <c r="D2574" s="4">
        <v>2024</v>
      </c>
    </row>
    <row r="2575" spans="1:4" hidden="1" x14ac:dyDescent="0.3">
      <c r="A2575" s="4">
        <v>45</v>
      </c>
      <c r="B2575" s="4" t="s">
        <v>223</v>
      </c>
      <c r="C2575" s="4">
        <v>219</v>
      </c>
      <c r="D2575" s="4">
        <v>2024</v>
      </c>
    </row>
    <row r="2576" spans="1:4" hidden="1" x14ac:dyDescent="0.3">
      <c r="A2576" s="4">
        <v>46</v>
      </c>
      <c r="B2576" s="4" t="s">
        <v>269</v>
      </c>
      <c r="C2576" s="4">
        <v>216</v>
      </c>
      <c r="D2576" s="4">
        <v>2024</v>
      </c>
    </row>
    <row r="2577" spans="1:4" hidden="1" x14ac:dyDescent="0.3">
      <c r="A2577" s="4">
        <v>47</v>
      </c>
      <c r="B2577" s="4" t="s">
        <v>26</v>
      </c>
      <c r="C2577" s="4">
        <v>202</v>
      </c>
      <c r="D2577" s="4">
        <v>2024</v>
      </c>
    </row>
    <row r="2578" spans="1:4" hidden="1" x14ac:dyDescent="0.3">
      <c r="A2578" s="4">
        <v>48</v>
      </c>
      <c r="B2578" s="4" t="s">
        <v>261</v>
      </c>
      <c r="C2578" s="4">
        <v>194</v>
      </c>
      <c r="D2578" s="4">
        <v>2024</v>
      </c>
    </row>
    <row r="2579" spans="1:4" hidden="1" x14ac:dyDescent="0.3">
      <c r="A2579" s="4">
        <v>49</v>
      </c>
      <c r="B2579" s="4" t="s">
        <v>625</v>
      </c>
      <c r="C2579" s="4">
        <v>185</v>
      </c>
      <c r="D2579" s="4">
        <v>2024</v>
      </c>
    </row>
    <row r="2580" spans="1:4" hidden="1" x14ac:dyDescent="0.3">
      <c r="A2580" s="4">
        <v>50</v>
      </c>
      <c r="B2580" s="4" t="s">
        <v>265</v>
      </c>
      <c r="C2580" s="4">
        <v>183</v>
      </c>
      <c r="D2580" s="4">
        <v>2024</v>
      </c>
    </row>
    <row r="2581" spans="1:4" hidden="1" x14ac:dyDescent="0.3">
      <c r="A2581" s="4">
        <v>51</v>
      </c>
      <c r="B2581" s="4" t="s">
        <v>212</v>
      </c>
      <c r="C2581" s="4">
        <v>174</v>
      </c>
      <c r="D2581" s="4">
        <v>2024</v>
      </c>
    </row>
    <row r="2582" spans="1:4" hidden="1" x14ac:dyDescent="0.3">
      <c r="A2582" s="4">
        <v>52</v>
      </c>
      <c r="B2582" s="4" t="s">
        <v>285</v>
      </c>
      <c r="C2582" s="4">
        <v>164</v>
      </c>
      <c r="D2582" s="4">
        <v>2024</v>
      </c>
    </row>
    <row r="2583" spans="1:4" hidden="1" x14ac:dyDescent="0.3">
      <c r="A2583" s="4">
        <v>53</v>
      </c>
      <c r="B2583" s="4" t="s">
        <v>439</v>
      </c>
      <c r="C2583" s="4">
        <v>164</v>
      </c>
      <c r="D2583" s="4">
        <v>2024</v>
      </c>
    </row>
    <row r="2584" spans="1:4" hidden="1" x14ac:dyDescent="0.3">
      <c r="A2584" s="4">
        <v>54</v>
      </c>
      <c r="B2584" s="4" t="s">
        <v>284</v>
      </c>
      <c r="C2584" s="4">
        <v>147</v>
      </c>
      <c r="D2584" s="4">
        <v>2024</v>
      </c>
    </row>
    <row r="2585" spans="1:4" hidden="1" x14ac:dyDescent="0.3">
      <c r="A2585" s="4">
        <v>55</v>
      </c>
      <c r="B2585" s="4" t="s">
        <v>267</v>
      </c>
      <c r="C2585" s="4">
        <v>111</v>
      </c>
      <c r="D2585" s="4">
        <v>2024</v>
      </c>
    </row>
    <row r="2586" spans="1:4" hidden="1" x14ac:dyDescent="0.3">
      <c r="A2586" s="4">
        <v>56</v>
      </c>
      <c r="B2586" s="4" t="s">
        <v>229</v>
      </c>
      <c r="C2586" s="4">
        <v>86</v>
      </c>
      <c r="D2586" s="4">
        <v>2024</v>
      </c>
    </row>
    <row r="2587" spans="1:4" hidden="1" x14ac:dyDescent="0.3">
      <c r="A2587" s="4">
        <v>57</v>
      </c>
      <c r="B2587" s="4" t="s">
        <v>254</v>
      </c>
      <c r="C2587" s="4">
        <v>81</v>
      </c>
      <c r="D2587" s="4">
        <v>2024</v>
      </c>
    </row>
    <row r="2588" spans="1:4" hidden="1" x14ac:dyDescent="0.3">
      <c r="A2588" s="4">
        <v>58</v>
      </c>
      <c r="B2588" s="4" t="s">
        <v>30</v>
      </c>
      <c r="C2588" s="4">
        <v>80</v>
      </c>
      <c r="D2588" s="4">
        <v>2024</v>
      </c>
    </row>
    <row r="2589" spans="1:4" hidden="1" x14ac:dyDescent="0.3">
      <c r="A2589" s="4">
        <v>59</v>
      </c>
      <c r="B2589" s="4" t="s">
        <v>369</v>
      </c>
      <c r="C2589" s="4">
        <v>80</v>
      </c>
      <c r="D2589" s="4">
        <v>2024</v>
      </c>
    </row>
    <row r="2590" spans="1:4" hidden="1" x14ac:dyDescent="0.3">
      <c r="A2590" s="4">
        <v>60</v>
      </c>
      <c r="B2590" s="4" t="s">
        <v>323</v>
      </c>
      <c r="C2590" s="4">
        <v>78</v>
      </c>
      <c r="D2590" s="4">
        <v>2024</v>
      </c>
    </row>
    <row r="2591" spans="1:4" hidden="1" x14ac:dyDescent="0.3">
      <c r="A2591" s="4">
        <v>61</v>
      </c>
      <c r="B2591" s="4" t="s">
        <v>720</v>
      </c>
      <c r="C2591" s="4">
        <v>72</v>
      </c>
      <c r="D2591" s="4">
        <v>2024</v>
      </c>
    </row>
    <row r="2592" spans="1:4" hidden="1" x14ac:dyDescent="0.3">
      <c r="A2592" s="4">
        <v>62</v>
      </c>
      <c r="B2592" s="4" t="s">
        <v>474</v>
      </c>
      <c r="C2592" s="4">
        <v>66</v>
      </c>
      <c r="D2592" s="4">
        <v>2024</v>
      </c>
    </row>
    <row r="2593" spans="1:4" hidden="1" x14ac:dyDescent="0.3">
      <c r="A2593" s="4">
        <v>63</v>
      </c>
      <c r="B2593" s="4" t="s">
        <v>389</v>
      </c>
      <c r="C2593" s="4">
        <v>55</v>
      </c>
      <c r="D2593" s="4">
        <v>2024</v>
      </c>
    </row>
    <row r="2594" spans="1:4" hidden="1" x14ac:dyDescent="0.3">
      <c r="A2594" s="4">
        <v>64</v>
      </c>
      <c r="B2594" s="4" t="s">
        <v>327</v>
      </c>
      <c r="C2594" s="4">
        <v>48</v>
      </c>
      <c r="D2594" s="4">
        <v>2024</v>
      </c>
    </row>
    <row r="2595" spans="1:4" hidden="1" x14ac:dyDescent="0.3">
      <c r="A2595" s="4">
        <v>65</v>
      </c>
      <c r="B2595" s="4" t="s">
        <v>347</v>
      </c>
      <c r="C2595" s="4">
        <v>41</v>
      </c>
      <c r="D2595" s="4">
        <v>2024</v>
      </c>
    </row>
    <row r="2596" spans="1:4" hidden="1" x14ac:dyDescent="0.3">
      <c r="A2596" s="4">
        <v>66</v>
      </c>
      <c r="B2596" s="4" t="s">
        <v>304</v>
      </c>
      <c r="C2596" s="4">
        <v>40</v>
      </c>
      <c r="D2596" s="4">
        <v>2024</v>
      </c>
    </row>
    <row r="2597" spans="1:4" hidden="1" x14ac:dyDescent="0.3">
      <c r="A2597" s="4">
        <v>67</v>
      </c>
      <c r="B2597" s="4" t="s">
        <v>276</v>
      </c>
      <c r="C2597" s="4">
        <v>36</v>
      </c>
      <c r="D2597" s="4">
        <v>2024</v>
      </c>
    </row>
    <row r="2598" spans="1:4" hidden="1" x14ac:dyDescent="0.3">
      <c r="A2598" s="4">
        <v>68</v>
      </c>
      <c r="B2598" s="4" t="s">
        <v>335</v>
      </c>
      <c r="C2598" s="4">
        <v>35</v>
      </c>
      <c r="D2598" s="4">
        <v>2024</v>
      </c>
    </row>
    <row r="2599" spans="1:4" hidden="1" x14ac:dyDescent="0.3">
      <c r="A2599" s="4">
        <v>69</v>
      </c>
      <c r="B2599" s="4" t="s">
        <v>210</v>
      </c>
      <c r="C2599" s="4">
        <v>33</v>
      </c>
      <c r="D2599" s="4">
        <v>2024</v>
      </c>
    </row>
    <row r="2600" spans="1:4" hidden="1" x14ac:dyDescent="0.3">
      <c r="A2600" s="4">
        <v>70</v>
      </c>
      <c r="B2600" s="4" t="s">
        <v>594</v>
      </c>
      <c r="C2600" s="4">
        <v>30</v>
      </c>
      <c r="D2600" s="4">
        <v>2024</v>
      </c>
    </row>
    <row r="2601" spans="1:4" hidden="1" x14ac:dyDescent="0.3">
      <c r="A2601" s="4">
        <v>71</v>
      </c>
      <c r="B2601" s="4" t="s">
        <v>211</v>
      </c>
      <c r="C2601" s="4">
        <v>28</v>
      </c>
      <c r="D2601" s="4">
        <v>2024</v>
      </c>
    </row>
    <row r="2602" spans="1:4" hidden="1" x14ac:dyDescent="0.3">
      <c r="A2602" s="4">
        <v>72</v>
      </c>
      <c r="B2602" s="4" t="s">
        <v>222</v>
      </c>
      <c r="C2602" s="4">
        <v>26</v>
      </c>
      <c r="D2602" s="4">
        <v>2024</v>
      </c>
    </row>
    <row r="2603" spans="1:4" hidden="1" x14ac:dyDescent="0.3">
      <c r="A2603" s="4">
        <v>73</v>
      </c>
      <c r="B2603" s="4" t="s">
        <v>234</v>
      </c>
      <c r="C2603" s="4">
        <v>26</v>
      </c>
      <c r="D2603" s="4">
        <v>2024</v>
      </c>
    </row>
    <row r="2604" spans="1:4" hidden="1" x14ac:dyDescent="0.3">
      <c r="A2604" s="4">
        <v>74</v>
      </c>
      <c r="B2604" s="4" t="s">
        <v>270</v>
      </c>
      <c r="C2604" s="4">
        <v>26</v>
      </c>
      <c r="D2604" s="4">
        <v>2024</v>
      </c>
    </row>
    <row r="2605" spans="1:4" hidden="1" x14ac:dyDescent="0.3">
      <c r="A2605" s="4">
        <v>75</v>
      </c>
      <c r="B2605" s="4" t="s">
        <v>224</v>
      </c>
      <c r="C2605" s="4">
        <v>25</v>
      </c>
      <c r="D2605" s="4">
        <v>2024</v>
      </c>
    </row>
    <row r="2606" spans="1:4" hidden="1" x14ac:dyDescent="0.3">
      <c r="A2606" s="4">
        <v>76</v>
      </c>
      <c r="B2606" s="4" t="s">
        <v>295</v>
      </c>
      <c r="C2606" s="4">
        <v>24</v>
      </c>
      <c r="D2606" s="4">
        <v>2024</v>
      </c>
    </row>
    <row r="2607" spans="1:4" hidden="1" x14ac:dyDescent="0.3">
      <c r="A2607" s="4">
        <v>77</v>
      </c>
      <c r="B2607" s="4" t="s">
        <v>333</v>
      </c>
      <c r="C2607" s="4">
        <v>24</v>
      </c>
      <c r="D2607" s="4">
        <v>2024</v>
      </c>
    </row>
    <row r="2608" spans="1:4" hidden="1" x14ac:dyDescent="0.3">
      <c r="A2608" s="4">
        <v>78</v>
      </c>
      <c r="B2608" s="4" t="s">
        <v>361</v>
      </c>
      <c r="C2608" s="4">
        <v>24</v>
      </c>
      <c r="D2608" s="4">
        <v>2024</v>
      </c>
    </row>
    <row r="2609" spans="1:4" hidden="1" x14ac:dyDescent="0.3">
      <c r="A2609" s="4">
        <v>79</v>
      </c>
      <c r="B2609" s="4" t="s">
        <v>225</v>
      </c>
      <c r="C2609" s="4">
        <v>23</v>
      </c>
      <c r="D2609" s="4">
        <v>2024</v>
      </c>
    </row>
    <row r="2610" spans="1:4" hidden="1" x14ac:dyDescent="0.3">
      <c r="A2610" s="4">
        <v>80</v>
      </c>
      <c r="B2610" s="4" t="s">
        <v>362</v>
      </c>
      <c r="C2610" s="4">
        <v>23</v>
      </c>
      <c r="D2610" s="4">
        <v>2024</v>
      </c>
    </row>
    <row r="2611" spans="1:4" hidden="1" x14ac:dyDescent="0.3">
      <c r="A2611" s="4">
        <v>81</v>
      </c>
      <c r="B2611" s="4" t="s">
        <v>1156</v>
      </c>
      <c r="C2611" s="4">
        <v>21</v>
      </c>
      <c r="D2611" s="4">
        <v>2024</v>
      </c>
    </row>
    <row r="2612" spans="1:4" hidden="1" x14ac:dyDescent="0.3">
      <c r="A2612" s="4">
        <v>82</v>
      </c>
      <c r="B2612" s="4" t="s">
        <v>290</v>
      </c>
      <c r="C2612" s="4">
        <v>18</v>
      </c>
      <c r="D2612" s="4">
        <v>2024</v>
      </c>
    </row>
    <row r="2613" spans="1:4" hidden="1" x14ac:dyDescent="0.3">
      <c r="A2613" s="4">
        <v>83</v>
      </c>
      <c r="B2613" s="4" t="s">
        <v>236</v>
      </c>
      <c r="C2613" s="4">
        <v>15</v>
      </c>
      <c r="D2613" s="4">
        <v>2024</v>
      </c>
    </row>
    <row r="2614" spans="1:4" hidden="1" x14ac:dyDescent="0.3">
      <c r="A2614" s="4">
        <v>84</v>
      </c>
      <c r="B2614" s="4" t="s">
        <v>274</v>
      </c>
      <c r="C2614" s="4">
        <v>15</v>
      </c>
      <c r="D2614" s="4">
        <v>2024</v>
      </c>
    </row>
    <row r="2615" spans="1:4" hidden="1" x14ac:dyDescent="0.3">
      <c r="A2615" s="4">
        <v>85</v>
      </c>
      <c r="B2615" s="4" t="s">
        <v>32</v>
      </c>
      <c r="C2615" s="4">
        <v>15</v>
      </c>
      <c r="D2615" s="4">
        <v>2024</v>
      </c>
    </row>
    <row r="2616" spans="1:4" hidden="1" x14ac:dyDescent="0.3">
      <c r="A2616" s="4">
        <v>86</v>
      </c>
      <c r="B2616" s="4" t="s">
        <v>338</v>
      </c>
      <c r="C2616" s="4">
        <v>15</v>
      </c>
      <c r="D2616" s="4">
        <v>2024</v>
      </c>
    </row>
    <row r="2617" spans="1:4" hidden="1" x14ac:dyDescent="0.3">
      <c r="A2617" s="4">
        <v>87</v>
      </c>
      <c r="B2617" s="4" t="s">
        <v>244</v>
      </c>
      <c r="C2617" s="4">
        <v>13</v>
      </c>
      <c r="D2617" s="4">
        <v>2024</v>
      </c>
    </row>
    <row r="2618" spans="1:4" hidden="1" x14ac:dyDescent="0.3">
      <c r="A2618" s="4">
        <v>88</v>
      </c>
      <c r="B2618" s="4" t="s">
        <v>237</v>
      </c>
      <c r="C2618" s="4">
        <v>12</v>
      </c>
      <c r="D2618" s="4">
        <v>2024</v>
      </c>
    </row>
    <row r="2619" spans="1:4" hidden="1" x14ac:dyDescent="0.3">
      <c r="A2619" s="4">
        <v>89</v>
      </c>
      <c r="B2619" s="4" t="s">
        <v>320</v>
      </c>
      <c r="C2619" s="4">
        <v>12</v>
      </c>
      <c r="D2619" s="4">
        <v>2024</v>
      </c>
    </row>
    <row r="2620" spans="1:4" hidden="1" x14ac:dyDescent="0.3">
      <c r="A2620" s="4">
        <v>90</v>
      </c>
      <c r="B2620" s="4" t="s">
        <v>248</v>
      </c>
      <c r="C2620" s="4">
        <v>11</v>
      </c>
      <c r="D2620" s="4">
        <v>2024</v>
      </c>
    </row>
    <row r="2621" spans="1:4" hidden="1" x14ac:dyDescent="0.3">
      <c r="A2621" s="4">
        <v>91</v>
      </c>
      <c r="B2621" s="4" t="s">
        <v>251</v>
      </c>
      <c r="C2621" s="4">
        <v>11</v>
      </c>
      <c r="D2621" s="4">
        <v>2024</v>
      </c>
    </row>
    <row r="2622" spans="1:4" hidden="1" x14ac:dyDescent="0.3">
      <c r="A2622" s="4">
        <v>92</v>
      </c>
      <c r="B2622" s="4" t="s">
        <v>252</v>
      </c>
      <c r="C2622" s="4">
        <v>11</v>
      </c>
      <c r="D2622" s="4">
        <v>2024</v>
      </c>
    </row>
    <row r="2623" spans="1:4" hidden="1" x14ac:dyDescent="0.3">
      <c r="A2623" s="4">
        <v>93</v>
      </c>
      <c r="B2623" s="4" t="s">
        <v>321</v>
      </c>
      <c r="C2623" s="4">
        <v>11</v>
      </c>
      <c r="D2623" s="4">
        <v>2024</v>
      </c>
    </row>
    <row r="2624" spans="1:4" hidden="1" x14ac:dyDescent="0.3">
      <c r="A2624" s="4">
        <v>94</v>
      </c>
      <c r="B2624" s="4" t="s">
        <v>1155</v>
      </c>
      <c r="C2624" s="4">
        <v>11</v>
      </c>
      <c r="D2624" s="4">
        <v>2024</v>
      </c>
    </row>
    <row r="2625" spans="1:4" hidden="1" x14ac:dyDescent="0.3">
      <c r="A2625" s="4">
        <v>95</v>
      </c>
      <c r="B2625" s="4" t="s">
        <v>247</v>
      </c>
      <c r="C2625" s="4">
        <v>10</v>
      </c>
      <c r="D2625" s="4">
        <v>2024</v>
      </c>
    </row>
    <row r="2626" spans="1:4" hidden="1" x14ac:dyDescent="0.3">
      <c r="A2626" s="4">
        <v>96</v>
      </c>
      <c r="B2626" s="4" t="s">
        <v>317</v>
      </c>
      <c r="C2626" s="4">
        <v>10</v>
      </c>
      <c r="D2626" s="4">
        <v>2024</v>
      </c>
    </row>
    <row r="2627" spans="1:4" hidden="1" x14ac:dyDescent="0.3">
      <c r="A2627" s="4">
        <v>97</v>
      </c>
      <c r="B2627" s="4" t="s">
        <v>313</v>
      </c>
      <c r="C2627" s="4">
        <v>9</v>
      </c>
      <c r="D2627" s="4">
        <v>2024</v>
      </c>
    </row>
    <row r="2628" spans="1:4" hidden="1" x14ac:dyDescent="0.3">
      <c r="A2628" s="4">
        <v>98</v>
      </c>
      <c r="B2628" s="4" t="s">
        <v>287</v>
      </c>
      <c r="C2628" s="4">
        <v>8</v>
      </c>
      <c r="D2628" s="4">
        <v>2024</v>
      </c>
    </row>
    <row r="2629" spans="1:4" hidden="1" x14ac:dyDescent="0.3">
      <c r="A2629" s="4">
        <v>99</v>
      </c>
      <c r="B2629" s="4" t="s">
        <v>305</v>
      </c>
      <c r="C2629" s="4">
        <v>8</v>
      </c>
      <c r="D2629" s="4">
        <v>2024</v>
      </c>
    </row>
    <row r="2630" spans="1:4" hidden="1" x14ac:dyDescent="0.3">
      <c r="A2630" s="4">
        <v>100</v>
      </c>
      <c r="B2630" s="4" t="s">
        <v>283</v>
      </c>
      <c r="C2630" s="4">
        <v>6</v>
      </c>
      <c r="D2630" s="4">
        <v>2024</v>
      </c>
    </row>
    <row r="2631" spans="1:4" hidden="1" x14ac:dyDescent="0.3">
      <c r="A2631" s="4">
        <v>101</v>
      </c>
      <c r="B2631" s="4" t="s">
        <v>238</v>
      </c>
      <c r="C2631" s="4">
        <v>5</v>
      </c>
      <c r="D2631" s="4">
        <v>2024</v>
      </c>
    </row>
    <row r="2632" spans="1:4" hidden="1" x14ac:dyDescent="0.3">
      <c r="A2632" s="4">
        <v>102</v>
      </c>
      <c r="B2632" s="4" t="s">
        <v>292</v>
      </c>
      <c r="C2632" s="4">
        <v>5</v>
      </c>
      <c r="D2632" s="4">
        <v>2024</v>
      </c>
    </row>
    <row r="2633" spans="1:4" hidden="1" x14ac:dyDescent="0.3">
      <c r="A2633" s="4">
        <v>103</v>
      </c>
      <c r="B2633" s="4" t="s">
        <v>350</v>
      </c>
      <c r="C2633" s="4">
        <v>5</v>
      </c>
      <c r="D2633" s="4">
        <v>2024</v>
      </c>
    </row>
    <row r="2634" spans="1:4" hidden="1" x14ac:dyDescent="0.3">
      <c r="A2634" s="4">
        <v>104</v>
      </c>
      <c r="B2634" s="4" t="s">
        <v>245</v>
      </c>
      <c r="C2634" s="4">
        <v>4</v>
      </c>
      <c r="D2634" s="4">
        <v>2024</v>
      </c>
    </row>
    <row r="2635" spans="1:4" hidden="1" x14ac:dyDescent="0.3">
      <c r="A2635" s="4">
        <v>105</v>
      </c>
      <c r="B2635" s="4" t="s">
        <v>201</v>
      </c>
      <c r="C2635" s="4">
        <v>3</v>
      </c>
      <c r="D2635" s="4">
        <v>2024</v>
      </c>
    </row>
    <row r="2636" spans="1:4" hidden="1" x14ac:dyDescent="0.3">
      <c r="A2636" s="4">
        <v>106</v>
      </c>
      <c r="B2636" s="4" t="s">
        <v>207</v>
      </c>
      <c r="C2636" s="4">
        <v>3</v>
      </c>
      <c r="D2636" s="4">
        <v>2024</v>
      </c>
    </row>
    <row r="2637" spans="1:4" hidden="1" x14ac:dyDescent="0.3">
      <c r="A2637" s="4">
        <v>107</v>
      </c>
      <c r="B2637" s="4" t="s">
        <v>300</v>
      </c>
      <c r="C2637" s="4">
        <v>3</v>
      </c>
      <c r="D2637" s="4">
        <v>2024</v>
      </c>
    </row>
    <row r="2638" spans="1:4" hidden="1" x14ac:dyDescent="0.3">
      <c r="A2638" s="4">
        <v>108</v>
      </c>
      <c r="B2638" s="4" t="s">
        <v>203</v>
      </c>
      <c r="C2638" s="4">
        <v>2</v>
      </c>
      <c r="D2638" s="4">
        <v>2024</v>
      </c>
    </row>
    <row r="2639" spans="1:4" hidden="1" x14ac:dyDescent="0.3">
      <c r="A2639" s="4">
        <v>109</v>
      </c>
      <c r="B2639" s="4" t="s">
        <v>213</v>
      </c>
      <c r="C2639" s="4">
        <v>2</v>
      </c>
      <c r="D2639" s="4">
        <v>2024</v>
      </c>
    </row>
    <row r="2640" spans="1:4" hidden="1" x14ac:dyDescent="0.3">
      <c r="A2640" s="4">
        <v>110</v>
      </c>
      <c r="B2640" s="4" t="s">
        <v>226</v>
      </c>
      <c r="C2640" s="4">
        <v>2</v>
      </c>
      <c r="D2640" s="4">
        <v>2024</v>
      </c>
    </row>
    <row r="2641" spans="1:4" hidden="1" x14ac:dyDescent="0.3">
      <c r="A2641" s="4">
        <v>111</v>
      </c>
      <c r="B2641" s="4" t="s">
        <v>246</v>
      </c>
      <c r="C2641" s="4">
        <v>2</v>
      </c>
      <c r="D2641" s="4">
        <v>2024</v>
      </c>
    </row>
    <row r="2642" spans="1:4" hidden="1" x14ac:dyDescent="0.3">
      <c r="A2642" s="4">
        <v>112</v>
      </c>
      <c r="B2642" s="4" t="s">
        <v>257</v>
      </c>
      <c r="C2642" s="4">
        <v>2</v>
      </c>
      <c r="D2642" s="4">
        <v>2024</v>
      </c>
    </row>
    <row r="2643" spans="1:4" hidden="1" x14ac:dyDescent="0.3">
      <c r="A2643" s="4">
        <v>113</v>
      </c>
      <c r="B2643" s="4" t="s">
        <v>326</v>
      </c>
      <c r="C2643" s="4">
        <v>2</v>
      </c>
      <c r="D2643" s="4">
        <v>2024</v>
      </c>
    </row>
    <row r="2644" spans="1:4" hidden="1" x14ac:dyDescent="0.3">
      <c r="A2644" s="4">
        <v>114</v>
      </c>
      <c r="B2644" s="4" t="s">
        <v>364</v>
      </c>
      <c r="C2644" s="4">
        <v>2</v>
      </c>
      <c r="D2644" s="4">
        <v>2024</v>
      </c>
    </row>
    <row r="2645" spans="1:4" hidden="1" x14ac:dyDescent="0.3">
      <c r="A2645" s="4">
        <v>115</v>
      </c>
      <c r="B2645" s="4" t="s">
        <v>368</v>
      </c>
      <c r="C2645" s="4">
        <v>2</v>
      </c>
      <c r="D2645" s="4">
        <v>2024</v>
      </c>
    </row>
    <row r="2646" spans="1:4" hidden="1" x14ac:dyDescent="0.3">
      <c r="A2646" s="4">
        <v>116</v>
      </c>
      <c r="B2646" s="4" t="s">
        <v>220</v>
      </c>
      <c r="C2646" s="4">
        <v>1</v>
      </c>
      <c r="D2646" s="4">
        <v>2024</v>
      </c>
    </row>
    <row r="2647" spans="1:4" hidden="1" x14ac:dyDescent="0.3">
      <c r="A2647" s="4">
        <v>117</v>
      </c>
      <c r="B2647" s="4" t="s">
        <v>337</v>
      </c>
      <c r="C2647" s="4">
        <v>1</v>
      </c>
      <c r="D2647" s="4">
        <v>2024</v>
      </c>
    </row>
    <row r="2648" spans="1:4" hidden="1" x14ac:dyDescent="0.3">
      <c r="A2648" s="4">
        <v>118</v>
      </c>
      <c r="B2648" s="4" t="s">
        <v>343</v>
      </c>
      <c r="C2648" s="4">
        <v>1</v>
      </c>
      <c r="D2648" s="4">
        <v>2024</v>
      </c>
    </row>
    <row r="2649" spans="1:4" hidden="1" x14ac:dyDescent="0.3">
      <c r="A2649" s="4">
        <v>119</v>
      </c>
      <c r="B2649" s="4" t="s">
        <v>315</v>
      </c>
      <c r="C2649" s="4">
        <v>0</v>
      </c>
      <c r="D2649" s="4">
        <v>2024</v>
      </c>
    </row>
    <row r="2650" spans="1:4" hidden="1" x14ac:dyDescent="0.3">
      <c r="A2650" s="4">
        <v>120</v>
      </c>
      <c r="B2650" s="4" t="s">
        <v>377</v>
      </c>
      <c r="C2650" s="4">
        <v>0</v>
      </c>
      <c r="D2650" s="4">
        <v>2024</v>
      </c>
    </row>
  </sheetData>
  <pageMargins left="0.70866141732283472" right="0.70866141732283472" top="0.94488188976377963" bottom="0.74803149606299213" header="0.31496062992125984" footer="0.31496062992125984"/>
  <pageSetup paperSize="9" orientation="portrait" r:id="rId1"/>
  <headerFooter>
    <oddHeader>&amp;L&amp;G</oddHeader>
    <oddFooter>Página &amp;P</oddFooter>
  </headerFooter>
  <legacyDrawingHF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528C8-9770-7A46-B533-8795E13BC491}">
  <sheetPr codeName="Hoja15">
    <tabColor theme="4"/>
    <pageSetUpPr fitToPage="1"/>
  </sheetPr>
  <dimension ref="A1:H20"/>
  <sheetViews>
    <sheetView view="pageLayout" zoomScaleNormal="100" workbookViewId="0">
      <selection activeCell="E20" sqref="E20"/>
    </sheetView>
  </sheetViews>
  <sheetFormatPr baseColWidth="10" defaultColWidth="10.875" defaultRowHeight="16.5" x14ac:dyDescent="0.3"/>
  <cols>
    <col min="1" max="1" width="17.125" style="5" customWidth="1"/>
    <col min="2" max="6" width="10.875" style="9"/>
    <col min="7" max="7" width="16.875" style="9" customWidth="1"/>
    <col min="8" max="16384" width="10.875" style="5"/>
  </cols>
  <sheetData>
    <row r="1" spans="1:8" s="8" customFormat="1" ht="20.25" x14ac:dyDescent="0.35">
      <c r="A1" s="3" t="s">
        <v>1553</v>
      </c>
      <c r="B1" s="7"/>
      <c r="C1" s="7"/>
      <c r="D1" s="7"/>
      <c r="E1" s="7"/>
      <c r="F1" s="7"/>
      <c r="G1" s="7"/>
    </row>
    <row r="2" spans="1:8" s="8" customFormat="1" ht="17.25" x14ac:dyDescent="0.3">
      <c r="A2" s="18" t="s">
        <v>1575</v>
      </c>
      <c r="B2" s="7"/>
      <c r="C2" s="7"/>
      <c r="D2" s="7"/>
      <c r="E2" s="7"/>
      <c r="F2" s="7"/>
      <c r="G2" s="7"/>
    </row>
    <row r="3" spans="1:8" s="8" customFormat="1" ht="17.25" x14ac:dyDescent="0.3">
      <c r="A3" s="18" t="s">
        <v>1188</v>
      </c>
      <c r="B3" s="7"/>
      <c r="C3" s="7"/>
      <c r="D3" s="7"/>
      <c r="E3" s="7"/>
      <c r="F3" s="7"/>
      <c r="G3" s="7"/>
    </row>
    <row r="5" spans="1:8" ht="17.25" x14ac:dyDescent="0.3">
      <c r="A5" s="51" t="s">
        <v>639</v>
      </c>
    </row>
    <row r="6" spans="1:8" x14ac:dyDescent="0.3">
      <c r="A6" s="13" t="s">
        <v>1625</v>
      </c>
      <c r="B6" s="19" t="s">
        <v>636</v>
      </c>
      <c r="C6" s="19" t="s">
        <v>635</v>
      </c>
      <c r="D6" s="19" t="s">
        <v>634</v>
      </c>
      <c r="E6" s="19" t="s">
        <v>633</v>
      </c>
      <c r="F6" s="19" t="s">
        <v>632</v>
      </c>
      <c r="G6" s="19" t="s">
        <v>631</v>
      </c>
    </row>
    <row r="7" spans="1:8" x14ac:dyDescent="0.3">
      <c r="A7" s="13" t="s">
        <v>630</v>
      </c>
      <c r="B7" s="52">
        <v>251000</v>
      </c>
      <c r="C7" s="52">
        <v>549000</v>
      </c>
      <c r="D7" s="52">
        <v>722000</v>
      </c>
      <c r="E7" s="52">
        <v>607000</v>
      </c>
      <c r="F7" s="52">
        <v>63700</v>
      </c>
      <c r="G7" s="52">
        <v>3040000</v>
      </c>
      <c r="H7" s="11"/>
    </row>
    <row r="8" spans="1:8" x14ac:dyDescent="0.3">
      <c r="A8" s="13" t="s">
        <v>629</v>
      </c>
      <c r="B8" s="52">
        <v>382000</v>
      </c>
      <c r="C8" s="52">
        <v>1220000</v>
      </c>
      <c r="D8" s="52">
        <v>2020000</v>
      </c>
      <c r="E8" s="52">
        <v>2160000</v>
      </c>
      <c r="F8" s="52">
        <v>942000</v>
      </c>
      <c r="G8" s="52">
        <v>4590000</v>
      </c>
    </row>
    <row r="9" spans="1:8" x14ac:dyDescent="0.3">
      <c r="A9" s="13" t="s">
        <v>628</v>
      </c>
      <c r="B9" s="52">
        <v>3200</v>
      </c>
      <c r="C9" s="52">
        <v>3900</v>
      </c>
      <c r="D9" s="52">
        <v>16500</v>
      </c>
      <c r="E9" s="52">
        <v>127000</v>
      </c>
      <c r="F9" s="52">
        <v>54600</v>
      </c>
      <c r="G9" s="52">
        <v>407000</v>
      </c>
    </row>
    <row r="10" spans="1:8" x14ac:dyDescent="0.3">
      <c r="A10" s="13" t="s">
        <v>627</v>
      </c>
      <c r="B10" s="52">
        <v>956</v>
      </c>
      <c r="C10" s="52">
        <v>1900</v>
      </c>
      <c r="D10" s="52">
        <v>25500</v>
      </c>
      <c r="E10" s="52">
        <v>422000</v>
      </c>
      <c r="F10" s="52">
        <v>194000</v>
      </c>
      <c r="G10" s="52">
        <v>912000</v>
      </c>
    </row>
    <row r="11" spans="1:8" x14ac:dyDescent="0.3">
      <c r="A11" s="13" t="s">
        <v>638</v>
      </c>
      <c r="B11" s="52">
        <v>15</v>
      </c>
      <c r="C11" s="52">
        <v>14</v>
      </c>
      <c r="D11" s="52">
        <v>41</v>
      </c>
      <c r="E11" s="52">
        <v>70</v>
      </c>
      <c r="F11" s="52">
        <v>44</v>
      </c>
      <c r="G11" s="52">
        <v>173</v>
      </c>
    </row>
    <row r="14" spans="1:8" ht="17.25" x14ac:dyDescent="0.3">
      <c r="A14" s="51" t="s">
        <v>637</v>
      </c>
    </row>
    <row r="15" spans="1:8" x14ac:dyDescent="0.3">
      <c r="A15" s="13" t="s">
        <v>1625</v>
      </c>
      <c r="B15" s="19" t="s">
        <v>636</v>
      </c>
      <c r="C15" s="19" t="s">
        <v>635</v>
      </c>
      <c r="D15" s="19" t="s">
        <v>634</v>
      </c>
      <c r="E15" s="19" t="s">
        <v>633</v>
      </c>
      <c r="F15" s="19" t="s">
        <v>632</v>
      </c>
      <c r="G15" s="19" t="s">
        <v>631</v>
      </c>
    </row>
    <row r="16" spans="1:8" x14ac:dyDescent="0.3">
      <c r="A16" s="13" t="s">
        <v>630</v>
      </c>
      <c r="B16" s="52">
        <v>3861</v>
      </c>
      <c r="C16" s="52">
        <v>3521</v>
      </c>
      <c r="D16" s="52">
        <v>2140</v>
      </c>
      <c r="E16" s="52">
        <v>2521</v>
      </c>
      <c r="F16" s="52">
        <v>1250</v>
      </c>
      <c r="G16" s="52">
        <v>13079</v>
      </c>
    </row>
    <row r="17" spans="1:7" x14ac:dyDescent="0.3">
      <c r="A17" s="13" t="s">
        <v>629</v>
      </c>
      <c r="B17" s="52">
        <v>7993</v>
      </c>
      <c r="C17" s="52">
        <v>12769</v>
      </c>
      <c r="D17" s="52">
        <v>30187</v>
      </c>
      <c r="E17" s="52">
        <v>72494</v>
      </c>
      <c r="F17" s="52">
        <v>52485</v>
      </c>
      <c r="G17" s="52">
        <v>174537</v>
      </c>
    </row>
    <row r="18" spans="1:7" x14ac:dyDescent="0.3">
      <c r="A18" s="13" t="s">
        <v>628</v>
      </c>
      <c r="B18" s="52">
        <v>36</v>
      </c>
      <c r="C18" s="52">
        <v>38</v>
      </c>
      <c r="D18" s="52">
        <v>437</v>
      </c>
      <c r="E18" s="52">
        <v>2434</v>
      </c>
      <c r="F18" s="52">
        <v>2323</v>
      </c>
      <c r="G18" s="52">
        <v>5273</v>
      </c>
    </row>
    <row r="19" spans="1:7" x14ac:dyDescent="0.3">
      <c r="A19" s="13" t="s">
        <v>627</v>
      </c>
      <c r="B19" s="52">
        <v>0</v>
      </c>
      <c r="C19" s="52">
        <v>6</v>
      </c>
      <c r="D19" s="52">
        <v>426</v>
      </c>
      <c r="E19" s="52">
        <v>4705</v>
      </c>
      <c r="F19" s="52">
        <v>9945</v>
      </c>
      <c r="G19" s="52">
        <v>15465</v>
      </c>
    </row>
    <row r="20" spans="1:7" x14ac:dyDescent="0.3">
      <c r="B20" s="10"/>
      <c r="C20" s="10"/>
      <c r="D20" s="10"/>
      <c r="E20" s="10"/>
      <c r="F20" s="10"/>
      <c r="G20" s="10"/>
    </row>
  </sheetData>
  <pageMargins left="0.70866141732283472" right="0.70866141732283472" top="0.94488188976377963" bottom="0.74803149606299213" header="0.31496062992125984" footer="0.31496062992125984"/>
  <pageSetup paperSize="9" scale="91" fitToHeight="0" orientation="portrait" r:id="rId1"/>
  <headerFooter>
    <oddHeader>&amp;L&amp;G</oddHeader>
    <oddFooter>&amp;C&amp;"Roboto Condensed,Normal"&amp;9Página &amp;P</oddFooter>
  </headerFooter>
  <legacyDrawingHF r:id="rId2"/>
  <tableParts count="2">
    <tablePart r:id="rId3"/>
    <tablePart r:id="rId4"/>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1C218-5FF1-DF47-A58E-D075C0D6544E}">
  <sheetPr codeName="Hoja16">
    <tabColor theme="5"/>
    <pageSetUpPr fitToPage="1"/>
  </sheetPr>
  <dimension ref="A1:K102"/>
  <sheetViews>
    <sheetView view="pageLayout" zoomScaleNormal="130" workbookViewId="0">
      <selection activeCell="J28" sqref="J28"/>
    </sheetView>
  </sheetViews>
  <sheetFormatPr baseColWidth="10" defaultColWidth="8.875" defaultRowHeight="16.5" x14ac:dyDescent="0.3"/>
  <cols>
    <col min="1" max="1" width="29.875" style="5" customWidth="1"/>
    <col min="2" max="6" width="10" style="9" customWidth="1"/>
    <col min="7" max="9" width="8.875" style="5"/>
    <col min="10" max="10" width="20.625" style="5" customWidth="1"/>
    <col min="11" max="16384" width="8.875" style="5"/>
  </cols>
  <sheetData>
    <row r="1" spans="1:11" ht="20.25" x14ac:dyDescent="0.3">
      <c r="A1" s="62" t="s">
        <v>1577</v>
      </c>
    </row>
    <row r="2" spans="1:11" ht="17.25" x14ac:dyDescent="0.3">
      <c r="A2" s="18" t="s">
        <v>1576</v>
      </c>
      <c r="B2" s="53"/>
    </row>
    <row r="3" spans="1:11" ht="17.25" x14ac:dyDescent="0.3">
      <c r="A3" s="18" t="s">
        <v>1188</v>
      </c>
      <c r="B3" s="53"/>
    </row>
    <row r="5" spans="1:11" x14ac:dyDescent="0.3">
      <c r="A5" s="63" t="s">
        <v>1626</v>
      </c>
      <c r="B5" s="64" t="s">
        <v>15</v>
      </c>
      <c r="C5" s="64" t="s">
        <v>14</v>
      </c>
      <c r="D5" s="64" t="s">
        <v>13</v>
      </c>
      <c r="E5" s="64" t="s">
        <v>17</v>
      </c>
      <c r="F5" s="64" t="s">
        <v>12</v>
      </c>
      <c r="G5" s="65" t="s">
        <v>1554</v>
      </c>
      <c r="J5" s="66" t="s">
        <v>627</v>
      </c>
      <c r="K5" s="66"/>
    </row>
    <row r="6" spans="1:11" ht="17.25" thickBot="1" x14ac:dyDescent="0.35">
      <c r="A6" s="113"/>
      <c r="B6" s="9" t="s">
        <v>640</v>
      </c>
      <c r="C6" s="9" t="s">
        <v>640</v>
      </c>
      <c r="D6" s="9" t="s">
        <v>640</v>
      </c>
      <c r="E6" s="9" t="s">
        <v>640</v>
      </c>
      <c r="F6" s="9" t="s">
        <v>640</v>
      </c>
      <c r="J6" s="67" t="s">
        <v>647</v>
      </c>
      <c r="K6" s="67">
        <f>9.54+1.12</f>
        <v>10.66</v>
      </c>
    </row>
    <row r="7" spans="1:11" x14ac:dyDescent="0.3">
      <c r="A7" s="117" t="s">
        <v>1558</v>
      </c>
      <c r="B7" s="121"/>
      <c r="C7" s="121"/>
      <c r="D7" s="121"/>
      <c r="E7" s="121"/>
      <c r="F7" s="121"/>
      <c r="G7" s="122"/>
      <c r="J7" s="67" t="s">
        <v>60</v>
      </c>
      <c r="K7" s="67">
        <v>3.7399999999999998</v>
      </c>
    </row>
    <row r="8" spans="1:11" x14ac:dyDescent="0.3">
      <c r="A8" s="63" t="s">
        <v>277</v>
      </c>
      <c r="B8" s="54">
        <v>0.2</v>
      </c>
      <c r="C8" s="54">
        <v>0.2</v>
      </c>
      <c r="D8" s="54">
        <v>0.2</v>
      </c>
      <c r="E8" s="54">
        <v>0.1</v>
      </c>
      <c r="F8" s="54">
        <v>0.1</v>
      </c>
      <c r="G8" s="55">
        <f t="shared" ref="G8:G20" si="0">AVERAGE(B8:F8)</f>
        <v>0.16</v>
      </c>
      <c r="J8" s="67" t="s">
        <v>339</v>
      </c>
      <c r="K8" s="67">
        <v>3.1799999999999997</v>
      </c>
    </row>
    <row r="9" spans="1:11" x14ac:dyDescent="0.3">
      <c r="A9" s="63" t="s">
        <v>297</v>
      </c>
      <c r="B9" s="54">
        <v>0.1</v>
      </c>
      <c r="C9" s="54">
        <v>0.1</v>
      </c>
      <c r="D9" s="54">
        <v>0.1</v>
      </c>
      <c r="E9" s="54">
        <v>0.1</v>
      </c>
      <c r="F9" s="54">
        <v>0.1</v>
      </c>
      <c r="G9" s="56">
        <f t="shared" si="0"/>
        <v>0.1</v>
      </c>
      <c r="J9" s="67" t="s">
        <v>353</v>
      </c>
      <c r="K9" s="67">
        <v>2.2399999999999998</v>
      </c>
    </row>
    <row r="10" spans="1:11" x14ac:dyDescent="0.3">
      <c r="A10" s="63" t="s">
        <v>327</v>
      </c>
      <c r="B10" s="54">
        <v>2.4</v>
      </c>
      <c r="C10" s="54">
        <v>2.6</v>
      </c>
      <c r="D10" s="54">
        <v>2.6</v>
      </c>
      <c r="E10" s="54">
        <v>2.5</v>
      </c>
      <c r="F10" s="54">
        <v>2.4</v>
      </c>
      <c r="G10" s="56">
        <f t="shared" si="0"/>
        <v>2.5</v>
      </c>
      <c r="J10" s="67" t="s">
        <v>32</v>
      </c>
      <c r="K10" s="67">
        <v>1.8200000000000003</v>
      </c>
    </row>
    <row r="11" spans="1:11" x14ac:dyDescent="0.3">
      <c r="A11" s="63" t="s">
        <v>362</v>
      </c>
      <c r="B11" s="54">
        <v>7.4</v>
      </c>
      <c r="C11" s="54">
        <v>7.3</v>
      </c>
      <c r="D11" s="54">
        <v>7.2</v>
      </c>
      <c r="E11" s="54">
        <v>7.4</v>
      </c>
      <c r="F11" s="54">
        <v>6.9</v>
      </c>
      <c r="G11" s="57">
        <f t="shared" si="0"/>
        <v>7.2399999999999993</v>
      </c>
      <c r="J11" s="67" t="s">
        <v>28</v>
      </c>
      <c r="K11" s="67">
        <v>1.8199999999999998</v>
      </c>
    </row>
    <row r="12" spans="1:11" x14ac:dyDescent="0.3">
      <c r="A12" s="63" t="s">
        <v>379</v>
      </c>
      <c r="B12" s="54">
        <v>13.1</v>
      </c>
      <c r="C12" s="54">
        <v>12.8</v>
      </c>
      <c r="D12" s="58">
        <v>13</v>
      </c>
      <c r="E12" s="54">
        <v>14.4</v>
      </c>
      <c r="F12" s="58">
        <v>15</v>
      </c>
      <c r="G12" s="57">
        <f t="shared" si="0"/>
        <v>13.66</v>
      </c>
      <c r="J12" s="67" t="s">
        <v>30</v>
      </c>
      <c r="K12" s="67">
        <v>1.56</v>
      </c>
    </row>
    <row r="13" spans="1:11" x14ac:dyDescent="0.3">
      <c r="A13" s="63" t="s">
        <v>205</v>
      </c>
      <c r="B13" s="54">
        <v>0.1</v>
      </c>
      <c r="C13" s="54">
        <v>0.1</v>
      </c>
      <c r="D13" s="54">
        <v>0.1</v>
      </c>
      <c r="E13" s="54">
        <v>0.1</v>
      </c>
      <c r="F13" s="54">
        <v>0.1</v>
      </c>
      <c r="G13" s="56">
        <f t="shared" si="0"/>
        <v>0.1</v>
      </c>
      <c r="J13" s="67" t="s">
        <v>378</v>
      </c>
      <c r="K13" s="67">
        <v>1.4</v>
      </c>
    </row>
    <row r="14" spans="1:11" x14ac:dyDescent="0.3">
      <c r="A14" s="63" t="s">
        <v>234</v>
      </c>
      <c r="B14" s="54">
        <v>1.9</v>
      </c>
      <c r="C14" s="54">
        <v>1.8</v>
      </c>
      <c r="D14" s="54">
        <v>1.7</v>
      </c>
      <c r="E14" s="54">
        <v>1.7</v>
      </c>
      <c r="F14" s="54">
        <v>1.8</v>
      </c>
      <c r="G14" s="56">
        <f t="shared" si="0"/>
        <v>1.78</v>
      </c>
      <c r="J14" s="67" t="s">
        <v>348</v>
      </c>
      <c r="K14" s="67">
        <v>1.28</v>
      </c>
    </row>
    <row r="15" spans="1:11" x14ac:dyDescent="0.3">
      <c r="A15" s="63" t="s">
        <v>380</v>
      </c>
      <c r="B15" s="54">
        <v>19.7</v>
      </c>
      <c r="C15" s="54">
        <v>19.8</v>
      </c>
      <c r="D15" s="54">
        <v>18.3</v>
      </c>
      <c r="E15" s="54">
        <v>18.3</v>
      </c>
      <c r="F15" s="58">
        <v>18</v>
      </c>
      <c r="G15" s="57">
        <f t="shared" si="0"/>
        <v>18.82</v>
      </c>
      <c r="H15" s="56"/>
      <c r="J15" s="67" t="s">
        <v>377</v>
      </c>
      <c r="K15" s="67">
        <v>1.2600000000000002</v>
      </c>
    </row>
    <row r="16" spans="1:11" x14ac:dyDescent="0.3">
      <c r="A16" s="63" t="s">
        <v>211</v>
      </c>
      <c r="B16" s="54">
        <v>1.5</v>
      </c>
      <c r="C16" s="54">
        <v>1.5</v>
      </c>
      <c r="D16" s="54">
        <v>1.5</v>
      </c>
      <c r="E16" s="54">
        <v>1.5</v>
      </c>
      <c r="F16" s="54">
        <v>1.4</v>
      </c>
      <c r="G16" s="56">
        <f t="shared" si="0"/>
        <v>1.48</v>
      </c>
      <c r="J16" s="67" t="s">
        <v>645</v>
      </c>
      <c r="K16" s="67">
        <v>1.2399999999999998</v>
      </c>
    </row>
    <row r="17" spans="1:11" x14ac:dyDescent="0.3">
      <c r="A17" s="63" t="s">
        <v>321</v>
      </c>
      <c r="B17" s="54">
        <v>0.2</v>
      </c>
      <c r="C17" s="54">
        <v>0.2</v>
      </c>
      <c r="D17" s="54">
        <v>0.3</v>
      </c>
      <c r="E17" s="54">
        <v>0.2</v>
      </c>
      <c r="F17" s="54">
        <v>0.2</v>
      </c>
      <c r="G17" s="56">
        <f t="shared" si="0"/>
        <v>0.21999999999999997</v>
      </c>
      <c r="J17" s="67" t="s">
        <v>44</v>
      </c>
      <c r="K17" s="67">
        <v>1.2200000000000002</v>
      </c>
    </row>
    <row r="18" spans="1:11" x14ac:dyDescent="0.3">
      <c r="A18" s="63" t="s">
        <v>306</v>
      </c>
      <c r="B18" s="54">
        <v>0.1</v>
      </c>
      <c r="C18" s="54">
        <v>0.1</v>
      </c>
      <c r="D18" s="54">
        <v>0.1</v>
      </c>
      <c r="E18" s="54">
        <v>0.1</v>
      </c>
      <c r="F18" s="58">
        <v>0</v>
      </c>
      <c r="G18" s="56">
        <f t="shared" si="0"/>
        <v>0.08</v>
      </c>
      <c r="J18" s="67" t="s">
        <v>314</v>
      </c>
      <c r="K18" s="67">
        <v>1.1600000000000001</v>
      </c>
    </row>
    <row r="19" spans="1:11" x14ac:dyDescent="0.3">
      <c r="A19" s="63" t="s">
        <v>283</v>
      </c>
      <c r="B19" s="54">
        <v>2.5</v>
      </c>
      <c r="C19" s="54">
        <v>2.8</v>
      </c>
      <c r="D19" s="54">
        <v>2.9</v>
      </c>
      <c r="E19" s="54">
        <v>2.9</v>
      </c>
      <c r="F19" s="54">
        <v>2.9</v>
      </c>
      <c r="G19" s="56">
        <f t="shared" si="0"/>
        <v>2.8</v>
      </c>
      <c r="J19" s="67" t="s">
        <v>281</v>
      </c>
      <c r="K19" s="67">
        <v>1.02</v>
      </c>
    </row>
    <row r="20" spans="1:11" ht="17.25" thickBot="1" x14ac:dyDescent="0.35">
      <c r="A20" s="123" t="s">
        <v>1559</v>
      </c>
      <c r="B20" s="59">
        <f>SUM(B8:B19)</f>
        <v>49.20000000000001</v>
      </c>
      <c r="C20" s="59">
        <f>SUM(C8:C19)</f>
        <v>49.300000000000004</v>
      </c>
      <c r="D20" s="59">
        <f>SUM(D8:D19)</f>
        <v>48</v>
      </c>
      <c r="E20" s="59">
        <f>SUM(E8:E19)</f>
        <v>49.300000000000004</v>
      </c>
      <c r="F20" s="59">
        <f>SUM(F8:F19)</f>
        <v>48.900000000000006</v>
      </c>
      <c r="G20" s="60">
        <f t="shared" si="0"/>
        <v>48.940000000000005</v>
      </c>
      <c r="J20" s="67" t="s">
        <v>45</v>
      </c>
      <c r="K20" s="67">
        <v>1</v>
      </c>
    </row>
    <row r="21" spans="1:11" x14ac:dyDescent="0.3">
      <c r="A21" s="117" t="s">
        <v>627</v>
      </c>
      <c r="B21" s="118"/>
      <c r="C21" s="118"/>
      <c r="D21" s="119"/>
      <c r="E21" s="118"/>
      <c r="F21" s="119"/>
      <c r="G21" s="120"/>
      <c r="J21" s="67" t="s">
        <v>253</v>
      </c>
      <c r="K21" s="67">
        <v>0.88000000000000012</v>
      </c>
    </row>
    <row r="22" spans="1:11" x14ac:dyDescent="0.3">
      <c r="A22" s="63" t="s">
        <v>225</v>
      </c>
      <c r="B22" s="54">
        <v>0.3</v>
      </c>
      <c r="C22" s="54">
        <v>0.3</v>
      </c>
      <c r="D22" s="54">
        <v>0.3</v>
      </c>
      <c r="E22" s="54">
        <v>0.3</v>
      </c>
      <c r="F22" s="54">
        <v>0.3</v>
      </c>
      <c r="G22" s="56">
        <f t="shared" ref="G22:G53" si="1">AVERAGE(B22:F22)</f>
        <v>0.3</v>
      </c>
      <c r="J22" s="67" t="s">
        <v>345</v>
      </c>
      <c r="K22" s="67">
        <v>0.82000000000000006</v>
      </c>
    </row>
    <row r="23" spans="1:11" x14ac:dyDescent="0.3">
      <c r="A23" s="63" t="s">
        <v>313</v>
      </c>
      <c r="B23" s="54">
        <v>0.1</v>
      </c>
      <c r="C23" s="54">
        <v>0.1</v>
      </c>
      <c r="D23" s="54">
        <v>0.1</v>
      </c>
      <c r="E23" s="58">
        <v>0</v>
      </c>
      <c r="F23" s="54">
        <v>0.1</v>
      </c>
      <c r="G23" s="56">
        <f t="shared" si="1"/>
        <v>0.08</v>
      </c>
      <c r="J23" s="67" t="s">
        <v>203</v>
      </c>
      <c r="K23" s="67">
        <v>0.64</v>
      </c>
    </row>
    <row r="24" spans="1:11" x14ac:dyDescent="0.3">
      <c r="A24" s="63" t="s">
        <v>310</v>
      </c>
      <c r="B24" s="54">
        <v>0.2</v>
      </c>
      <c r="C24" s="54">
        <v>0.2</v>
      </c>
      <c r="D24" s="54">
        <v>0.1</v>
      </c>
      <c r="E24" s="54">
        <v>0.1</v>
      </c>
      <c r="F24" s="54">
        <v>0.1</v>
      </c>
      <c r="G24" s="56">
        <f t="shared" si="1"/>
        <v>0.13999999999999999</v>
      </c>
      <c r="J24" s="67" t="s">
        <v>366</v>
      </c>
      <c r="K24" s="67">
        <v>0.6</v>
      </c>
    </row>
    <row r="25" spans="1:11" x14ac:dyDescent="0.3">
      <c r="A25" s="63" t="s">
        <v>326</v>
      </c>
      <c r="B25" s="54">
        <v>0.3</v>
      </c>
      <c r="C25" s="54">
        <v>0.3</v>
      </c>
      <c r="D25" s="54">
        <v>0.2</v>
      </c>
      <c r="E25" s="54">
        <v>0.2</v>
      </c>
      <c r="F25" s="54">
        <v>0.2</v>
      </c>
      <c r="G25" s="56">
        <f t="shared" si="1"/>
        <v>0.24</v>
      </c>
      <c r="J25" s="67" t="s">
        <v>302</v>
      </c>
      <c r="K25" s="67">
        <v>0.56000000000000005</v>
      </c>
    </row>
    <row r="26" spans="1:11" x14ac:dyDescent="0.3">
      <c r="A26" s="63" t="s">
        <v>264</v>
      </c>
      <c r="B26" s="54">
        <v>0.1</v>
      </c>
      <c r="C26" s="54">
        <v>0.1</v>
      </c>
      <c r="D26" s="54">
        <v>0.1</v>
      </c>
      <c r="E26" s="54">
        <v>0.1</v>
      </c>
      <c r="F26" s="54">
        <v>0.1</v>
      </c>
      <c r="G26" s="56">
        <f t="shared" si="1"/>
        <v>0.1</v>
      </c>
      <c r="J26" s="67" t="s">
        <v>324</v>
      </c>
      <c r="K26" s="67">
        <v>0.54</v>
      </c>
    </row>
    <row r="27" spans="1:11" x14ac:dyDescent="0.3">
      <c r="A27" s="63" t="s">
        <v>201</v>
      </c>
      <c r="B27" s="54">
        <v>0.2</v>
      </c>
      <c r="C27" s="54">
        <v>0.2</v>
      </c>
      <c r="D27" s="54">
        <v>0.2</v>
      </c>
      <c r="E27" s="54">
        <v>0.2</v>
      </c>
      <c r="F27" s="54">
        <v>0.1</v>
      </c>
      <c r="G27" s="56">
        <f t="shared" si="1"/>
        <v>0.18</v>
      </c>
      <c r="J27" s="67" t="s">
        <v>372</v>
      </c>
      <c r="K27" s="67">
        <v>0.5</v>
      </c>
    </row>
    <row r="28" spans="1:11" x14ac:dyDescent="0.3">
      <c r="A28" s="63" t="s">
        <v>345</v>
      </c>
      <c r="B28" s="54">
        <v>0.9</v>
      </c>
      <c r="C28" s="54">
        <v>0.9</v>
      </c>
      <c r="D28" s="54">
        <v>0.8</v>
      </c>
      <c r="E28" s="54">
        <v>0.8</v>
      </c>
      <c r="F28" s="54">
        <v>0.7</v>
      </c>
      <c r="G28" s="56">
        <f t="shared" si="1"/>
        <v>0.82000000000000006</v>
      </c>
      <c r="J28" s="67" t="s">
        <v>425</v>
      </c>
      <c r="K28" s="67">
        <v>0.48</v>
      </c>
    </row>
    <row r="29" spans="1:11" x14ac:dyDescent="0.3">
      <c r="A29" s="63" t="s">
        <v>60</v>
      </c>
      <c r="B29" s="54">
        <v>4.4000000000000004</v>
      </c>
      <c r="C29" s="54">
        <v>3.9</v>
      </c>
      <c r="D29" s="54">
        <v>3.6</v>
      </c>
      <c r="E29" s="54">
        <v>3.6</v>
      </c>
      <c r="F29" s="54">
        <v>3.2</v>
      </c>
      <c r="G29" s="56">
        <f t="shared" si="1"/>
        <v>3.7399999999999998</v>
      </c>
      <c r="J29" s="67" t="s">
        <v>237</v>
      </c>
      <c r="K29" s="67">
        <v>0.44000000000000006</v>
      </c>
    </row>
    <row r="30" spans="1:11" x14ac:dyDescent="0.3">
      <c r="A30" s="63" t="s">
        <v>377</v>
      </c>
      <c r="B30" s="54">
        <v>1.5</v>
      </c>
      <c r="C30" s="54">
        <v>1.2</v>
      </c>
      <c r="D30" s="54">
        <v>1.3</v>
      </c>
      <c r="E30" s="54">
        <v>1.2</v>
      </c>
      <c r="F30" s="54">
        <v>1.1000000000000001</v>
      </c>
      <c r="G30" s="56">
        <f t="shared" si="1"/>
        <v>1.2600000000000002</v>
      </c>
      <c r="J30" s="67" t="s">
        <v>36</v>
      </c>
      <c r="K30" s="67">
        <v>0.4</v>
      </c>
    </row>
    <row r="31" spans="1:11" x14ac:dyDescent="0.3">
      <c r="A31" s="63" t="s">
        <v>648</v>
      </c>
      <c r="B31" s="54">
        <v>0.1</v>
      </c>
      <c r="C31" s="54">
        <v>0.1</v>
      </c>
      <c r="D31" s="54">
        <v>0.1</v>
      </c>
      <c r="E31" s="54">
        <v>0.1</v>
      </c>
      <c r="F31" s="54">
        <v>0.1</v>
      </c>
      <c r="G31" s="56">
        <f t="shared" si="1"/>
        <v>0.1</v>
      </c>
      <c r="J31" s="67" t="s">
        <v>337</v>
      </c>
      <c r="K31" s="67">
        <v>0.4</v>
      </c>
    </row>
    <row r="32" spans="1:11" x14ac:dyDescent="0.3">
      <c r="A32" s="63" t="s">
        <v>219</v>
      </c>
      <c r="B32" s="54">
        <v>0.3</v>
      </c>
      <c r="C32" s="54">
        <v>0.3</v>
      </c>
      <c r="D32" s="54">
        <v>0.3</v>
      </c>
      <c r="E32" s="54">
        <v>0.3</v>
      </c>
      <c r="F32" s="54">
        <v>0.3</v>
      </c>
      <c r="G32" s="56">
        <f t="shared" si="1"/>
        <v>0.3</v>
      </c>
      <c r="J32" s="67" t="s">
        <v>5</v>
      </c>
      <c r="K32" s="67">
        <v>0.36000000000000004</v>
      </c>
    </row>
    <row r="33" spans="1:11" x14ac:dyDescent="0.3">
      <c r="A33" s="63" t="s">
        <v>339</v>
      </c>
      <c r="B33" s="54">
        <v>1.5</v>
      </c>
      <c r="C33" s="54">
        <v>2.1</v>
      </c>
      <c r="D33" s="54">
        <v>4.0999999999999996</v>
      </c>
      <c r="E33" s="54">
        <v>4.0999999999999996</v>
      </c>
      <c r="F33" s="54">
        <v>4.0999999999999996</v>
      </c>
      <c r="G33" s="56">
        <f t="shared" si="1"/>
        <v>3.1799999999999997</v>
      </c>
      <c r="J33" s="67" t="s">
        <v>285</v>
      </c>
      <c r="K33" s="67">
        <v>0.36</v>
      </c>
    </row>
    <row r="34" spans="1:11" x14ac:dyDescent="0.3">
      <c r="A34" s="63" t="s">
        <v>207</v>
      </c>
      <c r="B34" s="54">
        <v>0.1</v>
      </c>
      <c r="C34" s="54">
        <v>0.2</v>
      </c>
      <c r="D34" s="54">
        <v>0.1</v>
      </c>
      <c r="E34" s="54">
        <v>0.1</v>
      </c>
      <c r="F34" s="54">
        <v>0.1</v>
      </c>
      <c r="G34" s="56">
        <f t="shared" si="1"/>
        <v>0.12</v>
      </c>
      <c r="J34" s="67" t="s">
        <v>225</v>
      </c>
      <c r="K34" s="67">
        <v>0.3</v>
      </c>
    </row>
    <row r="35" spans="1:11" x14ac:dyDescent="0.3">
      <c r="A35" s="63" t="s">
        <v>233</v>
      </c>
      <c r="B35" s="54">
        <v>0.1</v>
      </c>
      <c r="C35" s="54">
        <v>0.1</v>
      </c>
      <c r="D35" s="54">
        <v>0.1</v>
      </c>
      <c r="E35" s="54">
        <v>0.1</v>
      </c>
      <c r="F35" s="54">
        <v>0.1</v>
      </c>
      <c r="G35" s="56">
        <f t="shared" si="1"/>
        <v>0.1</v>
      </c>
      <c r="J35" s="67" t="s">
        <v>219</v>
      </c>
      <c r="K35" s="67">
        <v>0.3</v>
      </c>
    </row>
    <row r="36" spans="1:11" x14ac:dyDescent="0.3">
      <c r="A36" s="63" t="s">
        <v>646</v>
      </c>
      <c r="B36" s="54">
        <v>0.1</v>
      </c>
      <c r="C36" s="54">
        <v>0.1</v>
      </c>
      <c r="D36" s="58">
        <v>0</v>
      </c>
      <c r="E36" s="58">
        <v>0</v>
      </c>
      <c r="F36" s="58">
        <v>0</v>
      </c>
      <c r="G36" s="56">
        <f t="shared" si="1"/>
        <v>0.04</v>
      </c>
      <c r="J36" s="67" t="s">
        <v>335</v>
      </c>
      <c r="K36" s="67">
        <v>0.3</v>
      </c>
    </row>
    <row r="37" spans="1:11" x14ac:dyDescent="0.3">
      <c r="A37" s="63" t="s">
        <v>259</v>
      </c>
      <c r="B37" s="58">
        <v>0</v>
      </c>
      <c r="C37" s="54">
        <v>0.1</v>
      </c>
      <c r="D37" s="54">
        <v>0.1</v>
      </c>
      <c r="E37" s="54">
        <v>0.1</v>
      </c>
      <c r="F37" s="54">
        <v>0.1</v>
      </c>
      <c r="G37" s="56">
        <f t="shared" si="1"/>
        <v>0.08</v>
      </c>
      <c r="J37" s="67" t="s">
        <v>238</v>
      </c>
      <c r="K37" s="67">
        <v>0.27999999999999997</v>
      </c>
    </row>
    <row r="38" spans="1:11" x14ac:dyDescent="0.3">
      <c r="A38" s="63" t="s">
        <v>286</v>
      </c>
      <c r="B38" s="54">
        <v>0.1</v>
      </c>
      <c r="C38" s="54">
        <v>0.1</v>
      </c>
      <c r="D38" s="54">
        <v>0.1</v>
      </c>
      <c r="E38" s="54">
        <v>0.1</v>
      </c>
      <c r="F38" s="54">
        <v>0.1</v>
      </c>
      <c r="G38" s="56">
        <f t="shared" si="1"/>
        <v>0.1</v>
      </c>
      <c r="J38" s="67" t="s">
        <v>289</v>
      </c>
      <c r="K38" s="67">
        <v>0.27999999999999997</v>
      </c>
    </row>
    <row r="39" spans="1:11" x14ac:dyDescent="0.3">
      <c r="A39" s="63" t="s">
        <v>308</v>
      </c>
      <c r="B39" s="58">
        <v>0</v>
      </c>
      <c r="C39" s="58">
        <v>0</v>
      </c>
      <c r="D39" s="58">
        <v>0</v>
      </c>
      <c r="E39" s="58">
        <v>0</v>
      </c>
      <c r="F39" s="54">
        <v>0.1</v>
      </c>
      <c r="G39" s="56">
        <f t="shared" si="1"/>
        <v>0.02</v>
      </c>
      <c r="J39" s="67" t="s">
        <v>326</v>
      </c>
      <c r="K39" s="67">
        <v>0.24</v>
      </c>
    </row>
    <row r="40" spans="1:11" x14ac:dyDescent="0.3">
      <c r="A40" s="63" t="s">
        <v>365</v>
      </c>
      <c r="B40" s="58">
        <v>0</v>
      </c>
      <c r="C40" s="54">
        <v>0.1</v>
      </c>
      <c r="D40" s="58">
        <v>0</v>
      </c>
      <c r="E40" s="58">
        <v>0</v>
      </c>
      <c r="F40" s="58">
        <v>0</v>
      </c>
      <c r="G40" s="56">
        <f t="shared" si="1"/>
        <v>0.02</v>
      </c>
      <c r="J40" s="67" t="s">
        <v>296</v>
      </c>
      <c r="K40" s="67">
        <v>0.24</v>
      </c>
    </row>
    <row r="41" spans="1:11" x14ac:dyDescent="0.3">
      <c r="A41" s="63" t="s">
        <v>203</v>
      </c>
      <c r="B41" s="54">
        <v>0.6</v>
      </c>
      <c r="C41" s="54">
        <v>0.5</v>
      </c>
      <c r="D41" s="54">
        <v>0.6</v>
      </c>
      <c r="E41" s="54">
        <v>0.7</v>
      </c>
      <c r="F41" s="54">
        <v>0.8</v>
      </c>
      <c r="G41" s="56">
        <f t="shared" si="1"/>
        <v>0.64</v>
      </c>
      <c r="J41" s="67" t="s">
        <v>293</v>
      </c>
      <c r="K41" s="67">
        <v>0.22000000000000003</v>
      </c>
    </row>
    <row r="42" spans="1:11" x14ac:dyDescent="0.3">
      <c r="A42" s="63" t="s">
        <v>253</v>
      </c>
      <c r="B42" s="54">
        <v>0.8</v>
      </c>
      <c r="C42" s="54">
        <v>0.8</v>
      </c>
      <c r="D42" s="58">
        <v>1</v>
      </c>
      <c r="E42" s="54">
        <v>0.9</v>
      </c>
      <c r="F42" s="54">
        <v>0.9</v>
      </c>
      <c r="G42" s="56">
        <f t="shared" si="1"/>
        <v>0.88000000000000012</v>
      </c>
      <c r="J42" s="67" t="s">
        <v>329</v>
      </c>
      <c r="K42" s="67">
        <v>0.21999999999999997</v>
      </c>
    </row>
    <row r="43" spans="1:11" x14ac:dyDescent="0.3">
      <c r="A43" s="63" t="s">
        <v>296</v>
      </c>
      <c r="B43" s="54">
        <v>0.3</v>
      </c>
      <c r="C43" s="54">
        <v>0.3</v>
      </c>
      <c r="D43" s="54">
        <v>0.2</v>
      </c>
      <c r="E43" s="54">
        <v>0.2</v>
      </c>
      <c r="F43" s="54">
        <v>0.2</v>
      </c>
      <c r="G43" s="56">
        <f t="shared" si="1"/>
        <v>0.24</v>
      </c>
      <c r="J43" s="67" t="s">
        <v>344</v>
      </c>
      <c r="K43" s="67">
        <v>0.2</v>
      </c>
    </row>
    <row r="44" spans="1:11" x14ac:dyDescent="0.3">
      <c r="A44" s="63" t="s">
        <v>314</v>
      </c>
      <c r="B44" s="54">
        <v>1.3</v>
      </c>
      <c r="C44" s="54">
        <v>1.2</v>
      </c>
      <c r="D44" s="54">
        <v>1.2</v>
      </c>
      <c r="E44" s="58">
        <v>1</v>
      </c>
      <c r="F44" s="54">
        <v>1.1000000000000001</v>
      </c>
      <c r="G44" s="56">
        <f t="shared" si="1"/>
        <v>1.1600000000000001</v>
      </c>
      <c r="J44" s="67" t="s">
        <v>334</v>
      </c>
      <c r="K44" s="67">
        <v>0.2</v>
      </c>
    </row>
    <row r="45" spans="1:11" x14ac:dyDescent="0.3">
      <c r="A45" s="63" t="s">
        <v>372</v>
      </c>
      <c r="B45" s="54">
        <v>0.5</v>
      </c>
      <c r="C45" s="54">
        <v>0.5</v>
      </c>
      <c r="D45" s="54">
        <v>0.5</v>
      </c>
      <c r="E45" s="54">
        <v>0.5</v>
      </c>
      <c r="F45" s="54">
        <v>0.5</v>
      </c>
      <c r="G45" s="56">
        <f t="shared" si="1"/>
        <v>0.5</v>
      </c>
      <c r="J45" s="67" t="s">
        <v>278</v>
      </c>
      <c r="K45" s="67">
        <v>0.2</v>
      </c>
    </row>
    <row r="46" spans="1:11" x14ac:dyDescent="0.3">
      <c r="A46" s="63" t="s">
        <v>45</v>
      </c>
      <c r="B46" s="58">
        <v>1</v>
      </c>
      <c r="C46" s="58">
        <v>1</v>
      </c>
      <c r="D46" s="58">
        <v>1</v>
      </c>
      <c r="E46" s="54">
        <v>0.9</v>
      </c>
      <c r="F46" s="54">
        <v>1.1000000000000001</v>
      </c>
      <c r="G46" s="56">
        <f t="shared" si="1"/>
        <v>1</v>
      </c>
      <c r="J46" s="67" t="s">
        <v>279</v>
      </c>
      <c r="K46" s="67">
        <v>0.2</v>
      </c>
    </row>
    <row r="47" spans="1:11" x14ac:dyDescent="0.3">
      <c r="A47" s="63" t="s">
        <v>649</v>
      </c>
      <c r="B47" s="54">
        <v>0.2</v>
      </c>
      <c r="C47" s="54">
        <v>0.2</v>
      </c>
      <c r="D47" s="54">
        <v>0.2</v>
      </c>
      <c r="E47" s="54">
        <v>0.1</v>
      </c>
      <c r="F47" s="54">
        <v>0.1</v>
      </c>
      <c r="G47" s="56">
        <f t="shared" si="1"/>
        <v>0.16</v>
      </c>
      <c r="J47" s="67" t="s">
        <v>284</v>
      </c>
      <c r="K47" s="67">
        <v>0.2</v>
      </c>
    </row>
    <row r="48" spans="1:11" x14ac:dyDescent="0.3">
      <c r="A48" s="63" t="s">
        <v>266</v>
      </c>
      <c r="B48" s="54">
        <v>0.1</v>
      </c>
      <c r="C48" s="54">
        <v>0.1</v>
      </c>
      <c r="D48" s="54">
        <v>0.1</v>
      </c>
      <c r="E48" s="54">
        <v>0.1</v>
      </c>
      <c r="F48" s="54">
        <v>0.1</v>
      </c>
      <c r="G48" s="56">
        <f t="shared" si="1"/>
        <v>0.1</v>
      </c>
      <c r="J48" s="67" t="s">
        <v>201</v>
      </c>
      <c r="K48" s="67">
        <v>0.18</v>
      </c>
    </row>
    <row r="49" spans="1:11" x14ac:dyDescent="0.3">
      <c r="A49" s="63" t="s">
        <v>270</v>
      </c>
      <c r="B49" s="54">
        <v>0.1</v>
      </c>
      <c r="C49" s="54">
        <v>0.1</v>
      </c>
      <c r="D49" s="58">
        <v>0</v>
      </c>
      <c r="E49" s="58">
        <v>0</v>
      </c>
      <c r="F49" s="58">
        <v>0</v>
      </c>
      <c r="G49" s="56">
        <f t="shared" si="1"/>
        <v>0.04</v>
      </c>
      <c r="J49" s="67" t="s">
        <v>649</v>
      </c>
      <c r="K49" s="67">
        <v>0.16</v>
      </c>
    </row>
    <row r="50" spans="1:11" x14ac:dyDescent="0.3">
      <c r="A50" s="63" t="s">
        <v>295</v>
      </c>
      <c r="B50" s="54">
        <v>0.1</v>
      </c>
      <c r="C50" s="54">
        <v>0.1</v>
      </c>
      <c r="D50" s="54">
        <v>0.1</v>
      </c>
      <c r="E50" s="58">
        <v>0</v>
      </c>
      <c r="F50" s="58">
        <v>0</v>
      </c>
      <c r="G50" s="56">
        <f t="shared" si="1"/>
        <v>6.0000000000000012E-2</v>
      </c>
      <c r="J50" s="67" t="s">
        <v>310</v>
      </c>
      <c r="K50" s="67">
        <v>0.13999999999999999</v>
      </c>
    </row>
    <row r="51" spans="1:11" x14ac:dyDescent="0.3">
      <c r="A51" s="63" t="s">
        <v>304</v>
      </c>
      <c r="B51" s="58">
        <v>0</v>
      </c>
      <c r="C51" s="54">
        <v>0.1</v>
      </c>
      <c r="D51" s="54">
        <v>0.1</v>
      </c>
      <c r="E51" s="54">
        <v>0.1</v>
      </c>
      <c r="F51" s="58">
        <v>0</v>
      </c>
      <c r="G51" s="56">
        <f t="shared" si="1"/>
        <v>6.0000000000000012E-2</v>
      </c>
      <c r="J51" s="67" t="s">
        <v>587</v>
      </c>
      <c r="K51" s="67">
        <v>0.13999999999999999</v>
      </c>
    </row>
    <row r="52" spans="1:11" x14ac:dyDescent="0.3">
      <c r="A52" s="63" t="s">
        <v>324</v>
      </c>
      <c r="B52" s="54">
        <v>0.5</v>
      </c>
      <c r="C52" s="54">
        <v>0.7</v>
      </c>
      <c r="D52" s="54">
        <v>0.5</v>
      </c>
      <c r="E52" s="54">
        <v>0.5</v>
      </c>
      <c r="F52" s="54">
        <v>0.5</v>
      </c>
      <c r="G52" s="56">
        <f t="shared" si="1"/>
        <v>0.54</v>
      </c>
      <c r="J52" s="67" t="s">
        <v>331</v>
      </c>
      <c r="K52" s="67">
        <v>0.13999999999999999</v>
      </c>
    </row>
    <row r="53" spans="1:11" x14ac:dyDescent="0.3">
      <c r="A53" s="63" t="s">
        <v>644</v>
      </c>
      <c r="B53" s="58">
        <v>0</v>
      </c>
      <c r="C53" s="58">
        <v>0</v>
      </c>
      <c r="D53" s="58">
        <v>0</v>
      </c>
      <c r="E53" s="58">
        <v>0</v>
      </c>
      <c r="F53" s="58">
        <v>0</v>
      </c>
      <c r="G53" s="56">
        <f t="shared" si="1"/>
        <v>0</v>
      </c>
      <c r="J53" s="67" t="s">
        <v>328</v>
      </c>
      <c r="K53" s="67">
        <v>0.13999999999999999</v>
      </c>
    </row>
    <row r="54" spans="1:11" x14ac:dyDescent="0.3">
      <c r="A54" s="63" t="s">
        <v>344</v>
      </c>
      <c r="B54" s="54">
        <v>0.2</v>
      </c>
      <c r="C54" s="54">
        <v>0.2</v>
      </c>
      <c r="D54" s="54">
        <v>0.2</v>
      </c>
      <c r="E54" s="54">
        <v>0.2</v>
      </c>
      <c r="F54" s="54">
        <v>0.2</v>
      </c>
      <c r="G54" s="56">
        <f t="shared" ref="G54:G85" si="2">AVERAGE(B54:F54)</f>
        <v>0.2</v>
      </c>
      <c r="J54" s="67" t="s">
        <v>207</v>
      </c>
      <c r="K54" s="67">
        <v>0.12</v>
      </c>
    </row>
    <row r="55" spans="1:11" x14ac:dyDescent="0.3">
      <c r="A55" s="63" t="s">
        <v>369</v>
      </c>
      <c r="B55" s="54">
        <v>0.1</v>
      </c>
      <c r="C55" s="54">
        <v>0.1</v>
      </c>
      <c r="D55" s="54">
        <v>0.1</v>
      </c>
      <c r="E55" s="54">
        <v>0.1</v>
      </c>
      <c r="F55" s="54">
        <v>0.1</v>
      </c>
      <c r="G55" s="56">
        <f t="shared" si="2"/>
        <v>0.1</v>
      </c>
      <c r="J55" s="67" t="s">
        <v>382</v>
      </c>
      <c r="K55" s="67">
        <v>0.12</v>
      </c>
    </row>
    <row r="56" spans="1:11" x14ac:dyDescent="0.3">
      <c r="A56" s="63" t="s">
        <v>587</v>
      </c>
      <c r="B56" s="54">
        <v>0.2</v>
      </c>
      <c r="C56" s="54">
        <v>0.1</v>
      </c>
      <c r="D56" s="54">
        <v>0.2</v>
      </c>
      <c r="E56" s="54">
        <v>0.1</v>
      </c>
      <c r="F56" s="54">
        <v>0.1</v>
      </c>
      <c r="G56" s="56">
        <f t="shared" si="2"/>
        <v>0.13999999999999999</v>
      </c>
      <c r="J56" s="67" t="s">
        <v>264</v>
      </c>
      <c r="K56" s="67">
        <v>0.1</v>
      </c>
    </row>
    <row r="57" spans="1:11" x14ac:dyDescent="0.3">
      <c r="A57" s="63" t="s">
        <v>245</v>
      </c>
      <c r="B57" s="54">
        <v>0.1</v>
      </c>
      <c r="C57" s="54">
        <v>0.1</v>
      </c>
      <c r="D57" s="54">
        <v>0.1</v>
      </c>
      <c r="E57" s="54">
        <v>0.1</v>
      </c>
      <c r="F57" s="54">
        <v>0.1</v>
      </c>
      <c r="G57" s="56">
        <f t="shared" si="2"/>
        <v>0.1</v>
      </c>
      <c r="J57" s="67" t="s">
        <v>648</v>
      </c>
      <c r="K57" s="67">
        <v>0.1</v>
      </c>
    </row>
    <row r="58" spans="1:11" x14ac:dyDescent="0.3">
      <c r="A58" s="63" t="s">
        <v>251</v>
      </c>
      <c r="B58" s="54">
        <v>0.1</v>
      </c>
      <c r="C58" s="54">
        <v>0.1</v>
      </c>
      <c r="D58" s="54">
        <v>0.1</v>
      </c>
      <c r="E58" s="54">
        <v>0.1</v>
      </c>
      <c r="F58" s="54">
        <v>0.1</v>
      </c>
      <c r="G58" s="56">
        <f t="shared" si="2"/>
        <v>0.1</v>
      </c>
      <c r="J58" s="67" t="s">
        <v>233</v>
      </c>
      <c r="K58" s="67">
        <v>0.1</v>
      </c>
    </row>
    <row r="59" spans="1:11" x14ac:dyDescent="0.3">
      <c r="A59" s="63" t="s">
        <v>242</v>
      </c>
      <c r="B59" s="54">
        <v>0.1</v>
      </c>
      <c r="C59" s="54">
        <v>0.1</v>
      </c>
      <c r="D59" s="54">
        <v>0.1</v>
      </c>
      <c r="E59" s="54">
        <v>0.1</v>
      </c>
      <c r="F59" s="54">
        <v>0.1</v>
      </c>
      <c r="G59" s="56">
        <f t="shared" si="2"/>
        <v>0.1</v>
      </c>
      <c r="J59" s="67" t="s">
        <v>286</v>
      </c>
      <c r="K59" s="67">
        <v>0.1</v>
      </c>
    </row>
    <row r="60" spans="1:11" x14ac:dyDescent="0.3">
      <c r="A60" s="63" t="s">
        <v>269</v>
      </c>
      <c r="B60" s="54">
        <v>0.1</v>
      </c>
      <c r="C60" s="54">
        <v>0.1</v>
      </c>
      <c r="D60" s="54">
        <v>0.1</v>
      </c>
      <c r="E60" s="58">
        <v>0</v>
      </c>
      <c r="F60" s="58">
        <v>0</v>
      </c>
      <c r="G60" s="56">
        <f t="shared" si="2"/>
        <v>6.0000000000000012E-2</v>
      </c>
      <c r="J60" s="67" t="s">
        <v>266</v>
      </c>
      <c r="K60" s="67">
        <v>0.1</v>
      </c>
    </row>
    <row r="61" spans="1:11" x14ac:dyDescent="0.3">
      <c r="A61" s="63" t="s">
        <v>32</v>
      </c>
      <c r="B61" s="54">
        <v>2.1</v>
      </c>
      <c r="C61" s="54">
        <v>1.9</v>
      </c>
      <c r="D61" s="54">
        <v>1.7</v>
      </c>
      <c r="E61" s="54">
        <v>1.6</v>
      </c>
      <c r="F61" s="54">
        <v>1.8</v>
      </c>
      <c r="G61" s="56">
        <f t="shared" si="2"/>
        <v>1.8200000000000003</v>
      </c>
      <c r="J61" s="67" t="s">
        <v>369</v>
      </c>
      <c r="K61" s="67">
        <v>0.1</v>
      </c>
    </row>
    <row r="62" spans="1:11" x14ac:dyDescent="0.3">
      <c r="A62" s="63" t="s">
        <v>331</v>
      </c>
      <c r="B62" s="54">
        <v>0.3</v>
      </c>
      <c r="C62" s="54">
        <v>0.1</v>
      </c>
      <c r="D62" s="54">
        <v>0.1</v>
      </c>
      <c r="E62" s="54">
        <v>0.1</v>
      </c>
      <c r="F62" s="54">
        <v>0.1</v>
      </c>
      <c r="G62" s="56">
        <f t="shared" si="2"/>
        <v>0.13999999999999999</v>
      </c>
      <c r="J62" s="67" t="s">
        <v>245</v>
      </c>
      <c r="K62" s="67">
        <v>0.1</v>
      </c>
    </row>
    <row r="63" spans="1:11" x14ac:dyDescent="0.3">
      <c r="A63" s="63" t="s">
        <v>5</v>
      </c>
      <c r="B63" s="54">
        <v>0.4</v>
      </c>
      <c r="C63" s="54">
        <v>0.4</v>
      </c>
      <c r="D63" s="54">
        <v>0.4</v>
      </c>
      <c r="E63" s="54">
        <v>0.3</v>
      </c>
      <c r="F63" s="54">
        <v>0.3</v>
      </c>
      <c r="G63" s="56">
        <f t="shared" si="2"/>
        <v>0.36000000000000004</v>
      </c>
      <c r="J63" s="67" t="s">
        <v>251</v>
      </c>
      <c r="K63" s="67">
        <v>0.1</v>
      </c>
    </row>
    <row r="64" spans="1:11" x14ac:dyDescent="0.3">
      <c r="A64" s="63" t="s">
        <v>30</v>
      </c>
      <c r="B64" s="54">
        <v>1.7</v>
      </c>
      <c r="C64" s="54">
        <v>1.7</v>
      </c>
      <c r="D64" s="54">
        <v>1.5</v>
      </c>
      <c r="E64" s="54">
        <v>1.4</v>
      </c>
      <c r="F64" s="54">
        <v>1.5</v>
      </c>
      <c r="G64" s="56">
        <f t="shared" si="2"/>
        <v>1.56</v>
      </c>
      <c r="J64" s="67" t="s">
        <v>242</v>
      </c>
      <c r="K64" s="67">
        <v>0.1</v>
      </c>
    </row>
    <row r="65" spans="1:11" x14ac:dyDescent="0.3">
      <c r="A65" s="63" t="s">
        <v>237</v>
      </c>
      <c r="B65" s="54">
        <v>0.4</v>
      </c>
      <c r="C65" s="54">
        <v>0.4</v>
      </c>
      <c r="D65" s="54">
        <v>0.5</v>
      </c>
      <c r="E65" s="54">
        <v>0.4</v>
      </c>
      <c r="F65" s="54">
        <v>0.5</v>
      </c>
      <c r="G65" s="56">
        <f t="shared" si="2"/>
        <v>0.44000000000000006</v>
      </c>
      <c r="J65" s="67" t="s">
        <v>252</v>
      </c>
      <c r="K65" s="67">
        <v>0.1</v>
      </c>
    </row>
    <row r="66" spans="1:11" x14ac:dyDescent="0.3">
      <c r="A66" s="63" t="s">
        <v>238</v>
      </c>
      <c r="B66" s="54">
        <v>0.3</v>
      </c>
      <c r="C66" s="54">
        <v>0.3</v>
      </c>
      <c r="D66" s="54">
        <v>0.3</v>
      </c>
      <c r="E66" s="54">
        <v>0.2</v>
      </c>
      <c r="F66" s="54">
        <v>0.3</v>
      </c>
      <c r="G66" s="56">
        <f t="shared" si="2"/>
        <v>0.27999999999999997</v>
      </c>
      <c r="J66" s="67" t="s">
        <v>381</v>
      </c>
      <c r="K66" s="67">
        <v>0.1</v>
      </c>
    </row>
    <row r="67" spans="1:11" x14ac:dyDescent="0.3">
      <c r="A67" s="63" t="s">
        <v>252</v>
      </c>
      <c r="B67" s="54">
        <v>0.1</v>
      </c>
      <c r="C67" s="54">
        <v>0.1</v>
      </c>
      <c r="D67" s="54">
        <v>0.1</v>
      </c>
      <c r="E67" s="54">
        <v>0.1</v>
      </c>
      <c r="F67" s="54">
        <v>0.1</v>
      </c>
      <c r="G67" s="56">
        <f t="shared" si="2"/>
        <v>0.1</v>
      </c>
      <c r="J67" s="67" t="s">
        <v>217</v>
      </c>
      <c r="K67" s="67">
        <v>0.1</v>
      </c>
    </row>
    <row r="68" spans="1:11" x14ac:dyDescent="0.3">
      <c r="A68" s="63" t="s">
        <v>334</v>
      </c>
      <c r="B68" s="54">
        <v>0.2</v>
      </c>
      <c r="C68" s="54">
        <v>0.2</v>
      </c>
      <c r="D68" s="54">
        <v>0.2</v>
      </c>
      <c r="E68" s="54">
        <v>0.2</v>
      </c>
      <c r="F68" s="54">
        <v>0.2</v>
      </c>
      <c r="G68" s="56">
        <f t="shared" si="2"/>
        <v>0.2</v>
      </c>
      <c r="J68" s="67" t="s">
        <v>213</v>
      </c>
      <c r="K68" s="67">
        <v>0.1</v>
      </c>
    </row>
    <row r="69" spans="1:11" x14ac:dyDescent="0.3">
      <c r="A69" s="63" t="s">
        <v>381</v>
      </c>
      <c r="B69" s="54">
        <v>0.1</v>
      </c>
      <c r="C69" s="54">
        <v>0.1</v>
      </c>
      <c r="D69" s="54">
        <v>0.1</v>
      </c>
      <c r="E69" s="54">
        <v>0.1</v>
      </c>
      <c r="F69" s="54">
        <v>0.1</v>
      </c>
      <c r="G69" s="56">
        <f t="shared" si="2"/>
        <v>0.1</v>
      </c>
      <c r="J69" s="67" t="s">
        <v>215</v>
      </c>
      <c r="K69" s="67">
        <v>0.1</v>
      </c>
    </row>
    <row r="70" spans="1:11" x14ac:dyDescent="0.3">
      <c r="A70" s="63" t="s">
        <v>285</v>
      </c>
      <c r="B70" s="54">
        <v>0.5</v>
      </c>
      <c r="C70" s="54">
        <v>0.4</v>
      </c>
      <c r="D70" s="54">
        <v>0.3</v>
      </c>
      <c r="E70" s="54">
        <v>0.3</v>
      </c>
      <c r="F70" s="54">
        <v>0.3</v>
      </c>
      <c r="G70" s="56">
        <f t="shared" si="2"/>
        <v>0.36</v>
      </c>
      <c r="J70" s="67" t="s">
        <v>313</v>
      </c>
      <c r="K70" s="67">
        <v>0.08</v>
      </c>
    </row>
    <row r="71" spans="1:11" x14ac:dyDescent="0.3">
      <c r="A71" s="63" t="s">
        <v>382</v>
      </c>
      <c r="B71" s="54">
        <v>0.2</v>
      </c>
      <c r="C71" s="54">
        <v>0.1</v>
      </c>
      <c r="D71" s="54">
        <v>0.1</v>
      </c>
      <c r="E71" s="54">
        <v>0.1</v>
      </c>
      <c r="F71" s="54">
        <v>0.1</v>
      </c>
      <c r="G71" s="56">
        <f t="shared" si="2"/>
        <v>0.12</v>
      </c>
      <c r="J71" s="67" t="s">
        <v>259</v>
      </c>
      <c r="K71" s="67">
        <v>0.08</v>
      </c>
    </row>
    <row r="72" spans="1:11" x14ac:dyDescent="0.3">
      <c r="A72" s="63" t="s">
        <v>647</v>
      </c>
      <c r="B72" s="54">
        <v>8.6999999999999993</v>
      </c>
      <c r="C72" s="58">
        <v>9</v>
      </c>
      <c r="D72" s="54">
        <v>10.199999999999999</v>
      </c>
      <c r="E72" s="54">
        <v>10.5</v>
      </c>
      <c r="F72" s="54">
        <v>9.3000000000000007</v>
      </c>
      <c r="G72" s="56">
        <f t="shared" si="2"/>
        <v>9.5400000000000009</v>
      </c>
      <c r="J72" s="67" t="s">
        <v>295</v>
      </c>
      <c r="K72" s="67">
        <v>6.0000000000000012E-2</v>
      </c>
    </row>
    <row r="73" spans="1:11" x14ac:dyDescent="0.3">
      <c r="A73" s="63" t="s">
        <v>275</v>
      </c>
      <c r="B73" s="58">
        <v>1</v>
      </c>
      <c r="C73" s="58">
        <v>1</v>
      </c>
      <c r="D73" s="54">
        <v>1.1000000000000001</v>
      </c>
      <c r="E73" s="54">
        <v>1.2</v>
      </c>
      <c r="F73" s="54">
        <v>1.3</v>
      </c>
      <c r="G73" s="56">
        <f t="shared" si="2"/>
        <v>1.1199999999999999</v>
      </c>
      <c r="J73" s="67" t="s">
        <v>304</v>
      </c>
      <c r="K73" s="67">
        <v>6.0000000000000012E-2</v>
      </c>
    </row>
    <row r="74" spans="1:11" x14ac:dyDescent="0.3">
      <c r="A74" s="63" t="s">
        <v>406</v>
      </c>
      <c r="B74" s="58">
        <v>0</v>
      </c>
      <c r="C74" s="58">
        <v>0</v>
      </c>
      <c r="D74" s="54">
        <v>0.1</v>
      </c>
      <c r="E74" s="58">
        <v>0</v>
      </c>
      <c r="F74" s="58">
        <v>0</v>
      </c>
      <c r="G74" s="56">
        <f t="shared" si="2"/>
        <v>0.02</v>
      </c>
      <c r="J74" s="67" t="s">
        <v>269</v>
      </c>
      <c r="K74" s="67">
        <v>6.0000000000000012E-2</v>
      </c>
    </row>
    <row r="75" spans="1:11" x14ac:dyDescent="0.3">
      <c r="A75" s="63" t="s">
        <v>353</v>
      </c>
      <c r="B75" s="54">
        <v>2.2000000000000002</v>
      </c>
      <c r="C75" s="54">
        <v>2.2999999999999998</v>
      </c>
      <c r="D75" s="54">
        <v>2.4</v>
      </c>
      <c r="E75" s="54">
        <v>2.2999999999999998</v>
      </c>
      <c r="F75" s="58">
        <v>2</v>
      </c>
      <c r="G75" s="56">
        <f t="shared" si="2"/>
        <v>2.2399999999999998</v>
      </c>
      <c r="J75" s="67" t="s">
        <v>646</v>
      </c>
      <c r="K75" s="67">
        <v>0.04</v>
      </c>
    </row>
    <row r="76" spans="1:11" x14ac:dyDescent="0.3">
      <c r="A76" s="63" t="s">
        <v>645</v>
      </c>
      <c r="B76" s="54">
        <v>1.2</v>
      </c>
      <c r="C76" s="54">
        <v>1.4</v>
      </c>
      <c r="D76" s="54">
        <v>1.3</v>
      </c>
      <c r="E76" s="54">
        <v>1.2</v>
      </c>
      <c r="F76" s="54">
        <v>1.1000000000000001</v>
      </c>
      <c r="G76" s="56">
        <f t="shared" si="2"/>
        <v>1.2399999999999998</v>
      </c>
      <c r="J76" s="67" t="s">
        <v>270</v>
      </c>
      <c r="K76" s="67">
        <v>0.04</v>
      </c>
    </row>
    <row r="77" spans="1:11" x14ac:dyDescent="0.3">
      <c r="A77" s="63" t="s">
        <v>217</v>
      </c>
      <c r="B77" s="54">
        <v>0.1</v>
      </c>
      <c r="C77" s="54">
        <v>0.1</v>
      </c>
      <c r="D77" s="54">
        <v>0.1</v>
      </c>
      <c r="E77" s="54">
        <v>0.1</v>
      </c>
      <c r="F77" s="54">
        <v>0.1</v>
      </c>
      <c r="G77" s="56">
        <f t="shared" si="2"/>
        <v>0.1</v>
      </c>
      <c r="J77" s="67" t="s">
        <v>355</v>
      </c>
      <c r="K77" s="67">
        <v>0.04</v>
      </c>
    </row>
    <row r="78" spans="1:11" x14ac:dyDescent="0.3">
      <c r="A78" s="63" t="s">
        <v>28</v>
      </c>
      <c r="B78" s="54">
        <v>1.9</v>
      </c>
      <c r="C78" s="54">
        <v>1.8</v>
      </c>
      <c r="D78" s="54">
        <v>1.9</v>
      </c>
      <c r="E78" s="54">
        <v>1.7</v>
      </c>
      <c r="F78" s="54">
        <v>1.8</v>
      </c>
      <c r="G78" s="56">
        <f t="shared" si="2"/>
        <v>1.8199999999999998</v>
      </c>
      <c r="J78" s="67" t="s">
        <v>210</v>
      </c>
      <c r="K78" s="67">
        <v>0.04</v>
      </c>
    </row>
    <row r="79" spans="1:11" x14ac:dyDescent="0.3">
      <c r="A79" s="63" t="s">
        <v>278</v>
      </c>
      <c r="B79" s="54">
        <v>0.2</v>
      </c>
      <c r="C79" s="54">
        <v>0.2</v>
      </c>
      <c r="D79" s="54">
        <v>0.2</v>
      </c>
      <c r="E79" s="54">
        <v>0.2</v>
      </c>
      <c r="F79" s="54">
        <v>0.2</v>
      </c>
      <c r="G79" s="56">
        <f t="shared" si="2"/>
        <v>0.2</v>
      </c>
      <c r="J79" s="67" t="s">
        <v>308</v>
      </c>
      <c r="K79" s="67">
        <v>0.02</v>
      </c>
    </row>
    <row r="80" spans="1:11" x14ac:dyDescent="0.3">
      <c r="A80" s="63" t="s">
        <v>329</v>
      </c>
      <c r="B80" s="54">
        <v>0.2</v>
      </c>
      <c r="C80" s="54">
        <v>0.2</v>
      </c>
      <c r="D80" s="54">
        <v>0.3</v>
      </c>
      <c r="E80" s="54">
        <v>0.2</v>
      </c>
      <c r="F80" s="54">
        <v>0.2</v>
      </c>
      <c r="G80" s="56">
        <f t="shared" si="2"/>
        <v>0.21999999999999997</v>
      </c>
      <c r="J80" s="67" t="s">
        <v>365</v>
      </c>
      <c r="K80" s="67">
        <v>0.02</v>
      </c>
    </row>
    <row r="81" spans="1:11" x14ac:dyDescent="0.3">
      <c r="A81" s="63" t="s">
        <v>355</v>
      </c>
      <c r="B81" s="58">
        <v>0</v>
      </c>
      <c r="C81" s="58">
        <v>0</v>
      </c>
      <c r="D81" s="54">
        <v>0.1</v>
      </c>
      <c r="E81" s="58">
        <v>0</v>
      </c>
      <c r="F81" s="54">
        <v>0.1</v>
      </c>
      <c r="G81" s="56">
        <f t="shared" si="2"/>
        <v>0.04</v>
      </c>
      <c r="J81" s="67" t="s">
        <v>406</v>
      </c>
      <c r="K81" s="67">
        <v>0.02</v>
      </c>
    </row>
    <row r="82" spans="1:11" x14ac:dyDescent="0.3">
      <c r="A82" s="63" t="s">
        <v>36</v>
      </c>
      <c r="B82" s="54">
        <v>0.4</v>
      </c>
      <c r="C82" s="54">
        <v>0.4</v>
      </c>
      <c r="D82" s="54">
        <v>0.4</v>
      </c>
      <c r="E82" s="54">
        <v>0.4</v>
      </c>
      <c r="F82" s="54">
        <v>0.4</v>
      </c>
      <c r="G82" s="56">
        <f t="shared" si="2"/>
        <v>0.4</v>
      </c>
      <c r="J82" s="67" t="s">
        <v>644</v>
      </c>
      <c r="K82" s="67">
        <v>0</v>
      </c>
    </row>
    <row r="83" spans="1:11" x14ac:dyDescent="0.3">
      <c r="A83" s="63" t="s">
        <v>302</v>
      </c>
      <c r="B83" s="54">
        <v>0.6</v>
      </c>
      <c r="C83" s="54">
        <v>0.6</v>
      </c>
      <c r="D83" s="54">
        <v>0.5</v>
      </c>
      <c r="E83" s="54">
        <v>0.5</v>
      </c>
      <c r="F83" s="54">
        <v>0.6</v>
      </c>
      <c r="G83" s="56">
        <f t="shared" si="2"/>
        <v>0.56000000000000005</v>
      </c>
      <c r="J83" s="67" t="s">
        <v>363</v>
      </c>
      <c r="K83" s="67">
        <v>0</v>
      </c>
    </row>
    <row r="84" spans="1:11" x14ac:dyDescent="0.3">
      <c r="A84" s="63" t="s">
        <v>335</v>
      </c>
      <c r="B84" s="54">
        <v>0.3</v>
      </c>
      <c r="C84" s="54">
        <v>0.3</v>
      </c>
      <c r="D84" s="54">
        <v>0.3</v>
      </c>
      <c r="E84" s="54">
        <v>0.3</v>
      </c>
      <c r="F84" s="54">
        <v>0.3</v>
      </c>
      <c r="G84" s="56">
        <f t="shared" si="2"/>
        <v>0.3</v>
      </c>
    </row>
    <row r="85" spans="1:11" x14ac:dyDescent="0.3">
      <c r="A85" s="63" t="s">
        <v>348</v>
      </c>
      <c r="B85" s="54">
        <v>1.3</v>
      </c>
      <c r="C85" s="54">
        <v>1.2</v>
      </c>
      <c r="D85" s="54">
        <v>1.3</v>
      </c>
      <c r="E85" s="54">
        <v>1.2</v>
      </c>
      <c r="F85" s="54">
        <v>1.4</v>
      </c>
      <c r="G85" s="56">
        <f t="shared" si="2"/>
        <v>1.28</v>
      </c>
    </row>
    <row r="86" spans="1:11" x14ac:dyDescent="0.3">
      <c r="A86" s="63" t="s">
        <v>366</v>
      </c>
      <c r="B86" s="54">
        <v>0.6</v>
      </c>
      <c r="C86" s="54">
        <v>0.6</v>
      </c>
      <c r="D86" s="54">
        <v>0.6</v>
      </c>
      <c r="E86" s="54">
        <v>0.6</v>
      </c>
      <c r="F86" s="54">
        <v>0.6</v>
      </c>
      <c r="G86" s="56">
        <f t="shared" ref="G86:G101" si="3">AVERAGE(B86:F86)</f>
        <v>0.6</v>
      </c>
    </row>
    <row r="87" spans="1:11" x14ac:dyDescent="0.3">
      <c r="A87" s="63" t="s">
        <v>425</v>
      </c>
      <c r="B87" s="54">
        <v>0.4</v>
      </c>
      <c r="C87" s="54">
        <v>0.5</v>
      </c>
      <c r="D87" s="54">
        <v>0.5</v>
      </c>
      <c r="E87" s="54">
        <v>0.5</v>
      </c>
      <c r="F87" s="54">
        <v>0.5</v>
      </c>
      <c r="G87" s="56">
        <f t="shared" si="3"/>
        <v>0.48</v>
      </c>
    </row>
    <row r="88" spans="1:11" x14ac:dyDescent="0.3">
      <c r="A88" s="63" t="s">
        <v>210</v>
      </c>
      <c r="B88" s="54">
        <v>0.1</v>
      </c>
      <c r="C88" s="54">
        <v>0.1</v>
      </c>
      <c r="D88" s="58">
        <v>0</v>
      </c>
      <c r="E88" s="58">
        <v>0</v>
      </c>
      <c r="F88" s="58">
        <v>0</v>
      </c>
      <c r="G88" s="56">
        <f t="shared" si="3"/>
        <v>0.04</v>
      </c>
    </row>
    <row r="89" spans="1:11" x14ac:dyDescent="0.3">
      <c r="A89" s="63" t="s">
        <v>213</v>
      </c>
      <c r="B89" s="54">
        <v>0.1</v>
      </c>
      <c r="C89" s="54">
        <v>0.1</v>
      </c>
      <c r="D89" s="54">
        <v>0.1</v>
      </c>
      <c r="E89" s="54">
        <v>0.1</v>
      </c>
      <c r="F89" s="54">
        <v>0.1</v>
      </c>
      <c r="G89" s="56">
        <f t="shared" si="3"/>
        <v>0.1</v>
      </c>
    </row>
    <row r="90" spans="1:11" x14ac:dyDescent="0.3">
      <c r="A90" s="63" t="s">
        <v>215</v>
      </c>
      <c r="B90" s="54">
        <v>0.1</v>
      </c>
      <c r="C90" s="54">
        <v>0.1</v>
      </c>
      <c r="D90" s="54">
        <v>0.1</v>
      </c>
      <c r="E90" s="54">
        <v>0.1</v>
      </c>
      <c r="F90" s="54">
        <v>0.1</v>
      </c>
      <c r="G90" s="56">
        <f t="shared" si="3"/>
        <v>0.1</v>
      </c>
    </row>
    <row r="91" spans="1:11" x14ac:dyDescent="0.3">
      <c r="A91" s="63" t="s">
        <v>279</v>
      </c>
      <c r="B91" s="54">
        <v>0.2</v>
      </c>
      <c r="C91" s="54">
        <v>0.2</v>
      </c>
      <c r="D91" s="54">
        <v>0.2</v>
      </c>
      <c r="E91" s="54">
        <v>0.2</v>
      </c>
      <c r="F91" s="54">
        <v>0.2</v>
      </c>
      <c r="G91" s="56">
        <f t="shared" si="3"/>
        <v>0.2</v>
      </c>
    </row>
    <row r="92" spans="1:11" x14ac:dyDescent="0.3">
      <c r="A92" s="63" t="s">
        <v>281</v>
      </c>
      <c r="B92" s="58">
        <v>1</v>
      </c>
      <c r="C92" s="54">
        <v>1.1000000000000001</v>
      </c>
      <c r="D92" s="54">
        <v>1.1000000000000001</v>
      </c>
      <c r="E92" s="58">
        <v>1</v>
      </c>
      <c r="F92" s="54">
        <v>0.9</v>
      </c>
      <c r="G92" s="56">
        <f t="shared" si="3"/>
        <v>1.02</v>
      </c>
    </row>
    <row r="93" spans="1:11" x14ac:dyDescent="0.3">
      <c r="A93" s="63" t="s">
        <v>284</v>
      </c>
      <c r="B93" s="54">
        <v>0.2</v>
      </c>
      <c r="C93" s="54">
        <v>0.2</v>
      </c>
      <c r="D93" s="54">
        <v>0.2</v>
      </c>
      <c r="E93" s="54">
        <v>0.2</v>
      </c>
      <c r="F93" s="54">
        <v>0.2</v>
      </c>
      <c r="G93" s="56">
        <f t="shared" si="3"/>
        <v>0.2</v>
      </c>
    </row>
    <row r="94" spans="1:11" x14ac:dyDescent="0.3">
      <c r="A94" s="63" t="s">
        <v>289</v>
      </c>
      <c r="B94" s="54">
        <v>0.3</v>
      </c>
      <c r="C94" s="54">
        <v>0.3</v>
      </c>
      <c r="D94" s="54">
        <v>0.3</v>
      </c>
      <c r="E94" s="54">
        <v>0.3</v>
      </c>
      <c r="F94" s="54">
        <v>0.2</v>
      </c>
      <c r="G94" s="56">
        <f t="shared" si="3"/>
        <v>0.27999999999999997</v>
      </c>
    </row>
    <row r="95" spans="1:11" x14ac:dyDescent="0.3">
      <c r="A95" s="63" t="s">
        <v>293</v>
      </c>
      <c r="B95" s="54">
        <v>0.2</v>
      </c>
      <c r="C95" s="54">
        <v>0.2</v>
      </c>
      <c r="D95" s="54">
        <v>0.2</v>
      </c>
      <c r="E95" s="54">
        <v>0.2</v>
      </c>
      <c r="F95" s="54">
        <v>0.3</v>
      </c>
      <c r="G95" s="56">
        <f t="shared" si="3"/>
        <v>0.22000000000000003</v>
      </c>
    </row>
    <row r="96" spans="1:11" x14ac:dyDescent="0.3">
      <c r="A96" s="63" t="s">
        <v>328</v>
      </c>
      <c r="B96" s="54">
        <v>0.1</v>
      </c>
      <c r="C96" s="54">
        <v>0.1</v>
      </c>
      <c r="D96" s="54">
        <v>0.1</v>
      </c>
      <c r="E96" s="54">
        <v>0.2</v>
      </c>
      <c r="F96" s="54">
        <v>0.2</v>
      </c>
      <c r="G96" s="56">
        <f t="shared" si="3"/>
        <v>0.13999999999999999</v>
      </c>
    </row>
    <row r="97" spans="1:7" x14ac:dyDescent="0.3">
      <c r="A97" s="63" t="s">
        <v>337</v>
      </c>
      <c r="B97" s="54">
        <v>0.3</v>
      </c>
      <c r="C97" s="54">
        <v>0.4</v>
      </c>
      <c r="D97" s="54">
        <v>0.4</v>
      </c>
      <c r="E97" s="54">
        <v>0.4</v>
      </c>
      <c r="F97" s="54">
        <v>0.5</v>
      </c>
      <c r="G97" s="56">
        <f t="shared" si="3"/>
        <v>0.4</v>
      </c>
    </row>
    <row r="98" spans="1:7" x14ac:dyDescent="0.3">
      <c r="A98" s="63" t="s">
        <v>44</v>
      </c>
      <c r="B98" s="54">
        <v>1.3</v>
      </c>
      <c r="C98" s="54">
        <v>1.2</v>
      </c>
      <c r="D98" s="54">
        <v>1.1000000000000001</v>
      </c>
      <c r="E98" s="54">
        <v>1.3</v>
      </c>
      <c r="F98" s="54">
        <v>1.2</v>
      </c>
      <c r="G98" s="56">
        <f t="shared" si="3"/>
        <v>1.2200000000000002</v>
      </c>
    </row>
    <row r="99" spans="1:7" x14ac:dyDescent="0.3">
      <c r="A99" s="63" t="s">
        <v>363</v>
      </c>
      <c r="B99" s="58">
        <v>0</v>
      </c>
      <c r="C99" s="58">
        <v>0</v>
      </c>
      <c r="D99" s="58">
        <v>0</v>
      </c>
      <c r="E99" s="58">
        <v>0</v>
      </c>
      <c r="F99" s="58">
        <v>0</v>
      </c>
      <c r="G99" s="56">
        <f t="shared" si="3"/>
        <v>0</v>
      </c>
    </row>
    <row r="100" spans="1:7" ht="17.25" thickBot="1" x14ac:dyDescent="0.35">
      <c r="A100" s="113" t="s">
        <v>378</v>
      </c>
      <c r="B100" s="54">
        <v>1.5</v>
      </c>
      <c r="C100" s="54">
        <v>1.4</v>
      </c>
      <c r="D100" s="54">
        <v>1.4</v>
      </c>
      <c r="E100" s="54">
        <v>1.3</v>
      </c>
      <c r="F100" s="54">
        <v>1.4</v>
      </c>
      <c r="G100" s="56">
        <f t="shared" si="3"/>
        <v>1.4</v>
      </c>
    </row>
    <row r="101" spans="1:7" x14ac:dyDescent="0.3">
      <c r="A101" s="114" t="s">
        <v>1555</v>
      </c>
      <c r="B101" s="115">
        <f>SUM(B22:B100)</f>
        <v>47.500000000000014</v>
      </c>
      <c r="C101" s="115">
        <f>SUM(C22:C100)</f>
        <v>47.500000000000014</v>
      </c>
      <c r="D101" s="115">
        <f>SUM(D22:D100)</f>
        <v>49.800000000000011</v>
      </c>
      <c r="E101" s="115">
        <f>SUM(E22:E100)</f>
        <v>48.100000000000023</v>
      </c>
      <c r="F101" s="115">
        <f>SUM(F22:F100)</f>
        <v>47.400000000000027</v>
      </c>
      <c r="G101" s="116">
        <f t="shared" si="3"/>
        <v>48.060000000000016</v>
      </c>
    </row>
    <row r="102" spans="1:7" x14ac:dyDescent="0.3">
      <c r="A102" s="63"/>
      <c r="B102" s="58"/>
      <c r="C102" s="58"/>
      <c r="D102" s="58"/>
      <c r="E102" s="58"/>
      <c r="F102" s="58"/>
      <c r="G102" s="61">
        <f>G29+G30+G33+G61+G64+G72+G75+G85+G78+G100+G73</f>
        <v>28.96</v>
      </c>
    </row>
  </sheetData>
  <autoFilter ref="J5:K84" xr:uid="{80CD00F7-48CF-364D-8543-096490D90428}">
    <sortState xmlns:xlrd2="http://schemas.microsoft.com/office/spreadsheetml/2017/richdata2" ref="J6:K84">
      <sortCondition descending="1" ref="K5:K84"/>
    </sortState>
  </autoFilter>
  <conditionalFormatting sqref="G22:G100">
    <cfRule type="top10" dxfId="2" priority="1" rank="10"/>
  </conditionalFormatting>
  <pageMargins left="0.70866141732283472" right="0.70866141732283472" top="0.94488188976377963" bottom="0.74803149606299213" header="0.31496062992125984" footer="0.31496062992125984"/>
  <pageSetup paperSize="9" scale="88" fitToHeight="0" orientation="landscape" r:id="rId1"/>
  <headerFooter>
    <oddHeader>&amp;L&amp;G</oddHeader>
    <oddFooter>&amp;C&amp;"Roboto Condensed,Normal"&amp;9Página &amp;P</oddFooter>
  </headerFooter>
  <legacyDrawingHF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C006F-8BD5-5246-9A8F-42915B3DCE50}">
  <sheetPr codeName="Hoja17">
    <tabColor theme="5"/>
    <pageSetUpPr fitToPage="1"/>
  </sheetPr>
  <dimension ref="A1:Q107"/>
  <sheetViews>
    <sheetView view="pageLayout" zoomScaleNormal="130" workbookViewId="0">
      <selection activeCell="M18" sqref="M18"/>
    </sheetView>
  </sheetViews>
  <sheetFormatPr baseColWidth="10" defaultColWidth="8.875" defaultRowHeight="16.5" x14ac:dyDescent="0.3"/>
  <cols>
    <col min="1" max="1" width="29.875" style="5" customWidth="1"/>
    <col min="2" max="6" width="10" style="5" customWidth="1"/>
    <col min="7" max="7" width="4.75" style="5" customWidth="1"/>
    <col min="8" max="10" width="8.875" style="5"/>
    <col min="11" max="11" width="16" style="5" customWidth="1"/>
    <col min="12" max="16384" width="8.875" style="5"/>
  </cols>
  <sheetData>
    <row r="1" spans="1:9" ht="20.25" x14ac:dyDescent="0.3">
      <c r="A1" s="62" t="s">
        <v>1578</v>
      </c>
    </row>
    <row r="2" spans="1:9" ht="17.25" x14ac:dyDescent="0.3">
      <c r="A2" s="18" t="s">
        <v>1576</v>
      </c>
      <c r="B2" s="68"/>
    </row>
    <row r="3" spans="1:9" ht="17.25" x14ac:dyDescent="0.3">
      <c r="A3" s="18" t="s">
        <v>1188</v>
      </c>
      <c r="B3" s="68"/>
    </row>
    <row r="5" spans="1:9" x14ac:dyDescent="0.3">
      <c r="A5" s="69" t="s">
        <v>1626</v>
      </c>
      <c r="B5" s="86" t="s">
        <v>15</v>
      </c>
      <c r="C5" s="86" t="s">
        <v>14</v>
      </c>
      <c r="D5" s="86" t="s">
        <v>13</v>
      </c>
      <c r="E5" s="86" t="s">
        <v>17</v>
      </c>
      <c r="F5" s="86" t="s">
        <v>12</v>
      </c>
      <c r="G5" s="86" t="s">
        <v>1614</v>
      </c>
      <c r="H5" s="94" t="s">
        <v>1554</v>
      </c>
      <c r="I5" s="68"/>
    </row>
    <row r="6" spans="1:9" x14ac:dyDescent="0.3">
      <c r="A6" s="70" t="s">
        <v>1558</v>
      </c>
      <c r="B6" s="13" t="s">
        <v>640</v>
      </c>
      <c r="C6" s="13" t="s">
        <v>640</v>
      </c>
      <c r="D6" s="13" t="s">
        <v>640</v>
      </c>
      <c r="E6" s="13" t="s">
        <v>640</v>
      </c>
      <c r="F6" s="13" t="s">
        <v>640</v>
      </c>
      <c r="G6" s="13" t="s">
        <v>640</v>
      </c>
      <c r="H6" s="13"/>
    </row>
    <row r="7" spans="1:9" x14ac:dyDescent="0.3">
      <c r="A7" s="69" t="s">
        <v>277</v>
      </c>
      <c r="B7" s="71">
        <v>0.2</v>
      </c>
      <c r="C7" s="71">
        <v>0.2</v>
      </c>
      <c r="D7" s="71">
        <v>0.2</v>
      </c>
      <c r="E7" s="71">
        <v>0.2</v>
      </c>
      <c r="F7" s="71">
        <v>0.1</v>
      </c>
      <c r="G7" s="72" t="s">
        <v>640</v>
      </c>
      <c r="H7" s="73">
        <f t="shared" ref="H7:H17" si="0">AVERAGE(B7:G7)</f>
        <v>0.18</v>
      </c>
      <c r="I7" s="56"/>
    </row>
    <row r="8" spans="1:9" x14ac:dyDescent="0.3">
      <c r="A8" s="69" t="s">
        <v>297</v>
      </c>
      <c r="B8" s="71">
        <v>0.1</v>
      </c>
      <c r="C8" s="74">
        <v>0</v>
      </c>
      <c r="D8" s="71">
        <v>0.1</v>
      </c>
      <c r="E8" s="71">
        <v>0.1</v>
      </c>
      <c r="F8" s="71">
        <v>0.1</v>
      </c>
      <c r="G8" s="72" t="s">
        <v>640</v>
      </c>
      <c r="H8" s="73">
        <f t="shared" si="0"/>
        <v>0.08</v>
      </c>
      <c r="I8" s="56"/>
    </row>
    <row r="9" spans="1:9" x14ac:dyDescent="0.3">
      <c r="A9" s="69" t="s">
        <v>327</v>
      </c>
      <c r="B9" s="71">
        <v>4.5</v>
      </c>
      <c r="C9" s="71">
        <v>5.4</v>
      </c>
      <c r="D9" s="71">
        <v>3.5</v>
      </c>
      <c r="E9" s="71">
        <v>2.5</v>
      </c>
      <c r="F9" s="71">
        <v>2.8</v>
      </c>
      <c r="G9" s="72" t="s">
        <v>640</v>
      </c>
      <c r="H9" s="73">
        <f t="shared" si="0"/>
        <v>3.7399999999999998</v>
      </c>
      <c r="I9" s="56"/>
    </row>
    <row r="10" spans="1:9" x14ac:dyDescent="0.3">
      <c r="A10" s="69" t="s">
        <v>362</v>
      </c>
      <c r="B10" s="71">
        <v>5.5</v>
      </c>
      <c r="C10" s="71">
        <v>4.8</v>
      </c>
      <c r="D10" s="71">
        <v>5.8</v>
      </c>
      <c r="E10" s="71">
        <v>6.3</v>
      </c>
      <c r="F10" s="71">
        <v>5.7</v>
      </c>
      <c r="G10" s="72" t="s">
        <v>640</v>
      </c>
      <c r="H10" s="73">
        <f t="shared" si="0"/>
        <v>5.62</v>
      </c>
      <c r="I10" s="56"/>
    </row>
    <row r="11" spans="1:9" x14ac:dyDescent="0.3">
      <c r="A11" s="69" t="s">
        <v>379</v>
      </c>
      <c r="B11" s="71">
        <v>7.2</v>
      </c>
      <c r="C11" s="71">
        <v>7.2</v>
      </c>
      <c r="D11" s="74">
        <v>7</v>
      </c>
      <c r="E11" s="71">
        <v>9.9</v>
      </c>
      <c r="F11" s="74">
        <v>10</v>
      </c>
      <c r="G11" s="72" t="s">
        <v>640</v>
      </c>
      <c r="H11" s="73">
        <f t="shared" si="0"/>
        <v>8.26</v>
      </c>
      <c r="I11" s="56"/>
    </row>
    <row r="12" spans="1:9" x14ac:dyDescent="0.3">
      <c r="A12" s="69" t="s">
        <v>234</v>
      </c>
      <c r="B12" s="71">
        <v>1.1000000000000001</v>
      </c>
      <c r="C12" s="74">
        <v>1</v>
      </c>
      <c r="D12" s="71">
        <v>1.1000000000000001</v>
      </c>
      <c r="E12" s="71">
        <v>1.2</v>
      </c>
      <c r="F12" s="71">
        <v>1.1000000000000001</v>
      </c>
      <c r="G12" s="72" t="s">
        <v>640</v>
      </c>
      <c r="H12" s="73">
        <f t="shared" si="0"/>
        <v>1.1000000000000001</v>
      </c>
      <c r="I12" s="56"/>
    </row>
    <row r="13" spans="1:9" x14ac:dyDescent="0.3">
      <c r="A13" s="69" t="s">
        <v>380</v>
      </c>
      <c r="B13" s="71">
        <v>13.8</v>
      </c>
      <c r="C13" s="71">
        <v>11.9</v>
      </c>
      <c r="D13" s="74">
        <v>11</v>
      </c>
      <c r="E13" s="71">
        <v>11.7</v>
      </c>
      <c r="F13" s="71">
        <v>12.1</v>
      </c>
      <c r="G13" s="72" t="s">
        <v>640</v>
      </c>
      <c r="H13" s="73">
        <f t="shared" si="0"/>
        <v>12.100000000000001</v>
      </c>
      <c r="I13" s="56"/>
    </row>
    <row r="14" spans="1:9" x14ac:dyDescent="0.3">
      <c r="A14" s="69" t="s">
        <v>283</v>
      </c>
      <c r="B14" s="71">
        <v>2.8</v>
      </c>
      <c r="C14" s="71">
        <v>2.2999999999999998</v>
      </c>
      <c r="D14" s="71">
        <v>2.9</v>
      </c>
      <c r="E14" s="71">
        <v>3.2</v>
      </c>
      <c r="F14" s="71">
        <v>3.2</v>
      </c>
      <c r="G14" s="72" t="s">
        <v>640</v>
      </c>
      <c r="H14" s="73">
        <f t="shared" si="0"/>
        <v>2.88</v>
      </c>
      <c r="I14" s="56"/>
    </row>
    <row r="15" spans="1:9" x14ac:dyDescent="0.3">
      <c r="A15" s="69" t="s">
        <v>211</v>
      </c>
      <c r="B15" s="71">
        <v>0.5</v>
      </c>
      <c r="C15" s="71">
        <v>0.6</v>
      </c>
      <c r="D15" s="71">
        <v>0.4</v>
      </c>
      <c r="E15" s="71">
        <v>0.4</v>
      </c>
      <c r="F15" s="71">
        <v>0.4</v>
      </c>
      <c r="G15" s="72" t="s">
        <v>640</v>
      </c>
      <c r="H15" s="73">
        <f t="shared" si="0"/>
        <v>0.45999999999999996</v>
      </c>
      <c r="I15" s="56"/>
    </row>
    <row r="16" spans="1:9" x14ac:dyDescent="0.3">
      <c r="A16" s="69" t="s">
        <v>321</v>
      </c>
      <c r="B16" s="71">
        <v>0.1</v>
      </c>
      <c r="C16" s="71">
        <v>0.1</v>
      </c>
      <c r="D16" s="71">
        <v>0.1</v>
      </c>
      <c r="E16" s="71">
        <v>0.1</v>
      </c>
      <c r="F16" s="71">
        <v>0.1</v>
      </c>
      <c r="G16" s="72" t="s">
        <v>640</v>
      </c>
      <c r="H16" s="73">
        <f t="shared" si="0"/>
        <v>0.1</v>
      </c>
      <c r="I16" s="56"/>
    </row>
    <row r="17" spans="1:17" x14ac:dyDescent="0.3">
      <c r="A17" s="70" t="s">
        <v>1559</v>
      </c>
      <c r="B17" s="75">
        <f>SUM(B7:B16)</f>
        <v>35.800000000000004</v>
      </c>
      <c r="C17" s="75">
        <f>SUM(C7:C16)</f>
        <v>33.5</v>
      </c>
      <c r="D17" s="75">
        <f>SUM(D7:D16)</f>
        <v>32.1</v>
      </c>
      <c r="E17" s="75">
        <f>SUM(E7:E16)</f>
        <v>35.6</v>
      </c>
      <c r="F17" s="75">
        <f>SUM(F7:F16)</f>
        <v>35.6</v>
      </c>
      <c r="G17" s="72"/>
      <c r="H17" s="76">
        <f t="shared" si="0"/>
        <v>34.519999999999996</v>
      </c>
      <c r="I17" s="60"/>
    </row>
    <row r="18" spans="1:17" x14ac:dyDescent="0.3">
      <c r="A18" s="70" t="s">
        <v>627</v>
      </c>
      <c r="B18" s="71"/>
      <c r="C18" s="71"/>
      <c r="D18" s="74"/>
      <c r="E18" s="71"/>
      <c r="F18" s="74"/>
      <c r="G18" s="72"/>
      <c r="H18" s="13"/>
      <c r="K18" s="66" t="s">
        <v>627</v>
      </c>
      <c r="L18" s="67"/>
    </row>
    <row r="19" spans="1:17" x14ac:dyDescent="0.3">
      <c r="A19" s="69" t="s">
        <v>225</v>
      </c>
      <c r="B19" s="71">
        <v>0.2</v>
      </c>
      <c r="C19" s="71">
        <v>0.2</v>
      </c>
      <c r="D19" s="71">
        <v>0.3</v>
      </c>
      <c r="E19" s="71">
        <v>0.2</v>
      </c>
      <c r="F19" s="71">
        <v>0.2</v>
      </c>
      <c r="G19" s="72" t="s">
        <v>640</v>
      </c>
      <c r="H19" s="73">
        <f t="shared" ref="H19:H50" si="1">AVERAGE(B19:G19)</f>
        <v>0.21999999999999997</v>
      </c>
      <c r="I19" s="56"/>
      <c r="K19" s="67" t="s">
        <v>647</v>
      </c>
      <c r="L19" s="67">
        <f>20.96+0.3</f>
        <v>21.26</v>
      </c>
      <c r="Q19" s="5" t="s">
        <v>640</v>
      </c>
    </row>
    <row r="20" spans="1:17" x14ac:dyDescent="0.3">
      <c r="A20" s="69" t="s">
        <v>313</v>
      </c>
      <c r="B20" s="74">
        <v>0</v>
      </c>
      <c r="C20" s="74">
        <v>0</v>
      </c>
      <c r="D20" s="74">
        <v>0</v>
      </c>
      <c r="E20" s="74">
        <v>0</v>
      </c>
      <c r="F20" s="74">
        <v>0</v>
      </c>
      <c r="G20" s="72" t="s">
        <v>640</v>
      </c>
      <c r="H20" s="73">
        <f t="shared" si="1"/>
        <v>0</v>
      </c>
      <c r="I20" s="56"/>
      <c r="K20" s="67" t="s">
        <v>339</v>
      </c>
      <c r="L20" s="67">
        <v>5.88</v>
      </c>
      <c r="Q20" s="5" t="s">
        <v>640</v>
      </c>
    </row>
    <row r="21" spans="1:17" x14ac:dyDescent="0.3">
      <c r="A21" s="69" t="s">
        <v>310</v>
      </c>
      <c r="B21" s="71">
        <v>0.1</v>
      </c>
      <c r="C21" s="71">
        <v>0.1</v>
      </c>
      <c r="D21" s="71">
        <v>0.1</v>
      </c>
      <c r="E21" s="71">
        <v>0.1</v>
      </c>
      <c r="F21" s="71">
        <v>0.1</v>
      </c>
      <c r="G21" s="72" t="s">
        <v>640</v>
      </c>
      <c r="H21" s="73">
        <f t="shared" si="1"/>
        <v>0.1</v>
      </c>
      <c r="I21" s="56"/>
      <c r="K21" s="67" t="s">
        <v>60</v>
      </c>
      <c r="L21" s="67">
        <v>3.6</v>
      </c>
      <c r="Q21" s="5" t="s">
        <v>640</v>
      </c>
    </row>
    <row r="22" spans="1:17" x14ac:dyDescent="0.3">
      <c r="A22" s="69" t="s">
        <v>326</v>
      </c>
      <c r="B22" s="71">
        <v>0.3</v>
      </c>
      <c r="C22" s="71">
        <v>0.2</v>
      </c>
      <c r="D22" s="71">
        <v>0.3</v>
      </c>
      <c r="E22" s="71">
        <v>0.3</v>
      </c>
      <c r="F22" s="71">
        <v>0.3</v>
      </c>
      <c r="G22" s="72" t="s">
        <v>640</v>
      </c>
      <c r="H22" s="73">
        <f t="shared" si="1"/>
        <v>0.28000000000000003</v>
      </c>
      <c r="I22" s="56"/>
      <c r="K22" s="67" t="s">
        <v>353</v>
      </c>
      <c r="L22" s="67">
        <v>2.58</v>
      </c>
      <c r="Q22" s="5" t="s">
        <v>640</v>
      </c>
    </row>
    <row r="23" spans="1:17" x14ac:dyDescent="0.3">
      <c r="A23" s="69" t="s">
        <v>264</v>
      </c>
      <c r="B23" s="74">
        <v>0</v>
      </c>
      <c r="C23" s="74">
        <v>0</v>
      </c>
      <c r="D23" s="74">
        <v>0</v>
      </c>
      <c r="E23" s="74">
        <v>0</v>
      </c>
      <c r="F23" s="74">
        <v>0</v>
      </c>
      <c r="G23" s="72" t="s">
        <v>640</v>
      </c>
      <c r="H23" s="73">
        <f t="shared" si="1"/>
        <v>0</v>
      </c>
      <c r="I23" s="56"/>
      <c r="K23" s="67" t="s">
        <v>28</v>
      </c>
      <c r="L23" s="67">
        <v>2.2000000000000002</v>
      </c>
      <c r="Q23" s="5" t="s">
        <v>640</v>
      </c>
    </row>
    <row r="24" spans="1:17" x14ac:dyDescent="0.3">
      <c r="A24" s="69" t="s">
        <v>201</v>
      </c>
      <c r="B24" s="71">
        <v>0.1</v>
      </c>
      <c r="C24" s="71">
        <v>0.1</v>
      </c>
      <c r="D24" s="71">
        <v>0.1</v>
      </c>
      <c r="E24" s="71">
        <v>0.1</v>
      </c>
      <c r="F24" s="71">
        <v>0.1</v>
      </c>
      <c r="G24" s="72" t="s">
        <v>640</v>
      </c>
      <c r="H24" s="73">
        <f t="shared" si="1"/>
        <v>0.1</v>
      </c>
      <c r="I24" s="56"/>
      <c r="K24" s="67" t="s">
        <v>425</v>
      </c>
      <c r="L24" s="67">
        <v>1.8399999999999999</v>
      </c>
      <c r="Q24" s="5" t="s">
        <v>640</v>
      </c>
    </row>
    <row r="25" spans="1:17" x14ac:dyDescent="0.3">
      <c r="A25" s="69" t="s">
        <v>345</v>
      </c>
      <c r="B25" s="71">
        <v>0.7</v>
      </c>
      <c r="C25" s="71">
        <v>0.6</v>
      </c>
      <c r="D25" s="71">
        <v>0.7</v>
      </c>
      <c r="E25" s="71">
        <v>0.6</v>
      </c>
      <c r="F25" s="71">
        <v>0.6</v>
      </c>
      <c r="G25" s="72" t="s">
        <v>640</v>
      </c>
      <c r="H25" s="73">
        <f t="shared" si="1"/>
        <v>0.6399999999999999</v>
      </c>
      <c r="I25" s="56"/>
      <c r="K25" s="67" t="s">
        <v>645</v>
      </c>
      <c r="L25" s="67">
        <v>1.6199999999999999</v>
      </c>
      <c r="Q25" s="5" t="s">
        <v>640</v>
      </c>
    </row>
    <row r="26" spans="1:17" x14ac:dyDescent="0.3">
      <c r="A26" s="69" t="s">
        <v>60</v>
      </c>
      <c r="B26" s="71">
        <v>3.8</v>
      </c>
      <c r="C26" s="71">
        <v>3.3</v>
      </c>
      <c r="D26" s="71">
        <v>3.7</v>
      </c>
      <c r="E26" s="71">
        <v>3.6</v>
      </c>
      <c r="F26" s="71">
        <v>3.6</v>
      </c>
      <c r="G26" s="72" t="s">
        <v>640</v>
      </c>
      <c r="H26" s="73">
        <f t="shared" si="1"/>
        <v>3.6</v>
      </c>
      <c r="I26" s="56"/>
      <c r="K26" s="67" t="s">
        <v>30</v>
      </c>
      <c r="L26" s="67">
        <v>1.6</v>
      </c>
      <c r="Q26" s="5" t="s">
        <v>640</v>
      </c>
    </row>
    <row r="27" spans="1:17" x14ac:dyDescent="0.3">
      <c r="A27" s="69" t="s">
        <v>377</v>
      </c>
      <c r="B27" s="71">
        <v>0.9</v>
      </c>
      <c r="C27" s="71">
        <v>0.9</v>
      </c>
      <c r="D27" s="71">
        <v>1.1000000000000001</v>
      </c>
      <c r="E27" s="74">
        <v>1</v>
      </c>
      <c r="F27" s="74">
        <v>1</v>
      </c>
      <c r="G27" s="72" t="s">
        <v>640</v>
      </c>
      <c r="H27" s="73">
        <f t="shared" si="1"/>
        <v>0.98000000000000009</v>
      </c>
      <c r="I27" s="56"/>
      <c r="K27" s="67" t="s">
        <v>302</v>
      </c>
      <c r="L27" s="67">
        <v>1.26</v>
      </c>
      <c r="Q27" s="5" t="s">
        <v>640</v>
      </c>
    </row>
    <row r="28" spans="1:17" x14ac:dyDescent="0.3">
      <c r="A28" s="69" t="s">
        <v>648</v>
      </c>
      <c r="B28" s="74">
        <v>0</v>
      </c>
      <c r="C28" s="74">
        <v>0</v>
      </c>
      <c r="D28" s="74">
        <v>0</v>
      </c>
      <c r="E28" s="74">
        <v>0</v>
      </c>
      <c r="F28" s="74">
        <v>0</v>
      </c>
      <c r="G28" s="72" t="s">
        <v>640</v>
      </c>
      <c r="H28" s="73">
        <f t="shared" si="1"/>
        <v>0</v>
      </c>
      <c r="I28" s="56"/>
      <c r="K28" s="67" t="s">
        <v>44</v>
      </c>
      <c r="L28" s="67">
        <v>1.2399999999999998</v>
      </c>
      <c r="Q28" s="5" t="s">
        <v>640</v>
      </c>
    </row>
    <row r="29" spans="1:17" x14ac:dyDescent="0.3">
      <c r="A29" s="69" t="s">
        <v>219</v>
      </c>
      <c r="B29" s="71">
        <v>0.1</v>
      </c>
      <c r="C29" s="71">
        <v>0.1</v>
      </c>
      <c r="D29" s="71">
        <v>0.3</v>
      </c>
      <c r="E29" s="71">
        <v>0.2</v>
      </c>
      <c r="F29" s="71">
        <v>0.2</v>
      </c>
      <c r="G29" s="72" t="s">
        <v>640</v>
      </c>
      <c r="H29" s="73">
        <f t="shared" si="1"/>
        <v>0.18</v>
      </c>
      <c r="I29" s="56"/>
      <c r="K29" s="67" t="s">
        <v>32</v>
      </c>
      <c r="L29" s="67">
        <v>1.1199999999999999</v>
      </c>
      <c r="Q29" s="5" t="s">
        <v>640</v>
      </c>
    </row>
    <row r="30" spans="1:17" x14ac:dyDescent="0.3">
      <c r="A30" s="69" t="s">
        <v>339</v>
      </c>
      <c r="B30" s="74">
        <v>2</v>
      </c>
      <c r="C30" s="71">
        <v>6.7</v>
      </c>
      <c r="D30" s="71">
        <v>7.7</v>
      </c>
      <c r="E30" s="71">
        <v>5.5</v>
      </c>
      <c r="F30" s="71">
        <v>7.5</v>
      </c>
      <c r="G30" s="72" t="s">
        <v>640</v>
      </c>
      <c r="H30" s="73">
        <f t="shared" si="1"/>
        <v>5.88</v>
      </c>
      <c r="I30" s="56"/>
      <c r="K30" s="67" t="s">
        <v>203</v>
      </c>
      <c r="L30" s="67">
        <v>1.0399999999999998</v>
      </c>
      <c r="Q30" s="5" t="s">
        <v>640</v>
      </c>
    </row>
    <row r="31" spans="1:17" x14ac:dyDescent="0.3">
      <c r="A31" s="69" t="s">
        <v>207</v>
      </c>
      <c r="B31" s="71">
        <v>0.4</v>
      </c>
      <c r="C31" s="71">
        <v>0.5</v>
      </c>
      <c r="D31" s="71">
        <v>0.1</v>
      </c>
      <c r="E31" s="71">
        <v>0.1</v>
      </c>
      <c r="F31" s="71">
        <v>0.2</v>
      </c>
      <c r="G31" s="72" t="s">
        <v>640</v>
      </c>
      <c r="H31" s="73">
        <f t="shared" si="1"/>
        <v>0.26</v>
      </c>
      <c r="I31" s="56"/>
      <c r="K31" s="67" t="s">
        <v>377</v>
      </c>
      <c r="L31" s="67">
        <v>0.98000000000000009</v>
      </c>
      <c r="Q31" s="5" t="s">
        <v>640</v>
      </c>
    </row>
    <row r="32" spans="1:17" x14ac:dyDescent="0.3">
      <c r="A32" s="69" t="s">
        <v>233</v>
      </c>
      <c r="B32" s="71">
        <v>0.1</v>
      </c>
      <c r="C32" s="71">
        <v>0.1</v>
      </c>
      <c r="D32" s="71">
        <v>0.1</v>
      </c>
      <c r="E32" s="71">
        <v>0.1</v>
      </c>
      <c r="F32" s="71">
        <v>0.1</v>
      </c>
      <c r="G32" s="72" t="s">
        <v>640</v>
      </c>
      <c r="H32" s="73">
        <f t="shared" si="1"/>
        <v>0.1</v>
      </c>
      <c r="I32" s="56"/>
      <c r="K32" s="67" t="s">
        <v>45</v>
      </c>
      <c r="L32" s="67">
        <v>0.98000000000000009</v>
      </c>
      <c r="Q32" s="5" t="s">
        <v>640</v>
      </c>
    </row>
    <row r="33" spans="1:17" x14ac:dyDescent="0.3">
      <c r="A33" s="69" t="s">
        <v>236</v>
      </c>
      <c r="B33" s="71">
        <v>0.1</v>
      </c>
      <c r="C33" s="71">
        <v>0.1</v>
      </c>
      <c r="D33" s="71">
        <v>0.1</v>
      </c>
      <c r="E33" s="74">
        <v>0</v>
      </c>
      <c r="F33" s="74">
        <v>0</v>
      </c>
      <c r="G33" s="72" t="s">
        <v>640</v>
      </c>
      <c r="H33" s="73">
        <f t="shared" si="1"/>
        <v>6.0000000000000012E-2</v>
      </c>
      <c r="I33" s="56"/>
      <c r="K33" s="67" t="s">
        <v>366</v>
      </c>
      <c r="L33" s="67">
        <v>0.98000000000000009</v>
      </c>
      <c r="Q33" s="5" t="s">
        <v>640</v>
      </c>
    </row>
    <row r="34" spans="1:17" x14ac:dyDescent="0.3">
      <c r="A34" s="69" t="s">
        <v>625</v>
      </c>
      <c r="B34" s="71">
        <v>0.1</v>
      </c>
      <c r="C34" s="74">
        <v>0</v>
      </c>
      <c r="D34" s="74">
        <v>0</v>
      </c>
      <c r="E34" s="74">
        <v>0</v>
      </c>
      <c r="F34" s="74">
        <v>0</v>
      </c>
      <c r="G34" s="72" t="s">
        <v>640</v>
      </c>
      <c r="H34" s="73">
        <f t="shared" si="1"/>
        <v>0.02</v>
      </c>
      <c r="I34" s="56"/>
      <c r="K34" s="67" t="s">
        <v>285</v>
      </c>
      <c r="L34" s="67">
        <v>0.92000000000000015</v>
      </c>
      <c r="Q34" s="5" t="s">
        <v>640</v>
      </c>
    </row>
    <row r="35" spans="1:17" x14ac:dyDescent="0.3">
      <c r="A35" s="69" t="s">
        <v>646</v>
      </c>
      <c r="B35" s="71">
        <v>0.1</v>
      </c>
      <c r="C35" s="71">
        <v>0.1</v>
      </c>
      <c r="D35" s="71">
        <v>0.1</v>
      </c>
      <c r="E35" s="71">
        <v>0.1</v>
      </c>
      <c r="F35" s="71">
        <v>0.1</v>
      </c>
      <c r="G35" s="72" t="s">
        <v>640</v>
      </c>
      <c r="H35" s="73">
        <f t="shared" si="1"/>
        <v>0.1</v>
      </c>
      <c r="I35" s="56"/>
      <c r="K35" s="67" t="s">
        <v>324</v>
      </c>
      <c r="L35" s="67">
        <v>0.9</v>
      </c>
      <c r="Q35" s="5" t="s">
        <v>640</v>
      </c>
    </row>
    <row r="36" spans="1:17" x14ac:dyDescent="0.3">
      <c r="A36" s="69" t="s">
        <v>255</v>
      </c>
      <c r="B36" s="71">
        <v>0.1</v>
      </c>
      <c r="C36" s="71">
        <v>0.1</v>
      </c>
      <c r="D36" s="71">
        <v>0.1</v>
      </c>
      <c r="E36" s="74">
        <v>0</v>
      </c>
      <c r="F36" s="74">
        <v>0</v>
      </c>
      <c r="G36" s="72" t="s">
        <v>640</v>
      </c>
      <c r="H36" s="73">
        <f t="shared" si="1"/>
        <v>6.0000000000000012E-2</v>
      </c>
      <c r="I36" s="56"/>
      <c r="K36" s="67" t="s">
        <v>314</v>
      </c>
      <c r="L36" s="67">
        <v>0.82000000000000006</v>
      </c>
      <c r="Q36" s="5" t="s">
        <v>640</v>
      </c>
    </row>
    <row r="37" spans="1:17" x14ac:dyDescent="0.3">
      <c r="A37" s="69" t="s">
        <v>263</v>
      </c>
      <c r="B37" s="71">
        <v>0.1</v>
      </c>
      <c r="C37" s="71">
        <v>0.1</v>
      </c>
      <c r="D37" s="74">
        <v>0</v>
      </c>
      <c r="E37" s="74">
        <v>0</v>
      </c>
      <c r="F37" s="74">
        <v>0</v>
      </c>
      <c r="G37" s="72" t="s">
        <v>640</v>
      </c>
      <c r="H37" s="73">
        <f t="shared" si="1"/>
        <v>0.04</v>
      </c>
      <c r="I37" s="56"/>
      <c r="K37" s="67" t="s">
        <v>348</v>
      </c>
      <c r="L37" s="67">
        <v>0.82000000000000006</v>
      </c>
      <c r="Q37" s="5" t="s">
        <v>640</v>
      </c>
    </row>
    <row r="38" spans="1:17" x14ac:dyDescent="0.3">
      <c r="A38" s="69" t="s">
        <v>286</v>
      </c>
      <c r="B38" s="71">
        <v>0.1</v>
      </c>
      <c r="C38" s="74">
        <v>0</v>
      </c>
      <c r="D38" s="71">
        <v>0.1</v>
      </c>
      <c r="E38" s="71">
        <v>0.1</v>
      </c>
      <c r="F38" s="71">
        <v>0.1</v>
      </c>
      <c r="G38" s="72" t="s">
        <v>640</v>
      </c>
      <c r="H38" s="73">
        <f t="shared" si="1"/>
        <v>0.08</v>
      </c>
      <c r="I38" s="56"/>
      <c r="K38" s="67" t="s">
        <v>217</v>
      </c>
      <c r="L38" s="67">
        <v>0.77999999999999992</v>
      </c>
      <c r="Q38" s="5" t="s">
        <v>640</v>
      </c>
    </row>
    <row r="39" spans="1:17" x14ac:dyDescent="0.3">
      <c r="A39" s="69" t="s">
        <v>300</v>
      </c>
      <c r="B39" s="74">
        <v>0</v>
      </c>
      <c r="C39" s="74">
        <v>0</v>
      </c>
      <c r="D39" s="74">
        <v>0</v>
      </c>
      <c r="E39" s="71">
        <v>0.1</v>
      </c>
      <c r="F39" s="71">
        <v>0.1</v>
      </c>
      <c r="G39" s="72" t="s">
        <v>640</v>
      </c>
      <c r="H39" s="73">
        <f t="shared" si="1"/>
        <v>0.04</v>
      </c>
      <c r="I39" s="56"/>
      <c r="K39" s="67" t="s">
        <v>36</v>
      </c>
      <c r="L39" s="67">
        <v>0.76</v>
      </c>
      <c r="Q39" s="5" t="s">
        <v>640</v>
      </c>
    </row>
    <row r="40" spans="1:17" x14ac:dyDescent="0.3">
      <c r="A40" s="69" t="s">
        <v>301</v>
      </c>
      <c r="B40" s="74">
        <v>0</v>
      </c>
      <c r="C40" s="74">
        <v>0</v>
      </c>
      <c r="D40" s="74">
        <v>0</v>
      </c>
      <c r="E40" s="74">
        <v>0</v>
      </c>
      <c r="F40" s="74">
        <v>0</v>
      </c>
      <c r="G40" s="72" t="s">
        <v>640</v>
      </c>
      <c r="H40" s="73">
        <f t="shared" si="1"/>
        <v>0</v>
      </c>
      <c r="I40" s="56"/>
      <c r="K40" s="67" t="s">
        <v>296</v>
      </c>
      <c r="L40" s="67">
        <v>0.74</v>
      </c>
      <c r="Q40" s="5" t="s">
        <v>640</v>
      </c>
    </row>
    <row r="41" spans="1:17" x14ac:dyDescent="0.3">
      <c r="A41" s="69" t="s">
        <v>308</v>
      </c>
      <c r="B41" s="74">
        <v>0</v>
      </c>
      <c r="C41" s="74">
        <v>0</v>
      </c>
      <c r="D41" s="74">
        <v>0</v>
      </c>
      <c r="E41" s="74">
        <v>0</v>
      </c>
      <c r="F41" s="74">
        <v>0</v>
      </c>
      <c r="G41" s="72" t="s">
        <v>640</v>
      </c>
      <c r="H41" s="73">
        <f t="shared" si="1"/>
        <v>0</v>
      </c>
      <c r="I41" s="56"/>
      <c r="K41" s="67" t="s">
        <v>279</v>
      </c>
      <c r="L41" s="67">
        <v>0.7</v>
      </c>
      <c r="Q41" s="5" t="s">
        <v>640</v>
      </c>
    </row>
    <row r="42" spans="1:17" x14ac:dyDescent="0.3">
      <c r="A42" s="69" t="s">
        <v>315</v>
      </c>
      <c r="B42" s="71">
        <v>0.1</v>
      </c>
      <c r="C42" s="71">
        <v>0.1</v>
      </c>
      <c r="D42" s="71">
        <v>0.1</v>
      </c>
      <c r="E42" s="71">
        <v>0.1</v>
      </c>
      <c r="F42" s="71">
        <v>0.1</v>
      </c>
      <c r="G42" s="72" t="s">
        <v>640</v>
      </c>
      <c r="H42" s="73">
        <f t="shared" si="1"/>
        <v>0.1</v>
      </c>
      <c r="I42" s="56"/>
      <c r="K42" s="67" t="s">
        <v>213</v>
      </c>
      <c r="L42" s="67">
        <v>0.65999999999999992</v>
      </c>
      <c r="Q42" s="5" t="s">
        <v>640</v>
      </c>
    </row>
    <row r="43" spans="1:17" x14ac:dyDescent="0.3">
      <c r="A43" s="69" t="s">
        <v>340</v>
      </c>
      <c r="B43" s="74">
        <v>0</v>
      </c>
      <c r="C43" s="74">
        <v>0</v>
      </c>
      <c r="D43" s="74">
        <v>0</v>
      </c>
      <c r="E43" s="74">
        <v>0</v>
      </c>
      <c r="F43" s="74">
        <v>0</v>
      </c>
      <c r="G43" s="72" t="s">
        <v>640</v>
      </c>
      <c r="H43" s="73">
        <f t="shared" si="1"/>
        <v>0</v>
      </c>
      <c r="I43" s="56"/>
      <c r="K43" s="67" t="s">
        <v>281</v>
      </c>
      <c r="L43" s="67">
        <v>0.64</v>
      </c>
      <c r="Q43" s="5" t="s">
        <v>640</v>
      </c>
    </row>
    <row r="44" spans="1:17" x14ac:dyDescent="0.3">
      <c r="A44" s="69" t="s">
        <v>346</v>
      </c>
      <c r="B44" s="74">
        <v>0</v>
      </c>
      <c r="C44" s="74">
        <v>0</v>
      </c>
      <c r="D44" s="74">
        <v>0</v>
      </c>
      <c r="E44" s="74">
        <v>0</v>
      </c>
      <c r="F44" s="74">
        <v>0</v>
      </c>
      <c r="G44" s="72" t="s">
        <v>640</v>
      </c>
      <c r="H44" s="73">
        <f t="shared" si="1"/>
        <v>0</v>
      </c>
      <c r="I44" s="56"/>
      <c r="K44" s="67" t="s">
        <v>345</v>
      </c>
      <c r="L44" s="67">
        <v>0.6399999999999999</v>
      </c>
      <c r="Q44" s="5" t="s">
        <v>640</v>
      </c>
    </row>
    <row r="45" spans="1:17" x14ac:dyDescent="0.3">
      <c r="A45" s="69" t="s">
        <v>352</v>
      </c>
      <c r="B45" s="74">
        <v>0</v>
      </c>
      <c r="C45" s="74">
        <v>0</v>
      </c>
      <c r="D45" s="74">
        <v>0</v>
      </c>
      <c r="E45" s="74">
        <v>0</v>
      </c>
      <c r="F45" s="74">
        <v>0</v>
      </c>
      <c r="G45" s="72" t="s">
        <v>640</v>
      </c>
      <c r="H45" s="73">
        <f t="shared" si="1"/>
        <v>0</v>
      </c>
      <c r="I45" s="56"/>
      <c r="K45" s="67" t="s">
        <v>378</v>
      </c>
      <c r="L45" s="67">
        <v>0.5</v>
      </c>
      <c r="Q45" s="5" t="s">
        <v>640</v>
      </c>
    </row>
    <row r="46" spans="1:17" x14ac:dyDescent="0.3">
      <c r="A46" s="69" t="s">
        <v>376</v>
      </c>
      <c r="B46" s="74">
        <v>0</v>
      </c>
      <c r="C46" s="74">
        <v>0</v>
      </c>
      <c r="D46" s="74">
        <v>0</v>
      </c>
      <c r="E46" s="74">
        <v>0</v>
      </c>
      <c r="F46" s="74">
        <v>0</v>
      </c>
      <c r="G46" s="72" t="s">
        <v>640</v>
      </c>
      <c r="H46" s="73">
        <f t="shared" si="1"/>
        <v>0</v>
      </c>
      <c r="I46" s="56"/>
      <c r="K46" s="67" t="s">
        <v>372</v>
      </c>
      <c r="L46" s="67">
        <v>0.48</v>
      </c>
      <c r="Q46" s="5" t="s">
        <v>640</v>
      </c>
    </row>
    <row r="47" spans="1:17" x14ac:dyDescent="0.3">
      <c r="A47" s="69" t="s">
        <v>365</v>
      </c>
      <c r="B47" s="74">
        <v>0</v>
      </c>
      <c r="C47" s="74">
        <v>0</v>
      </c>
      <c r="D47" s="74">
        <v>0</v>
      </c>
      <c r="E47" s="74">
        <v>0</v>
      </c>
      <c r="F47" s="74">
        <v>0</v>
      </c>
      <c r="G47" s="72" t="s">
        <v>640</v>
      </c>
      <c r="H47" s="73">
        <f t="shared" si="1"/>
        <v>0</v>
      </c>
      <c r="I47" s="56"/>
      <c r="K47" s="67" t="s">
        <v>253</v>
      </c>
      <c r="L47" s="67">
        <v>0.43999999999999995</v>
      </c>
      <c r="Q47" s="5" t="s">
        <v>640</v>
      </c>
    </row>
    <row r="48" spans="1:17" x14ac:dyDescent="0.3">
      <c r="A48" s="69" t="s">
        <v>388</v>
      </c>
      <c r="B48" s="74">
        <v>0</v>
      </c>
      <c r="C48" s="74">
        <v>0</v>
      </c>
      <c r="D48" s="74">
        <v>0</v>
      </c>
      <c r="E48" s="74">
        <v>0</v>
      </c>
      <c r="F48" s="74">
        <v>0</v>
      </c>
      <c r="G48" s="72" t="s">
        <v>640</v>
      </c>
      <c r="H48" s="73">
        <f t="shared" si="1"/>
        <v>0</v>
      </c>
      <c r="I48" s="56"/>
      <c r="K48" s="67" t="s">
        <v>337</v>
      </c>
      <c r="L48" s="67">
        <v>0.42000000000000004</v>
      </c>
      <c r="Q48" s="5" t="s">
        <v>640</v>
      </c>
    </row>
    <row r="49" spans="1:17" x14ac:dyDescent="0.3">
      <c r="A49" s="69" t="s">
        <v>389</v>
      </c>
      <c r="B49" s="74">
        <v>0</v>
      </c>
      <c r="C49" s="74">
        <v>0</v>
      </c>
      <c r="D49" s="74">
        <v>0</v>
      </c>
      <c r="E49" s="74">
        <v>0</v>
      </c>
      <c r="F49" s="74">
        <v>0</v>
      </c>
      <c r="G49" s="72" t="s">
        <v>640</v>
      </c>
      <c r="H49" s="73">
        <f t="shared" si="1"/>
        <v>0</v>
      </c>
      <c r="I49" s="56"/>
      <c r="K49" s="67" t="s">
        <v>5</v>
      </c>
      <c r="L49" s="67">
        <v>0.38</v>
      </c>
      <c r="Q49" s="5" t="s">
        <v>640</v>
      </c>
    </row>
    <row r="50" spans="1:17" x14ac:dyDescent="0.3">
      <c r="A50" s="69" t="s">
        <v>203</v>
      </c>
      <c r="B50" s="71">
        <v>1.4</v>
      </c>
      <c r="C50" s="71">
        <v>1.4</v>
      </c>
      <c r="D50" s="71">
        <v>0.9</v>
      </c>
      <c r="E50" s="71">
        <v>0.7</v>
      </c>
      <c r="F50" s="71">
        <v>0.8</v>
      </c>
      <c r="G50" s="72" t="s">
        <v>640</v>
      </c>
      <c r="H50" s="73">
        <f t="shared" si="1"/>
        <v>1.0399999999999998</v>
      </c>
      <c r="I50" s="56"/>
      <c r="K50" s="67" t="s">
        <v>335</v>
      </c>
      <c r="L50" s="67">
        <v>0.38</v>
      </c>
      <c r="Q50" s="5" t="s">
        <v>640</v>
      </c>
    </row>
    <row r="51" spans="1:17" x14ac:dyDescent="0.3">
      <c r="A51" s="69" t="s">
        <v>253</v>
      </c>
      <c r="B51" s="71">
        <v>0.5</v>
      </c>
      <c r="C51" s="71">
        <v>0.5</v>
      </c>
      <c r="D51" s="71">
        <v>0.4</v>
      </c>
      <c r="E51" s="71">
        <v>0.4</v>
      </c>
      <c r="F51" s="71">
        <v>0.4</v>
      </c>
      <c r="G51" s="72" t="s">
        <v>640</v>
      </c>
      <c r="H51" s="73">
        <f t="shared" ref="H51:H82" si="2">AVERAGE(B51:G51)</f>
        <v>0.43999999999999995</v>
      </c>
      <c r="I51" s="56"/>
      <c r="K51" s="67" t="s">
        <v>237</v>
      </c>
      <c r="L51" s="67">
        <v>0.3</v>
      </c>
      <c r="Q51" s="5" t="s">
        <v>640</v>
      </c>
    </row>
    <row r="52" spans="1:17" x14ac:dyDescent="0.3">
      <c r="A52" s="69" t="s">
        <v>296</v>
      </c>
      <c r="B52" s="71">
        <v>0.9</v>
      </c>
      <c r="C52" s="71">
        <v>0.9</v>
      </c>
      <c r="D52" s="71">
        <v>0.9</v>
      </c>
      <c r="E52" s="71">
        <v>0.2</v>
      </c>
      <c r="F52" s="71">
        <v>0.8</v>
      </c>
      <c r="G52" s="72" t="s">
        <v>640</v>
      </c>
      <c r="H52" s="73">
        <f t="shared" si="2"/>
        <v>0.74</v>
      </c>
      <c r="I52" s="56"/>
      <c r="K52" s="67" t="s">
        <v>329</v>
      </c>
      <c r="L52" s="67">
        <v>0.3</v>
      </c>
      <c r="Q52" s="5" t="s">
        <v>640</v>
      </c>
    </row>
    <row r="53" spans="1:17" x14ac:dyDescent="0.3">
      <c r="A53" s="69" t="s">
        <v>314</v>
      </c>
      <c r="B53" s="71">
        <v>0.9</v>
      </c>
      <c r="C53" s="71">
        <v>0.7</v>
      </c>
      <c r="D53" s="71">
        <v>0.8</v>
      </c>
      <c r="E53" s="71">
        <v>0.9</v>
      </c>
      <c r="F53" s="71">
        <v>0.8</v>
      </c>
      <c r="G53" s="72" t="s">
        <v>640</v>
      </c>
      <c r="H53" s="73">
        <f t="shared" si="2"/>
        <v>0.82000000000000006</v>
      </c>
      <c r="I53" s="56"/>
      <c r="K53" s="67" t="s">
        <v>326</v>
      </c>
      <c r="L53" s="67">
        <v>0.28000000000000003</v>
      </c>
      <c r="Q53" s="5" t="s">
        <v>640</v>
      </c>
    </row>
    <row r="54" spans="1:17" x14ac:dyDescent="0.3">
      <c r="A54" s="69" t="s">
        <v>354</v>
      </c>
      <c r="B54" s="74">
        <v>0</v>
      </c>
      <c r="C54" s="74">
        <v>0</v>
      </c>
      <c r="D54" s="74">
        <v>0</v>
      </c>
      <c r="E54" s="74">
        <v>0</v>
      </c>
      <c r="F54" s="74">
        <v>0</v>
      </c>
      <c r="G54" s="72" t="s">
        <v>640</v>
      </c>
      <c r="H54" s="73">
        <f t="shared" si="2"/>
        <v>0</v>
      </c>
      <c r="I54" s="56"/>
      <c r="K54" s="67" t="s">
        <v>334</v>
      </c>
      <c r="L54" s="67">
        <v>0.28000000000000003</v>
      </c>
      <c r="Q54" s="5" t="s">
        <v>640</v>
      </c>
    </row>
    <row r="55" spans="1:17" x14ac:dyDescent="0.3">
      <c r="A55" s="69" t="s">
        <v>359</v>
      </c>
      <c r="B55" s="74">
        <v>0</v>
      </c>
      <c r="C55" s="74">
        <v>0</v>
      </c>
      <c r="D55" s="74">
        <v>0</v>
      </c>
      <c r="E55" s="74">
        <v>0</v>
      </c>
      <c r="F55" s="74">
        <v>0</v>
      </c>
      <c r="G55" s="72" t="s">
        <v>640</v>
      </c>
      <c r="H55" s="73">
        <f t="shared" si="2"/>
        <v>0</v>
      </c>
      <c r="I55" s="56"/>
      <c r="K55" s="67" t="s">
        <v>207</v>
      </c>
      <c r="L55" s="67">
        <v>0.26</v>
      </c>
      <c r="Q55" s="5" t="s">
        <v>640</v>
      </c>
    </row>
    <row r="56" spans="1:17" x14ac:dyDescent="0.3">
      <c r="A56" s="69" t="s">
        <v>372</v>
      </c>
      <c r="B56" s="71">
        <v>0.5</v>
      </c>
      <c r="C56" s="71">
        <v>0.4</v>
      </c>
      <c r="D56" s="71">
        <v>0.5</v>
      </c>
      <c r="E56" s="71">
        <v>0.5</v>
      </c>
      <c r="F56" s="71">
        <v>0.5</v>
      </c>
      <c r="G56" s="72" t="s">
        <v>640</v>
      </c>
      <c r="H56" s="73">
        <f t="shared" si="2"/>
        <v>0.48</v>
      </c>
      <c r="I56" s="56"/>
      <c r="K56" s="67" t="s">
        <v>238</v>
      </c>
      <c r="L56" s="67">
        <v>0.24</v>
      </c>
      <c r="Q56" s="5" t="s">
        <v>640</v>
      </c>
    </row>
    <row r="57" spans="1:17" x14ac:dyDescent="0.3">
      <c r="A57" s="69" t="s">
        <v>226</v>
      </c>
      <c r="B57" s="74">
        <v>0</v>
      </c>
      <c r="C57" s="74">
        <v>0</v>
      </c>
      <c r="D57" s="71">
        <v>0.1</v>
      </c>
      <c r="E57" s="71">
        <v>0.1</v>
      </c>
      <c r="F57" s="74">
        <v>0</v>
      </c>
      <c r="G57" s="72" t="s">
        <v>640</v>
      </c>
      <c r="H57" s="73">
        <f t="shared" si="2"/>
        <v>0.04</v>
      </c>
      <c r="I57" s="56"/>
      <c r="K57" s="67" t="s">
        <v>225</v>
      </c>
      <c r="L57" s="67">
        <v>0.21999999999999997</v>
      </c>
      <c r="Q57" s="5" t="s">
        <v>640</v>
      </c>
    </row>
    <row r="58" spans="1:17" x14ac:dyDescent="0.3">
      <c r="A58" s="69" t="s">
        <v>317</v>
      </c>
      <c r="B58" s="74">
        <v>0</v>
      </c>
      <c r="C58" s="74">
        <v>0</v>
      </c>
      <c r="D58" s="71">
        <v>0.1</v>
      </c>
      <c r="E58" s="71">
        <v>0.1</v>
      </c>
      <c r="F58" s="71">
        <v>0.1</v>
      </c>
      <c r="G58" s="72" t="s">
        <v>640</v>
      </c>
      <c r="H58" s="73">
        <f t="shared" si="2"/>
        <v>6.0000000000000012E-2</v>
      </c>
      <c r="I58" s="56"/>
      <c r="K58" s="67" t="s">
        <v>649</v>
      </c>
      <c r="L58" s="67">
        <v>0.2</v>
      </c>
      <c r="Q58" s="5" t="s">
        <v>640</v>
      </c>
    </row>
    <row r="59" spans="1:17" x14ac:dyDescent="0.3">
      <c r="A59" s="69" t="s">
        <v>45</v>
      </c>
      <c r="B59" s="71">
        <v>0.9</v>
      </c>
      <c r="C59" s="74">
        <v>1</v>
      </c>
      <c r="D59" s="74">
        <v>1</v>
      </c>
      <c r="E59" s="74">
        <v>1</v>
      </c>
      <c r="F59" s="74">
        <v>1</v>
      </c>
      <c r="G59" s="72" t="s">
        <v>640</v>
      </c>
      <c r="H59" s="73">
        <f t="shared" si="2"/>
        <v>0.98000000000000009</v>
      </c>
      <c r="I59" s="56"/>
      <c r="K59" s="67" t="s">
        <v>232</v>
      </c>
      <c r="L59" s="67">
        <v>0.2</v>
      </c>
      <c r="Q59" s="5" t="s">
        <v>640</v>
      </c>
    </row>
    <row r="60" spans="1:17" x14ac:dyDescent="0.3">
      <c r="A60" s="69" t="s">
        <v>649</v>
      </c>
      <c r="B60" s="71">
        <v>0.2</v>
      </c>
      <c r="C60" s="71">
        <v>0.2</v>
      </c>
      <c r="D60" s="71">
        <v>0.2</v>
      </c>
      <c r="E60" s="71">
        <v>0.2</v>
      </c>
      <c r="F60" s="71">
        <v>0.2</v>
      </c>
      <c r="G60" s="72" t="s">
        <v>640</v>
      </c>
      <c r="H60" s="73">
        <f t="shared" si="2"/>
        <v>0.2</v>
      </c>
      <c r="I60" s="56"/>
      <c r="K60" s="67" t="s">
        <v>219</v>
      </c>
      <c r="L60" s="67">
        <v>0.18</v>
      </c>
      <c r="Q60" s="5" t="s">
        <v>640</v>
      </c>
    </row>
    <row r="61" spans="1:17" x14ac:dyDescent="0.3">
      <c r="A61" s="69" t="s">
        <v>266</v>
      </c>
      <c r="B61" s="71">
        <v>0.1</v>
      </c>
      <c r="C61" s="71">
        <v>0.1</v>
      </c>
      <c r="D61" s="71">
        <v>0.1</v>
      </c>
      <c r="E61" s="71">
        <v>0.1</v>
      </c>
      <c r="F61" s="71">
        <v>0.1</v>
      </c>
      <c r="G61" s="72" t="s">
        <v>640</v>
      </c>
      <c r="H61" s="73">
        <f t="shared" si="2"/>
        <v>0.1</v>
      </c>
      <c r="I61" s="56"/>
      <c r="K61" s="67" t="s">
        <v>252</v>
      </c>
      <c r="L61" s="67">
        <v>0.15999999999999998</v>
      </c>
      <c r="Q61" s="5" t="s">
        <v>640</v>
      </c>
    </row>
    <row r="62" spans="1:17" x14ac:dyDescent="0.3">
      <c r="A62" s="69" t="s">
        <v>324</v>
      </c>
      <c r="B62" s="71">
        <v>0.9</v>
      </c>
      <c r="C62" s="71">
        <v>0.9</v>
      </c>
      <c r="D62" s="71">
        <v>0.8</v>
      </c>
      <c r="E62" s="71">
        <v>0.8</v>
      </c>
      <c r="F62" s="71">
        <v>1.1000000000000001</v>
      </c>
      <c r="G62" s="72" t="s">
        <v>640</v>
      </c>
      <c r="H62" s="73">
        <f t="shared" si="2"/>
        <v>0.9</v>
      </c>
      <c r="I62" s="56"/>
      <c r="K62" s="67" t="s">
        <v>371</v>
      </c>
      <c r="L62" s="67">
        <v>0.12</v>
      </c>
      <c r="Q62" s="5" t="s">
        <v>640</v>
      </c>
    </row>
    <row r="63" spans="1:17" x14ac:dyDescent="0.3">
      <c r="A63" s="69" t="s">
        <v>587</v>
      </c>
      <c r="B63" s="71">
        <v>0.1</v>
      </c>
      <c r="C63" s="71">
        <v>0.1</v>
      </c>
      <c r="D63" s="71">
        <v>0.1</v>
      </c>
      <c r="E63" s="71">
        <v>0.1</v>
      </c>
      <c r="F63" s="71">
        <v>0.1</v>
      </c>
      <c r="G63" s="72" t="s">
        <v>640</v>
      </c>
      <c r="H63" s="73">
        <f t="shared" si="2"/>
        <v>0.1</v>
      </c>
      <c r="I63" s="56"/>
      <c r="K63" s="67" t="s">
        <v>242</v>
      </c>
      <c r="L63" s="67">
        <v>0.12</v>
      </c>
      <c r="Q63" s="5" t="s">
        <v>640</v>
      </c>
    </row>
    <row r="64" spans="1:17" x14ac:dyDescent="0.3">
      <c r="A64" s="69" t="s">
        <v>251</v>
      </c>
      <c r="B64" s="74">
        <v>0</v>
      </c>
      <c r="C64" s="74">
        <v>0</v>
      </c>
      <c r="D64" s="71">
        <v>0.1</v>
      </c>
      <c r="E64" s="71">
        <v>0.1</v>
      </c>
      <c r="F64" s="74">
        <v>0</v>
      </c>
      <c r="G64" s="72" t="s">
        <v>640</v>
      </c>
      <c r="H64" s="73">
        <f t="shared" si="2"/>
        <v>0.04</v>
      </c>
      <c r="I64" s="56"/>
      <c r="K64" s="67" t="s">
        <v>650</v>
      </c>
      <c r="L64" s="67">
        <v>0.12</v>
      </c>
      <c r="Q64" s="5" t="s">
        <v>640</v>
      </c>
    </row>
    <row r="65" spans="1:17" x14ac:dyDescent="0.3">
      <c r="A65" s="69" t="s">
        <v>371</v>
      </c>
      <c r="B65" s="71">
        <v>0.1</v>
      </c>
      <c r="C65" s="71">
        <v>0.2</v>
      </c>
      <c r="D65" s="71">
        <v>0.1</v>
      </c>
      <c r="E65" s="71">
        <v>0.1</v>
      </c>
      <c r="F65" s="71">
        <v>0.1</v>
      </c>
      <c r="G65" s="72" t="s">
        <v>640</v>
      </c>
      <c r="H65" s="73">
        <f t="shared" si="2"/>
        <v>0.12</v>
      </c>
      <c r="I65" s="56"/>
      <c r="K65" s="67" t="s">
        <v>310</v>
      </c>
      <c r="L65" s="67">
        <v>0.1</v>
      </c>
      <c r="Q65" s="5" t="s">
        <v>640</v>
      </c>
    </row>
    <row r="66" spans="1:17" x14ac:dyDescent="0.3">
      <c r="A66" s="69" t="s">
        <v>242</v>
      </c>
      <c r="B66" s="71">
        <v>0.2</v>
      </c>
      <c r="C66" s="71">
        <v>0.1</v>
      </c>
      <c r="D66" s="71">
        <v>0.1</v>
      </c>
      <c r="E66" s="71">
        <v>0.1</v>
      </c>
      <c r="F66" s="71">
        <v>0.1</v>
      </c>
      <c r="G66" s="72" t="s">
        <v>640</v>
      </c>
      <c r="H66" s="73">
        <f t="shared" si="2"/>
        <v>0.12</v>
      </c>
      <c r="I66" s="56"/>
      <c r="K66" s="67" t="s">
        <v>201</v>
      </c>
      <c r="L66" s="67">
        <v>0.1</v>
      </c>
      <c r="Q66" s="5" t="s">
        <v>640</v>
      </c>
    </row>
    <row r="67" spans="1:17" x14ac:dyDescent="0.3">
      <c r="A67" s="69" t="s">
        <v>269</v>
      </c>
      <c r="B67" s="71">
        <v>0.1</v>
      </c>
      <c r="C67" s="71">
        <v>0.1</v>
      </c>
      <c r="D67" s="71">
        <v>0.1</v>
      </c>
      <c r="E67" s="71">
        <v>0.1</v>
      </c>
      <c r="F67" s="71">
        <v>0.1</v>
      </c>
      <c r="G67" s="72" t="s">
        <v>640</v>
      </c>
      <c r="H67" s="73">
        <f t="shared" si="2"/>
        <v>0.1</v>
      </c>
      <c r="I67" s="56"/>
      <c r="K67" s="67" t="s">
        <v>233</v>
      </c>
      <c r="L67" s="67">
        <v>0.1</v>
      </c>
      <c r="Q67" s="5" t="s">
        <v>640</v>
      </c>
    </row>
    <row r="68" spans="1:17" x14ac:dyDescent="0.3">
      <c r="A68" s="69" t="s">
        <v>274</v>
      </c>
      <c r="B68" s="71">
        <v>0.1</v>
      </c>
      <c r="C68" s="71">
        <v>0.1</v>
      </c>
      <c r="D68" s="71">
        <v>0.1</v>
      </c>
      <c r="E68" s="71">
        <v>0.1</v>
      </c>
      <c r="F68" s="71">
        <v>0.1</v>
      </c>
      <c r="G68" s="72" t="s">
        <v>640</v>
      </c>
      <c r="H68" s="73">
        <f t="shared" si="2"/>
        <v>0.1</v>
      </c>
      <c r="I68" s="56"/>
      <c r="K68" s="67" t="s">
        <v>646</v>
      </c>
      <c r="L68" s="67">
        <v>0.1</v>
      </c>
      <c r="Q68" s="5" t="s">
        <v>640</v>
      </c>
    </row>
    <row r="69" spans="1:17" x14ac:dyDescent="0.3">
      <c r="A69" s="69" t="s">
        <v>32</v>
      </c>
      <c r="B69" s="71">
        <v>1.1000000000000001</v>
      </c>
      <c r="C69" s="71">
        <v>0.9</v>
      </c>
      <c r="D69" s="71">
        <v>1.1000000000000001</v>
      </c>
      <c r="E69" s="71">
        <v>1.2</v>
      </c>
      <c r="F69" s="71">
        <v>1.3</v>
      </c>
      <c r="G69" s="72" t="s">
        <v>640</v>
      </c>
      <c r="H69" s="73">
        <f t="shared" si="2"/>
        <v>1.1199999999999999</v>
      </c>
      <c r="I69" s="56"/>
      <c r="K69" s="67" t="s">
        <v>315</v>
      </c>
      <c r="L69" s="67">
        <v>0.1</v>
      </c>
      <c r="Q69" s="5" t="s">
        <v>640</v>
      </c>
    </row>
    <row r="70" spans="1:17" x14ac:dyDescent="0.3">
      <c r="A70" s="69" t="s">
        <v>5</v>
      </c>
      <c r="B70" s="71">
        <v>0.3</v>
      </c>
      <c r="C70" s="71">
        <v>0.4</v>
      </c>
      <c r="D70" s="71">
        <v>0.4</v>
      </c>
      <c r="E70" s="71">
        <v>0.4</v>
      </c>
      <c r="F70" s="71">
        <v>0.4</v>
      </c>
      <c r="G70" s="72" t="s">
        <v>640</v>
      </c>
      <c r="H70" s="73">
        <f t="shared" si="2"/>
        <v>0.38</v>
      </c>
      <c r="I70" s="56"/>
      <c r="K70" s="67" t="s">
        <v>266</v>
      </c>
      <c r="L70" s="67">
        <v>0.1</v>
      </c>
      <c r="Q70" s="5" t="s">
        <v>640</v>
      </c>
    </row>
    <row r="71" spans="1:17" x14ac:dyDescent="0.3">
      <c r="A71" s="69" t="s">
        <v>30</v>
      </c>
      <c r="B71" s="71">
        <v>1.8</v>
      </c>
      <c r="C71" s="71">
        <v>1.7</v>
      </c>
      <c r="D71" s="71">
        <v>1.6</v>
      </c>
      <c r="E71" s="71">
        <v>1.5</v>
      </c>
      <c r="F71" s="71">
        <v>1.4</v>
      </c>
      <c r="G71" s="72" t="s">
        <v>640</v>
      </c>
      <c r="H71" s="73">
        <f t="shared" si="2"/>
        <v>1.6</v>
      </c>
      <c r="I71" s="56"/>
      <c r="K71" s="67" t="s">
        <v>587</v>
      </c>
      <c r="L71" s="67">
        <v>0.1</v>
      </c>
      <c r="Q71" s="5" t="s">
        <v>640</v>
      </c>
    </row>
    <row r="72" spans="1:17" x14ac:dyDescent="0.3">
      <c r="A72" s="69" t="s">
        <v>237</v>
      </c>
      <c r="B72" s="71">
        <v>0.3</v>
      </c>
      <c r="C72" s="71">
        <v>0.3</v>
      </c>
      <c r="D72" s="71">
        <v>0.3</v>
      </c>
      <c r="E72" s="71">
        <v>0.3</v>
      </c>
      <c r="F72" s="71">
        <v>0.3</v>
      </c>
      <c r="G72" s="72" t="s">
        <v>640</v>
      </c>
      <c r="H72" s="73">
        <f t="shared" si="2"/>
        <v>0.3</v>
      </c>
      <c r="I72" s="56"/>
      <c r="K72" s="67" t="s">
        <v>269</v>
      </c>
      <c r="L72" s="67">
        <v>0.1</v>
      </c>
      <c r="Q72" s="5" t="s">
        <v>640</v>
      </c>
    </row>
    <row r="73" spans="1:17" x14ac:dyDescent="0.3">
      <c r="A73" s="69" t="s">
        <v>238</v>
      </c>
      <c r="B73" s="71">
        <v>0.3</v>
      </c>
      <c r="C73" s="71">
        <v>0.3</v>
      </c>
      <c r="D73" s="71">
        <v>0.2</v>
      </c>
      <c r="E73" s="71">
        <v>0.2</v>
      </c>
      <c r="F73" s="71">
        <v>0.2</v>
      </c>
      <c r="G73" s="72" t="s">
        <v>640</v>
      </c>
      <c r="H73" s="73">
        <f t="shared" si="2"/>
        <v>0.24</v>
      </c>
      <c r="I73" s="56"/>
      <c r="K73" s="67" t="s">
        <v>274</v>
      </c>
      <c r="L73" s="67">
        <v>0.1</v>
      </c>
      <c r="Q73" s="5" t="s">
        <v>640</v>
      </c>
    </row>
    <row r="74" spans="1:17" x14ac:dyDescent="0.3">
      <c r="A74" s="69" t="s">
        <v>252</v>
      </c>
      <c r="B74" s="71">
        <v>0.2</v>
      </c>
      <c r="C74" s="71">
        <v>0.1</v>
      </c>
      <c r="D74" s="71">
        <v>0.2</v>
      </c>
      <c r="E74" s="71">
        <v>0.2</v>
      </c>
      <c r="F74" s="71">
        <v>0.1</v>
      </c>
      <c r="G74" s="72" t="s">
        <v>640</v>
      </c>
      <c r="H74" s="73">
        <f t="shared" si="2"/>
        <v>0.15999999999999998</v>
      </c>
      <c r="I74" s="56"/>
      <c r="K74" s="67" t="s">
        <v>381</v>
      </c>
      <c r="L74" s="67">
        <v>0.1</v>
      </c>
      <c r="Q74" s="5" t="s">
        <v>640</v>
      </c>
    </row>
    <row r="75" spans="1:17" x14ac:dyDescent="0.3">
      <c r="A75" s="69" t="s">
        <v>272</v>
      </c>
      <c r="B75" s="71">
        <v>0.2</v>
      </c>
      <c r="C75" s="71">
        <v>0.1</v>
      </c>
      <c r="D75" s="74">
        <v>0</v>
      </c>
      <c r="E75" s="74">
        <v>0</v>
      </c>
      <c r="F75" s="74">
        <v>0</v>
      </c>
      <c r="G75" s="72" t="s">
        <v>640</v>
      </c>
      <c r="H75" s="73">
        <f t="shared" si="2"/>
        <v>6.0000000000000012E-2</v>
      </c>
      <c r="I75" s="56"/>
      <c r="K75" s="67" t="s">
        <v>355</v>
      </c>
      <c r="L75" s="67">
        <v>0.1</v>
      </c>
      <c r="Q75" s="5" t="s">
        <v>640</v>
      </c>
    </row>
    <row r="76" spans="1:17" x14ac:dyDescent="0.3">
      <c r="A76" s="69" t="s">
        <v>334</v>
      </c>
      <c r="B76" s="71">
        <v>0.3</v>
      </c>
      <c r="C76" s="71">
        <v>0.2</v>
      </c>
      <c r="D76" s="71">
        <v>0.3</v>
      </c>
      <c r="E76" s="71">
        <v>0.3</v>
      </c>
      <c r="F76" s="71">
        <v>0.3</v>
      </c>
      <c r="G76" s="72" t="s">
        <v>640</v>
      </c>
      <c r="H76" s="73">
        <f t="shared" si="2"/>
        <v>0.28000000000000003</v>
      </c>
      <c r="I76" s="56"/>
      <c r="K76" s="67" t="s">
        <v>289</v>
      </c>
      <c r="L76" s="67">
        <v>0.1</v>
      </c>
      <c r="Q76" s="5" t="s">
        <v>640</v>
      </c>
    </row>
    <row r="77" spans="1:17" x14ac:dyDescent="0.3">
      <c r="A77" s="69" t="s">
        <v>381</v>
      </c>
      <c r="B77" s="71">
        <v>0.1</v>
      </c>
      <c r="C77" s="71">
        <v>0.1</v>
      </c>
      <c r="D77" s="71">
        <v>0.1</v>
      </c>
      <c r="E77" s="71">
        <v>0.1</v>
      </c>
      <c r="F77" s="71">
        <v>0.1</v>
      </c>
      <c r="G77" s="72" t="s">
        <v>640</v>
      </c>
      <c r="H77" s="73">
        <f t="shared" si="2"/>
        <v>0.1</v>
      </c>
      <c r="I77" s="56"/>
      <c r="K77" s="67" t="s">
        <v>286</v>
      </c>
      <c r="L77" s="67">
        <v>0.08</v>
      </c>
      <c r="Q77" s="5" t="s">
        <v>640</v>
      </c>
    </row>
    <row r="78" spans="1:17" x14ac:dyDescent="0.3">
      <c r="A78" s="69" t="s">
        <v>384</v>
      </c>
      <c r="B78" s="74">
        <v>0</v>
      </c>
      <c r="C78" s="74">
        <v>0</v>
      </c>
      <c r="D78" s="74">
        <v>0</v>
      </c>
      <c r="E78" s="74">
        <v>0</v>
      </c>
      <c r="F78" s="71">
        <v>0.1</v>
      </c>
      <c r="G78" s="72" t="s">
        <v>640</v>
      </c>
      <c r="H78" s="73">
        <f t="shared" si="2"/>
        <v>0.02</v>
      </c>
      <c r="I78" s="56"/>
      <c r="K78" s="67" t="s">
        <v>236</v>
      </c>
      <c r="L78" s="67">
        <v>6.0000000000000012E-2</v>
      </c>
      <c r="Q78" s="5" t="s">
        <v>640</v>
      </c>
    </row>
    <row r="79" spans="1:17" x14ac:dyDescent="0.3">
      <c r="A79" s="69" t="s">
        <v>285</v>
      </c>
      <c r="B79" s="71">
        <v>1.2</v>
      </c>
      <c r="C79" s="74">
        <v>1</v>
      </c>
      <c r="D79" s="71">
        <v>0.8</v>
      </c>
      <c r="E79" s="71">
        <v>0.7</v>
      </c>
      <c r="F79" s="71">
        <v>0.9</v>
      </c>
      <c r="G79" s="72" t="s">
        <v>640</v>
      </c>
      <c r="H79" s="73">
        <f t="shared" si="2"/>
        <v>0.92000000000000015</v>
      </c>
      <c r="I79" s="56"/>
      <c r="K79" s="67" t="s">
        <v>255</v>
      </c>
      <c r="L79" s="67">
        <v>6.0000000000000012E-2</v>
      </c>
      <c r="Q79" s="5" t="s">
        <v>640</v>
      </c>
    </row>
    <row r="80" spans="1:17" x14ac:dyDescent="0.3">
      <c r="A80" s="69" t="s">
        <v>647</v>
      </c>
      <c r="B80" s="71">
        <v>20.6</v>
      </c>
      <c r="C80" s="71">
        <v>20.9</v>
      </c>
      <c r="D80" s="71">
        <v>22.2</v>
      </c>
      <c r="E80" s="71">
        <v>22.4</v>
      </c>
      <c r="F80" s="71">
        <v>18.7</v>
      </c>
      <c r="G80" s="72" t="s">
        <v>640</v>
      </c>
      <c r="H80" s="73">
        <f t="shared" si="2"/>
        <v>20.96</v>
      </c>
      <c r="I80" s="56"/>
      <c r="K80" s="67" t="s">
        <v>317</v>
      </c>
      <c r="L80" s="67">
        <v>6.0000000000000012E-2</v>
      </c>
      <c r="Q80" s="5" t="s">
        <v>640</v>
      </c>
    </row>
    <row r="81" spans="1:17" x14ac:dyDescent="0.3">
      <c r="A81" s="69" t="s">
        <v>275</v>
      </c>
      <c r="B81" s="71">
        <v>0.2</v>
      </c>
      <c r="C81" s="71">
        <v>0.2</v>
      </c>
      <c r="D81" s="71">
        <v>0.3</v>
      </c>
      <c r="E81" s="71">
        <v>0.4</v>
      </c>
      <c r="F81" s="71">
        <v>0.4</v>
      </c>
      <c r="G81" s="72" t="s">
        <v>640</v>
      </c>
      <c r="H81" s="73">
        <f t="shared" si="2"/>
        <v>0.3</v>
      </c>
      <c r="I81" s="56"/>
      <c r="K81" s="67" t="s">
        <v>272</v>
      </c>
      <c r="L81" s="67">
        <v>6.0000000000000012E-2</v>
      </c>
      <c r="Q81" s="5" t="s">
        <v>640</v>
      </c>
    </row>
    <row r="82" spans="1:17" x14ac:dyDescent="0.3">
      <c r="A82" s="69" t="s">
        <v>353</v>
      </c>
      <c r="B82" s="71">
        <v>2.9</v>
      </c>
      <c r="C82" s="71">
        <v>2.4</v>
      </c>
      <c r="D82" s="71">
        <v>2.6</v>
      </c>
      <c r="E82" s="71">
        <v>2.6</v>
      </c>
      <c r="F82" s="71">
        <v>2.4</v>
      </c>
      <c r="G82" s="72" t="s">
        <v>640</v>
      </c>
      <c r="H82" s="73">
        <f t="shared" si="2"/>
        <v>2.58</v>
      </c>
      <c r="I82" s="56"/>
      <c r="K82" s="67" t="s">
        <v>215</v>
      </c>
      <c r="L82" s="67">
        <v>6.0000000000000012E-2</v>
      </c>
      <c r="Q82" s="5" t="s">
        <v>640</v>
      </c>
    </row>
    <row r="83" spans="1:17" x14ac:dyDescent="0.3">
      <c r="A83" s="69" t="s">
        <v>645</v>
      </c>
      <c r="B83" s="71">
        <v>1.9</v>
      </c>
      <c r="C83" s="71">
        <v>1.6</v>
      </c>
      <c r="D83" s="71">
        <v>1.7</v>
      </c>
      <c r="E83" s="71">
        <v>1.5</v>
      </c>
      <c r="F83" s="71">
        <v>1.4</v>
      </c>
      <c r="G83" s="72" t="s">
        <v>640</v>
      </c>
      <c r="H83" s="73">
        <f t="shared" ref="H83:H106" si="3">AVERAGE(B83:G83)</f>
        <v>1.6199999999999999</v>
      </c>
      <c r="I83" s="56"/>
      <c r="K83" s="67" t="s">
        <v>263</v>
      </c>
      <c r="L83" s="67">
        <v>0.04</v>
      </c>
      <c r="Q83" s="5" t="s">
        <v>640</v>
      </c>
    </row>
    <row r="84" spans="1:17" x14ac:dyDescent="0.3">
      <c r="A84" s="69" t="s">
        <v>217</v>
      </c>
      <c r="B84" s="71">
        <v>0.8</v>
      </c>
      <c r="C84" s="71">
        <v>0.8</v>
      </c>
      <c r="D84" s="71">
        <v>0.7</v>
      </c>
      <c r="E84" s="71">
        <v>0.8</v>
      </c>
      <c r="F84" s="71">
        <v>0.8</v>
      </c>
      <c r="G84" s="72" t="s">
        <v>640</v>
      </c>
      <c r="H84" s="73">
        <f t="shared" si="3"/>
        <v>0.77999999999999992</v>
      </c>
      <c r="I84" s="56"/>
      <c r="K84" s="67" t="s">
        <v>300</v>
      </c>
      <c r="L84" s="67">
        <v>0.04</v>
      </c>
      <c r="Q84" s="5" t="s">
        <v>640</v>
      </c>
    </row>
    <row r="85" spans="1:17" x14ac:dyDescent="0.3">
      <c r="A85" s="69" t="s">
        <v>28</v>
      </c>
      <c r="B85" s="71">
        <v>2.6</v>
      </c>
      <c r="C85" s="71">
        <v>2.2999999999999998</v>
      </c>
      <c r="D85" s="71">
        <v>2.2000000000000002</v>
      </c>
      <c r="E85" s="71">
        <v>1.9</v>
      </c>
      <c r="F85" s="74">
        <v>2</v>
      </c>
      <c r="G85" s="72" t="s">
        <v>640</v>
      </c>
      <c r="H85" s="73">
        <f t="shared" si="3"/>
        <v>2.2000000000000002</v>
      </c>
      <c r="I85" s="56"/>
      <c r="K85" s="67" t="s">
        <v>226</v>
      </c>
      <c r="L85" s="67">
        <v>0.04</v>
      </c>
      <c r="Q85" s="5" t="s">
        <v>640</v>
      </c>
    </row>
    <row r="86" spans="1:17" x14ac:dyDescent="0.3">
      <c r="A86" s="69" t="s">
        <v>329</v>
      </c>
      <c r="B86" s="71">
        <v>0.3</v>
      </c>
      <c r="C86" s="71">
        <v>0.3</v>
      </c>
      <c r="D86" s="71">
        <v>0.3</v>
      </c>
      <c r="E86" s="71">
        <v>0.3</v>
      </c>
      <c r="F86" s="71">
        <v>0.3</v>
      </c>
      <c r="G86" s="72" t="s">
        <v>640</v>
      </c>
      <c r="H86" s="73">
        <f t="shared" si="3"/>
        <v>0.3</v>
      </c>
      <c r="I86" s="56"/>
      <c r="K86" s="67" t="s">
        <v>251</v>
      </c>
      <c r="L86" s="67">
        <v>0.04</v>
      </c>
      <c r="Q86" s="5" t="s">
        <v>640</v>
      </c>
    </row>
    <row r="87" spans="1:17" x14ac:dyDescent="0.3">
      <c r="A87" s="69" t="s">
        <v>355</v>
      </c>
      <c r="B87" s="71">
        <v>0.1</v>
      </c>
      <c r="C87" s="71">
        <v>0.1</v>
      </c>
      <c r="D87" s="71">
        <v>0.1</v>
      </c>
      <c r="E87" s="71">
        <v>0.1</v>
      </c>
      <c r="F87" s="71">
        <v>0.1</v>
      </c>
      <c r="G87" s="72" t="s">
        <v>640</v>
      </c>
      <c r="H87" s="73">
        <f t="shared" si="3"/>
        <v>0.1</v>
      </c>
      <c r="I87" s="56"/>
      <c r="K87" s="67" t="s">
        <v>328</v>
      </c>
      <c r="L87" s="67">
        <v>0.04</v>
      </c>
      <c r="Q87" s="5" t="s">
        <v>640</v>
      </c>
    </row>
    <row r="88" spans="1:17" x14ac:dyDescent="0.3">
      <c r="A88" s="69" t="s">
        <v>594</v>
      </c>
      <c r="B88" s="74">
        <v>0</v>
      </c>
      <c r="C88" s="74">
        <v>0</v>
      </c>
      <c r="D88" s="74">
        <v>0</v>
      </c>
      <c r="E88" s="74">
        <v>0</v>
      </c>
      <c r="F88" s="74">
        <v>0</v>
      </c>
      <c r="G88" s="72" t="s">
        <v>640</v>
      </c>
      <c r="H88" s="73">
        <f t="shared" si="3"/>
        <v>0</v>
      </c>
      <c r="I88" s="56"/>
      <c r="K88" s="67" t="s">
        <v>625</v>
      </c>
      <c r="L88" s="67">
        <v>0.02</v>
      </c>
      <c r="Q88" s="5" t="s">
        <v>640</v>
      </c>
    </row>
    <row r="89" spans="1:17" x14ac:dyDescent="0.3">
      <c r="A89" s="69" t="s">
        <v>232</v>
      </c>
      <c r="B89" s="71">
        <v>0.2</v>
      </c>
      <c r="C89" s="71">
        <v>0.2</v>
      </c>
      <c r="D89" s="71">
        <v>0.2</v>
      </c>
      <c r="E89" s="71">
        <v>0.2</v>
      </c>
      <c r="F89" s="71">
        <v>0.2</v>
      </c>
      <c r="G89" s="72" t="s">
        <v>640</v>
      </c>
      <c r="H89" s="73">
        <f t="shared" si="3"/>
        <v>0.2</v>
      </c>
      <c r="I89" s="56"/>
      <c r="K89" s="67" t="s">
        <v>384</v>
      </c>
      <c r="L89" s="67">
        <v>0.02</v>
      </c>
      <c r="Q89" s="5" t="s">
        <v>640</v>
      </c>
    </row>
    <row r="90" spans="1:17" x14ac:dyDescent="0.3">
      <c r="A90" s="69" t="s">
        <v>36</v>
      </c>
      <c r="B90" s="71">
        <v>0.7</v>
      </c>
      <c r="C90" s="71">
        <v>0.8</v>
      </c>
      <c r="D90" s="71">
        <v>0.8</v>
      </c>
      <c r="E90" s="71">
        <v>0.8</v>
      </c>
      <c r="F90" s="71">
        <v>0.7</v>
      </c>
      <c r="G90" s="72" t="s">
        <v>640</v>
      </c>
      <c r="H90" s="73">
        <f t="shared" si="3"/>
        <v>0.76</v>
      </c>
      <c r="I90" s="56"/>
      <c r="K90" s="67" t="s">
        <v>313</v>
      </c>
      <c r="L90" s="67">
        <v>0</v>
      </c>
      <c r="Q90" s="5" t="s">
        <v>640</v>
      </c>
    </row>
    <row r="91" spans="1:17" x14ac:dyDescent="0.3">
      <c r="A91" s="69" t="s">
        <v>302</v>
      </c>
      <c r="B91" s="71">
        <v>1.1000000000000001</v>
      </c>
      <c r="C91" s="71">
        <v>1.2</v>
      </c>
      <c r="D91" s="71">
        <v>1.4</v>
      </c>
      <c r="E91" s="71">
        <v>1.4</v>
      </c>
      <c r="F91" s="71">
        <v>1.2</v>
      </c>
      <c r="G91" s="72" t="s">
        <v>640</v>
      </c>
      <c r="H91" s="73">
        <f t="shared" si="3"/>
        <v>1.26</v>
      </c>
      <c r="I91" s="56"/>
      <c r="K91" s="67" t="s">
        <v>264</v>
      </c>
      <c r="L91" s="67">
        <v>0</v>
      </c>
      <c r="Q91" s="5" t="s">
        <v>640</v>
      </c>
    </row>
    <row r="92" spans="1:17" x14ac:dyDescent="0.3">
      <c r="A92" s="69" t="s">
        <v>650</v>
      </c>
      <c r="B92" s="71">
        <v>0.1</v>
      </c>
      <c r="C92" s="71">
        <v>0.1</v>
      </c>
      <c r="D92" s="71">
        <v>0.1</v>
      </c>
      <c r="E92" s="71">
        <v>0.2</v>
      </c>
      <c r="F92" s="71">
        <v>0.1</v>
      </c>
      <c r="G92" s="72" t="s">
        <v>640</v>
      </c>
      <c r="H92" s="73">
        <f t="shared" si="3"/>
        <v>0.12</v>
      </c>
      <c r="I92" s="56"/>
      <c r="K92" s="67" t="s">
        <v>648</v>
      </c>
      <c r="L92" s="67">
        <v>0</v>
      </c>
      <c r="Q92" s="5" t="s">
        <v>640</v>
      </c>
    </row>
    <row r="93" spans="1:17" x14ac:dyDescent="0.3">
      <c r="A93" s="69" t="s">
        <v>335</v>
      </c>
      <c r="B93" s="71">
        <v>0.3</v>
      </c>
      <c r="C93" s="71">
        <v>0.4</v>
      </c>
      <c r="D93" s="71">
        <v>0.4</v>
      </c>
      <c r="E93" s="71">
        <v>0.4</v>
      </c>
      <c r="F93" s="71">
        <v>0.4</v>
      </c>
      <c r="G93" s="72" t="s">
        <v>640</v>
      </c>
      <c r="H93" s="73">
        <f t="shared" si="3"/>
        <v>0.38</v>
      </c>
      <c r="I93" s="56"/>
      <c r="K93" s="67" t="s">
        <v>301</v>
      </c>
      <c r="L93" s="67">
        <v>0</v>
      </c>
      <c r="Q93" s="5" t="s">
        <v>640</v>
      </c>
    </row>
    <row r="94" spans="1:17" x14ac:dyDescent="0.3">
      <c r="A94" s="69" t="s">
        <v>348</v>
      </c>
      <c r="B94" s="71">
        <v>0.8</v>
      </c>
      <c r="C94" s="71">
        <v>0.7</v>
      </c>
      <c r="D94" s="71">
        <v>0.7</v>
      </c>
      <c r="E94" s="74">
        <v>1</v>
      </c>
      <c r="F94" s="71">
        <v>0.9</v>
      </c>
      <c r="G94" s="72" t="s">
        <v>640</v>
      </c>
      <c r="H94" s="73">
        <f t="shared" si="3"/>
        <v>0.82000000000000006</v>
      </c>
      <c r="I94" s="56"/>
      <c r="K94" s="67" t="s">
        <v>308</v>
      </c>
      <c r="L94" s="67">
        <v>0</v>
      </c>
      <c r="Q94" s="5" t="s">
        <v>640</v>
      </c>
    </row>
    <row r="95" spans="1:17" x14ac:dyDescent="0.3">
      <c r="A95" s="69" t="s">
        <v>366</v>
      </c>
      <c r="B95" s="74">
        <v>1</v>
      </c>
      <c r="C95" s="71">
        <v>0.9</v>
      </c>
      <c r="D95" s="74">
        <v>1</v>
      </c>
      <c r="E95" s="74">
        <v>1</v>
      </c>
      <c r="F95" s="74">
        <v>1</v>
      </c>
      <c r="G95" s="72" t="s">
        <v>640</v>
      </c>
      <c r="H95" s="73">
        <f t="shared" si="3"/>
        <v>0.98000000000000009</v>
      </c>
      <c r="I95" s="56"/>
      <c r="K95" s="67" t="s">
        <v>340</v>
      </c>
      <c r="L95" s="67">
        <v>0</v>
      </c>
      <c r="Q95" s="5" t="s">
        <v>640</v>
      </c>
    </row>
    <row r="96" spans="1:17" x14ac:dyDescent="0.3">
      <c r="A96" s="69" t="s">
        <v>425</v>
      </c>
      <c r="B96" s="71">
        <v>1.9</v>
      </c>
      <c r="C96" s="71">
        <v>1.7</v>
      </c>
      <c r="D96" s="71">
        <v>1.8</v>
      </c>
      <c r="E96" s="74">
        <v>2</v>
      </c>
      <c r="F96" s="71">
        <v>1.8</v>
      </c>
      <c r="G96" s="72" t="s">
        <v>640</v>
      </c>
      <c r="H96" s="73">
        <f t="shared" si="3"/>
        <v>1.8399999999999999</v>
      </c>
      <c r="I96" s="56"/>
      <c r="K96" s="67" t="s">
        <v>346</v>
      </c>
      <c r="L96" s="67">
        <v>0</v>
      </c>
      <c r="Q96" s="5" t="s">
        <v>640</v>
      </c>
    </row>
    <row r="97" spans="1:17" x14ac:dyDescent="0.3">
      <c r="A97" s="69" t="s">
        <v>213</v>
      </c>
      <c r="B97" s="71">
        <v>0.8</v>
      </c>
      <c r="C97" s="74">
        <v>1</v>
      </c>
      <c r="D97" s="71">
        <v>0.6</v>
      </c>
      <c r="E97" s="71">
        <v>0.4</v>
      </c>
      <c r="F97" s="71">
        <v>0.5</v>
      </c>
      <c r="G97" s="72" t="s">
        <v>640</v>
      </c>
      <c r="H97" s="73">
        <f t="shared" si="3"/>
        <v>0.65999999999999992</v>
      </c>
      <c r="I97" s="56"/>
      <c r="K97" s="67" t="s">
        <v>352</v>
      </c>
      <c r="L97" s="67">
        <v>0</v>
      </c>
      <c r="Q97" s="5" t="s">
        <v>640</v>
      </c>
    </row>
    <row r="98" spans="1:17" x14ac:dyDescent="0.3">
      <c r="A98" s="69" t="s">
        <v>215</v>
      </c>
      <c r="B98" s="71">
        <v>0.1</v>
      </c>
      <c r="C98" s="71">
        <v>0.1</v>
      </c>
      <c r="D98" s="71">
        <v>0.1</v>
      </c>
      <c r="E98" s="74">
        <v>0</v>
      </c>
      <c r="F98" s="74">
        <v>0</v>
      </c>
      <c r="G98" s="72" t="s">
        <v>640</v>
      </c>
      <c r="H98" s="73">
        <f t="shared" si="3"/>
        <v>6.0000000000000012E-2</v>
      </c>
      <c r="I98" s="56"/>
      <c r="K98" s="67" t="s">
        <v>376</v>
      </c>
      <c r="L98" s="67">
        <v>0</v>
      </c>
      <c r="Q98" s="5" t="s">
        <v>640</v>
      </c>
    </row>
    <row r="99" spans="1:17" x14ac:dyDescent="0.3">
      <c r="A99" s="69" t="s">
        <v>279</v>
      </c>
      <c r="B99" s="71">
        <v>0.8</v>
      </c>
      <c r="C99" s="71">
        <v>0.8</v>
      </c>
      <c r="D99" s="71">
        <v>0.6</v>
      </c>
      <c r="E99" s="71">
        <v>0.4</v>
      </c>
      <c r="F99" s="71">
        <v>0.9</v>
      </c>
      <c r="G99" s="72" t="s">
        <v>640</v>
      </c>
      <c r="H99" s="73">
        <f t="shared" si="3"/>
        <v>0.7</v>
      </c>
      <c r="I99" s="56"/>
      <c r="K99" s="67" t="s">
        <v>365</v>
      </c>
      <c r="L99" s="67">
        <v>0</v>
      </c>
      <c r="Q99" s="5" t="s">
        <v>640</v>
      </c>
    </row>
    <row r="100" spans="1:17" x14ac:dyDescent="0.3">
      <c r="A100" s="69" t="s">
        <v>281</v>
      </c>
      <c r="B100" s="71">
        <v>0.6</v>
      </c>
      <c r="C100" s="71">
        <v>0.6</v>
      </c>
      <c r="D100" s="71">
        <v>0.6</v>
      </c>
      <c r="E100" s="71">
        <v>0.7</v>
      </c>
      <c r="F100" s="71">
        <v>0.7</v>
      </c>
      <c r="G100" s="72" t="s">
        <v>640</v>
      </c>
      <c r="H100" s="73">
        <f t="shared" si="3"/>
        <v>0.64</v>
      </c>
      <c r="I100" s="56"/>
      <c r="K100" s="67" t="s">
        <v>388</v>
      </c>
      <c r="L100" s="67">
        <v>0</v>
      </c>
      <c r="Q100" s="5" t="s">
        <v>640</v>
      </c>
    </row>
    <row r="101" spans="1:17" x14ac:dyDescent="0.3">
      <c r="A101" s="69" t="s">
        <v>289</v>
      </c>
      <c r="B101" s="71">
        <v>0.2</v>
      </c>
      <c r="C101" s="71">
        <v>0.1</v>
      </c>
      <c r="D101" s="71">
        <v>0.1</v>
      </c>
      <c r="E101" s="74">
        <v>0</v>
      </c>
      <c r="F101" s="71">
        <v>0.1</v>
      </c>
      <c r="G101" s="72" t="s">
        <v>640</v>
      </c>
      <c r="H101" s="73">
        <f t="shared" si="3"/>
        <v>0.1</v>
      </c>
      <c r="I101" s="56"/>
      <c r="K101" s="67" t="s">
        <v>389</v>
      </c>
      <c r="L101" s="67">
        <v>0</v>
      </c>
      <c r="Q101" s="5" t="s">
        <v>640</v>
      </c>
    </row>
    <row r="102" spans="1:17" x14ac:dyDescent="0.3">
      <c r="A102" s="69" t="s">
        <v>328</v>
      </c>
      <c r="B102" s="71">
        <v>0.1</v>
      </c>
      <c r="C102" s="71">
        <v>0.1</v>
      </c>
      <c r="D102" s="74">
        <v>0</v>
      </c>
      <c r="E102" s="74">
        <v>0</v>
      </c>
      <c r="F102" s="74">
        <v>0</v>
      </c>
      <c r="G102" s="72" t="s">
        <v>640</v>
      </c>
      <c r="H102" s="73">
        <f t="shared" si="3"/>
        <v>0.04</v>
      </c>
      <c r="I102" s="56"/>
      <c r="K102" s="67" t="s">
        <v>354</v>
      </c>
      <c r="L102" s="67">
        <v>0</v>
      </c>
      <c r="Q102" s="5" t="s">
        <v>640</v>
      </c>
    </row>
    <row r="103" spans="1:17" x14ac:dyDescent="0.3">
      <c r="A103" s="69" t="s">
        <v>337</v>
      </c>
      <c r="B103" s="71">
        <v>0.5</v>
      </c>
      <c r="C103" s="71">
        <v>0.7</v>
      </c>
      <c r="D103" s="71">
        <v>0.3</v>
      </c>
      <c r="E103" s="71">
        <v>0.3</v>
      </c>
      <c r="F103" s="71">
        <v>0.3</v>
      </c>
      <c r="G103" s="72" t="s">
        <v>640</v>
      </c>
      <c r="H103" s="73">
        <f t="shared" si="3"/>
        <v>0.42000000000000004</v>
      </c>
      <c r="I103" s="56"/>
      <c r="K103" s="67" t="s">
        <v>359</v>
      </c>
      <c r="L103" s="67">
        <v>0</v>
      </c>
      <c r="Q103" s="5" t="s">
        <v>640</v>
      </c>
    </row>
    <row r="104" spans="1:17" x14ac:dyDescent="0.3">
      <c r="A104" s="69" t="s">
        <v>44</v>
      </c>
      <c r="B104" s="71">
        <v>1.4</v>
      </c>
      <c r="C104" s="71">
        <v>1.5</v>
      </c>
      <c r="D104" s="74">
        <v>1</v>
      </c>
      <c r="E104" s="71">
        <v>0.9</v>
      </c>
      <c r="F104" s="71">
        <v>1.4</v>
      </c>
      <c r="G104" s="72" t="s">
        <v>640</v>
      </c>
      <c r="H104" s="73">
        <f t="shared" si="3"/>
        <v>1.2399999999999998</v>
      </c>
      <c r="I104" s="56"/>
      <c r="K104" s="67" t="s">
        <v>594</v>
      </c>
      <c r="L104" s="67">
        <v>0</v>
      </c>
      <c r="Q104" s="5" t="s">
        <v>640</v>
      </c>
    </row>
    <row r="105" spans="1:17" x14ac:dyDescent="0.3">
      <c r="A105" s="69" t="s">
        <v>378</v>
      </c>
      <c r="B105" s="71">
        <v>0.7</v>
      </c>
      <c r="C105" s="71">
        <v>0.5</v>
      </c>
      <c r="D105" s="71">
        <v>0.4</v>
      </c>
      <c r="E105" s="71">
        <v>0.5</v>
      </c>
      <c r="F105" s="71">
        <v>0.4</v>
      </c>
      <c r="G105" s="72" t="s">
        <v>640</v>
      </c>
      <c r="H105" s="73">
        <f t="shared" si="3"/>
        <v>0.5</v>
      </c>
      <c r="I105" s="56"/>
      <c r="Q105" s="5" t="s">
        <v>640</v>
      </c>
    </row>
    <row r="106" spans="1:17" x14ac:dyDescent="0.3">
      <c r="A106" s="93" t="s">
        <v>1556</v>
      </c>
      <c r="B106" s="95">
        <f>SUM(B19:B105)</f>
        <v>62.800000000000004</v>
      </c>
      <c r="C106" s="95">
        <f>SUM(C19:C105)</f>
        <v>65.100000000000009</v>
      </c>
      <c r="D106" s="95">
        <f>SUM(D19:D105)</f>
        <v>66.600000000000009</v>
      </c>
      <c r="E106" s="95">
        <f>SUM(E19:E105)</f>
        <v>62.9</v>
      </c>
      <c r="F106" s="95">
        <f>SUM(F19:F105)</f>
        <v>62.400000000000006</v>
      </c>
      <c r="G106" s="13"/>
      <c r="H106" s="76">
        <f t="shared" si="3"/>
        <v>63.959999999999994</v>
      </c>
      <c r="I106" s="60"/>
    </row>
    <row r="107" spans="1:17" x14ac:dyDescent="0.3">
      <c r="A107" s="13"/>
      <c r="B107" s="13"/>
      <c r="C107" s="13"/>
      <c r="D107" s="13"/>
      <c r="E107" s="13"/>
      <c r="F107" s="13"/>
      <c r="G107" s="13" t="s">
        <v>643</v>
      </c>
      <c r="H107" s="73">
        <f>H26+H30+H71+H80+H82+H83+H85+H91+H81+H96+H104</f>
        <v>43.079999999999991</v>
      </c>
      <c r="I107" s="56"/>
    </row>
  </sheetData>
  <autoFilter ref="K18:L104" xr:uid="{183C006F-8BD5-5246-9A8F-42915B3DCE50}">
    <sortState xmlns:xlrd2="http://schemas.microsoft.com/office/spreadsheetml/2017/richdata2" ref="K19:L104">
      <sortCondition descending="1" ref="L18:L104"/>
    </sortState>
  </autoFilter>
  <conditionalFormatting sqref="H19:I105">
    <cfRule type="top10" dxfId="1" priority="1" rank="10"/>
  </conditionalFormatting>
  <pageMargins left="0.70866141732283472" right="0.70866141732283472" top="0.74803149606299213" bottom="0.74803149606299213" header="0.31496062992125984" footer="0.31496062992125984"/>
  <pageSetup paperSize="9" scale="66" fitToHeight="0" orientation="landscape" r:id="rId1"/>
  <headerFooter>
    <oddHeader>&amp;L&amp;G</oddHeader>
    <oddFooter>&amp;C&amp;"Roboto Condensed,Normal"&amp;9Página &amp;P</oddFooter>
  </headerFooter>
  <legacyDrawingHF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49845-643C-4A43-B7E4-CDD22557E8F3}">
  <sheetPr codeName="Hoja18">
    <tabColor theme="5"/>
    <pageSetUpPr fitToPage="1"/>
  </sheetPr>
  <dimension ref="A1:L245"/>
  <sheetViews>
    <sheetView view="pageLayout" zoomScaleNormal="120" workbookViewId="0">
      <selection activeCell="K52" sqref="K52"/>
    </sheetView>
  </sheetViews>
  <sheetFormatPr baseColWidth="10" defaultColWidth="8.875" defaultRowHeight="16.5" x14ac:dyDescent="0.3"/>
  <cols>
    <col min="1" max="1" width="29.875" style="5" customWidth="1"/>
    <col min="2" max="2" width="16" style="5" bestFit="1" customWidth="1"/>
    <col min="3" max="3" width="14.875" style="5" bestFit="1" customWidth="1"/>
    <col min="4" max="6" width="16" style="5" bestFit="1" customWidth="1"/>
    <col min="7" max="7" width="11.625" style="5" bestFit="1" customWidth="1"/>
    <col min="8" max="10" width="8.875" style="5"/>
    <col min="11" max="11" width="31" style="5" customWidth="1"/>
    <col min="12" max="16384" width="8.875" style="5"/>
  </cols>
  <sheetData>
    <row r="1" spans="1:9" ht="20.25" x14ac:dyDescent="0.3">
      <c r="A1" s="62" t="s">
        <v>1579</v>
      </c>
    </row>
    <row r="2" spans="1:9" x14ac:dyDescent="0.3">
      <c r="A2" s="5" t="s">
        <v>1576</v>
      </c>
      <c r="B2" s="68"/>
    </row>
    <row r="3" spans="1:9" x14ac:dyDescent="0.3">
      <c r="A3" s="5" t="s">
        <v>1188</v>
      </c>
      <c r="B3" s="68"/>
    </row>
    <row r="5" spans="1:9" x14ac:dyDescent="0.3">
      <c r="A5" s="69" t="s">
        <v>1626</v>
      </c>
      <c r="B5" s="86" t="s">
        <v>12</v>
      </c>
      <c r="C5" s="86" t="s">
        <v>17</v>
      </c>
      <c r="D5" s="86" t="s">
        <v>13</v>
      </c>
      <c r="E5" s="86" t="s">
        <v>14</v>
      </c>
      <c r="F5" s="86" t="s">
        <v>15</v>
      </c>
      <c r="G5" s="19" t="s">
        <v>1554</v>
      </c>
      <c r="H5" s="19" t="s">
        <v>182</v>
      </c>
      <c r="I5" s="13"/>
    </row>
    <row r="6" spans="1:9" x14ac:dyDescent="0.3">
      <c r="A6" s="69"/>
      <c r="B6" s="13" t="s">
        <v>640</v>
      </c>
      <c r="C6" s="13" t="s">
        <v>640</v>
      </c>
      <c r="D6" s="13" t="s">
        <v>640</v>
      </c>
      <c r="E6" s="13" t="s">
        <v>640</v>
      </c>
      <c r="F6" s="13" t="s">
        <v>640</v>
      </c>
      <c r="G6" s="13"/>
      <c r="H6" s="13"/>
      <c r="I6" s="13"/>
    </row>
    <row r="7" spans="1:9" x14ac:dyDescent="0.3">
      <c r="A7" s="70" t="s">
        <v>1558</v>
      </c>
      <c r="B7" s="77">
        <f>SUM(B10:B28)</f>
        <v>659864.29999999993</v>
      </c>
      <c r="C7" s="77">
        <f>SUM(C10:C28)</f>
        <v>582925.40000000014</v>
      </c>
      <c r="D7" s="77">
        <f>SUM(D10:D28)</f>
        <v>690567.70000000007</v>
      </c>
      <c r="E7" s="77">
        <f>SUM(E10:E28)</f>
        <v>861413.9</v>
      </c>
      <c r="F7" s="77">
        <f>SUM(F10:F28)</f>
        <v>892483.8</v>
      </c>
      <c r="G7" s="77">
        <f t="shared" ref="G7:G28" si="0">AVERAGE(B7:F7)</f>
        <v>737451.02000000014</v>
      </c>
      <c r="H7" s="13">
        <f t="shared" ref="H7:H28" si="1">G7/$G$227*100</f>
        <v>63.726880750091098</v>
      </c>
      <c r="I7" s="13"/>
    </row>
    <row r="8" spans="1:9" x14ac:dyDescent="0.3">
      <c r="A8" s="78" t="s">
        <v>202</v>
      </c>
      <c r="B8" s="79">
        <v>1462189.7</v>
      </c>
      <c r="C8" s="79">
        <v>1250806.8999999999</v>
      </c>
      <c r="D8" s="79">
        <v>1459437.3</v>
      </c>
      <c r="E8" s="79">
        <v>1826608.6</v>
      </c>
      <c r="F8" s="79">
        <v>1929202.6</v>
      </c>
      <c r="G8" s="80">
        <f t="shared" si="0"/>
        <v>1585649.02</v>
      </c>
      <c r="H8" s="80">
        <f t="shared" si="1"/>
        <v>137.02396941431962</v>
      </c>
      <c r="I8" s="80"/>
    </row>
    <row r="9" spans="1:9" x14ac:dyDescent="0.3">
      <c r="A9" s="78" t="s">
        <v>686</v>
      </c>
      <c r="B9" s="79">
        <v>1029061.9</v>
      </c>
      <c r="C9" s="79">
        <v>881812.2</v>
      </c>
      <c r="D9" s="79">
        <v>1040068.2</v>
      </c>
      <c r="E9" s="81">
        <v>1313706</v>
      </c>
      <c r="F9" s="81">
        <v>1398296</v>
      </c>
      <c r="G9" s="80">
        <f t="shared" si="0"/>
        <v>1132588.8599999999</v>
      </c>
      <c r="H9" s="80">
        <f t="shared" si="1"/>
        <v>97.872744443558574</v>
      </c>
      <c r="I9" s="80"/>
    </row>
    <row r="10" spans="1:9" x14ac:dyDescent="0.3">
      <c r="A10" s="69" t="s">
        <v>277</v>
      </c>
      <c r="B10" s="71">
        <v>1374.3</v>
      </c>
      <c r="C10" s="71">
        <v>939.3</v>
      </c>
      <c r="D10" s="71">
        <v>1147.5999999999999</v>
      </c>
      <c r="E10" s="74">
        <v>1636</v>
      </c>
      <c r="F10" s="71">
        <v>2010.4</v>
      </c>
      <c r="G10" s="80">
        <f t="shared" si="0"/>
        <v>1421.52</v>
      </c>
      <c r="H10" s="80">
        <f t="shared" si="1"/>
        <v>0.12284074883219971</v>
      </c>
      <c r="I10" s="80"/>
    </row>
    <row r="11" spans="1:9" x14ac:dyDescent="0.3">
      <c r="A11" s="69" t="s">
        <v>297</v>
      </c>
      <c r="B11" s="71">
        <v>1018.4</v>
      </c>
      <c r="C11" s="71">
        <v>895.3</v>
      </c>
      <c r="D11" s="71">
        <v>1187.5</v>
      </c>
      <c r="E11" s="71">
        <v>1322.9</v>
      </c>
      <c r="F11" s="74">
        <v>1574</v>
      </c>
      <c r="G11" s="80">
        <f t="shared" si="0"/>
        <v>1199.6200000000001</v>
      </c>
      <c r="H11" s="80">
        <f t="shared" si="1"/>
        <v>0.10366524502932314</v>
      </c>
      <c r="I11" s="80"/>
    </row>
    <row r="12" spans="1:9" x14ac:dyDescent="0.3">
      <c r="A12" s="69" t="s">
        <v>327</v>
      </c>
      <c r="B12" s="71">
        <v>26765.5</v>
      </c>
      <c r="C12" s="74">
        <v>20072</v>
      </c>
      <c r="D12" s="71">
        <v>22855.3</v>
      </c>
      <c r="E12" s="71">
        <v>32198.9</v>
      </c>
      <c r="F12" s="71">
        <v>32828.5</v>
      </c>
      <c r="G12" s="80">
        <f t="shared" si="0"/>
        <v>26944.04</v>
      </c>
      <c r="H12" s="80">
        <f t="shared" si="1"/>
        <v>2.3283710747402377</v>
      </c>
      <c r="I12" s="80"/>
    </row>
    <row r="13" spans="1:9" x14ac:dyDescent="0.3">
      <c r="A13" s="69" t="s">
        <v>362</v>
      </c>
      <c r="B13" s="71">
        <v>115168.9</v>
      </c>
      <c r="C13" s="71">
        <v>106050.5</v>
      </c>
      <c r="D13" s="71">
        <v>122859.1</v>
      </c>
      <c r="E13" s="71">
        <v>149751.29999999999</v>
      </c>
      <c r="F13" s="71">
        <v>153880.5</v>
      </c>
      <c r="G13" s="80">
        <f t="shared" si="0"/>
        <v>129542.06000000001</v>
      </c>
      <c r="H13" s="80">
        <f t="shared" si="1"/>
        <v>11.194386048501425</v>
      </c>
      <c r="I13" s="80"/>
    </row>
    <row r="14" spans="1:9" x14ac:dyDescent="0.3">
      <c r="A14" s="69" t="s">
        <v>379</v>
      </c>
      <c r="B14" s="71">
        <v>223757.1</v>
      </c>
      <c r="C14" s="71">
        <v>189773.5</v>
      </c>
      <c r="D14" s="71">
        <v>211405.6</v>
      </c>
      <c r="E14" s="71">
        <v>262736.7</v>
      </c>
      <c r="F14" s="71">
        <v>279544.40000000002</v>
      </c>
      <c r="G14" s="80">
        <f t="shared" si="0"/>
        <v>233443.45999999996</v>
      </c>
      <c r="H14" s="80">
        <f t="shared" si="1"/>
        <v>20.173032694847524</v>
      </c>
      <c r="I14" s="80"/>
    </row>
    <row r="15" spans="1:9" x14ac:dyDescent="0.3">
      <c r="A15" s="69" t="s">
        <v>205</v>
      </c>
      <c r="B15" s="71">
        <v>631.6</v>
      </c>
      <c r="C15" s="71">
        <v>557.1</v>
      </c>
      <c r="D15" s="71">
        <v>504.3</v>
      </c>
      <c r="E15" s="71">
        <v>720.4</v>
      </c>
      <c r="F15" s="71">
        <v>806.4</v>
      </c>
      <c r="G15" s="80">
        <f t="shared" si="0"/>
        <v>643.96</v>
      </c>
      <c r="H15" s="80">
        <f t="shared" si="1"/>
        <v>5.5647847809375407E-2</v>
      </c>
      <c r="I15" s="80"/>
    </row>
    <row r="16" spans="1:9" x14ac:dyDescent="0.3">
      <c r="A16" s="69" t="s">
        <v>685</v>
      </c>
      <c r="B16" s="71">
        <v>757.2</v>
      </c>
      <c r="C16" s="71">
        <v>774.5</v>
      </c>
      <c r="D16" s="71">
        <v>1037.2</v>
      </c>
      <c r="E16" s="71">
        <v>981.2</v>
      </c>
      <c r="F16" s="71">
        <v>913.5</v>
      </c>
      <c r="G16" s="80">
        <f t="shared" si="0"/>
        <v>892.72</v>
      </c>
      <c r="H16" s="80">
        <f t="shared" si="1"/>
        <v>7.7144460364596587E-2</v>
      </c>
      <c r="I16" s="80"/>
    </row>
    <row r="17" spans="1:12" x14ac:dyDescent="0.3">
      <c r="A17" s="69" t="s">
        <v>684</v>
      </c>
      <c r="B17" s="71">
        <v>1266.8</v>
      </c>
      <c r="C17" s="71">
        <v>1341.9</v>
      </c>
      <c r="D17" s="71">
        <v>1456.3</v>
      </c>
      <c r="E17" s="71">
        <v>1320.6</v>
      </c>
      <c r="F17" s="71">
        <v>1197.5999999999999</v>
      </c>
      <c r="G17" s="80">
        <f t="shared" si="0"/>
        <v>1316.64</v>
      </c>
      <c r="H17" s="80">
        <f t="shared" si="1"/>
        <v>0.11377753639936648</v>
      </c>
      <c r="I17" s="80"/>
    </row>
    <row r="18" spans="1:12" x14ac:dyDescent="0.3">
      <c r="A18" s="69" t="s">
        <v>683</v>
      </c>
      <c r="B18" s="71">
        <v>191.7</v>
      </c>
      <c r="C18" s="71">
        <v>198.4</v>
      </c>
      <c r="D18" s="71">
        <v>246.5</v>
      </c>
      <c r="E18" s="71">
        <v>250.4</v>
      </c>
      <c r="F18" s="71">
        <v>483.5</v>
      </c>
      <c r="G18" s="80">
        <f t="shared" si="0"/>
        <v>274.10000000000002</v>
      </c>
      <c r="H18" s="80">
        <f t="shared" si="1"/>
        <v>2.3686370402742098E-2</v>
      </c>
      <c r="I18" s="80"/>
    </row>
    <row r="19" spans="1:12" x14ac:dyDescent="0.3">
      <c r="A19" s="69" t="s">
        <v>682</v>
      </c>
      <c r="B19" s="71">
        <v>1146.2</v>
      </c>
      <c r="C19" s="71">
        <v>1235.7</v>
      </c>
      <c r="D19" s="71">
        <v>1383.5</v>
      </c>
      <c r="E19" s="71">
        <v>1629.6</v>
      </c>
      <c r="F19" s="71">
        <v>2157.5</v>
      </c>
      <c r="G19" s="80">
        <f t="shared" si="0"/>
        <v>1510.5</v>
      </c>
      <c r="H19" s="80">
        <f t="shared" si="1"/>
        <v>0.13052996166852221</v>
      </c>
      <c r="I19" s="80"/>
    </row>
    <row r="20" spans="1:12" x14ac:dyDescent="0.3">
      <c r="A20" s="69" t="s">
        <v>681</v>
      </c>
      <c r="B20" s="71">
        <v>16.8</v>
      </c>
      <c r="C20" s="71">
        <v>19.8</v>
      </c>
      <c r="D20" s="71">
        <v>29.5</v>
      </c>
      <c r="E20" s="71">
        <v>28.3</v>
      </c>
      <c r="F20" s="71">
        <v>60.2</v>
      </c>
      <c r="G20" s="80">
        <f t="shared" si="0"/>
        <v>30.919999999999998</v>
      </c>
      <c r="H20" s="80">
        <f t="shared" si="1"/>
        <v>2.6719539323341317E-3</v>
      </c>
      <c r="I20" s="80"/>
    </row>
    <row r="21" spans="1:12" x14ac:dyDescent="0.3">
      <c r="A21" s="69" t="s">
        <v>680</v>
      </c>
      <c r="B21" s="74">
        <v>944</v>
      </c>
      <c r="C21" s="71">
        <v>894.9</v>
      </c>
      <c r="D21" s="71">
        <v>937.4</v>
      </c>
      <c r="E21" s="71">
        <v>953.6</v>
      </c>
      <c r="F21" s="71">
        <v>1135.7</v>
      </c>
      <c r="G21" s="80">
        <f t="shared" si="0"/>
        <v>973.12000000000012</v>
      </c>
      <c r="H21" s="80">
        <f t="shared" si="1"/>
        <v>8.4092231909217038E-2</v>
      </c>
      <c r="I21" s="80"/>
    </row>
    <row r="22" spans="1:12" x14ac:dyDescent="0.3">
      <c r="A22" s="69" t="s">
        <v>342</v>
      </c>
      <c r="B22" s="71">
        <v>145.4</v>
      </c>
      <c r="C22" s="71">
        <v>142.5</v>
      </c>
      <c r="D22" s="71">
        <v>134.4</v>
      </c>
      <c r="E22" s="71">
        <v>138.4</v>
      </c>
      <c r="F22" s="71">
        <v>153.6</v>
      </c>
      <c r="G22" s="80">
        <f t="shared" si="0"/>
        <v>142.85999999999999</v>
      </c>
      <c r="H22" s="80">
        <f t="shared" si="1"/>
        <v>1.2345256752045734E-2</v>
      </c>
      <c r="I22" s="80"/>
    </row>
    <row r="23" spans="1:12" x14ac:dyDescent="0.3">
      <c r="A23" s="69" t="s">
        <v>234</v>
      </c>
      <c r="B23" s="71">
        <v>21816.6</v>
      </c>
      <c r="C23" s="74">
        <v>16220</v>
      </c>
      <c r="D23" s="71">
        <v>19092.5</v>
      </c>
      <c r="E23" s="71">
        <v>26337.4</v>
      </c>
      <c r="F23" s="71">
        <v>26584.5</v>
      </c>
      <c r="G23" s="80">
        <f t="shared" si="0"/>
        <v>22010.2</v>
      </c>
      <c r="H23" s="80">
        <f t="shared" si="1"/>
        <v>1.9020129508881212</v>
      </c>
      <c r="I23" s="80"/>
    </row>
    <row r="24" spans="1:12" x14ac:dyDescent="0.3">
      <c r="A24" s="69" t="s">
        <v>679</v>
      </c>
      <c r="B24" s="71">
        <v>244.7</v>
      </c>
      <c r="C24" s="71">
        <v>210.9</v>
      </c>
      <c r="D24" s="74">
        <v>198</v>
      </c>
      <c r="E24" s="71">
        <v>246.4</v>
      </c>
      <c r="F24" s="71">
        <v>324.3</v>
      </c>
      <c r="G24" s="80">
        <f t="shared" si="0"/>
        <v>244.85999999999999</v>
      </c>
      <c r="H24" s="80">
        <f t="shared" si="1"/>
        <v>2.1159593786265703E-2</v>
      </c>
      <c r="I24" s="80"/>
    </row>
    <row r="25" spans="1:12" x14ac:dyDescent="0.3">
      <c r="A25" s="69" t="s">
        <v>380</v>
      </c>
      <c r="B25" s="71">
        <v>211807.5</v>
      </c>
      <c r="C25" s="71">
        <v>196217.8</v>
      </c>
      <c r="D25" s="71">
        <v>252606.8</v>
      </c>
      <c r="E25" s="71">
        <v>313310.90000000002</v>
      </c>
      <c r="F25" s="71">
        <v>318695.90000000002</v>
      </c>
      <c r="G25" s="80">
        <f t="shared" si="0"/>
        <v>258527.77999999997</v>
      </c>
      <c r="H25" s="80">
        <f t="shared" si="1"/>
        <v>22.340695937536005</v>
      </c>
      <c r="I25" s="80"/>
    </row>
    <row r="26" spans="1:12" x14ac:dyDescent="0.3">
      <c r="A26" s="69" t="s">
        <v>283</v>
      </c>
      <c r="B26" s="71">
        <v>31408.5</v>
      </c>
      <c r="C26" s="74">
        <v>28022</v>
      </c>
      <c r="D26" s="74">
        <v>30838</v>
      </c>
      <c r="E26" s="71">
        <v>37905.300000000003</v>
      </c>
      <c r="F26" s="71">
        <v>37973.699999999997</v>
      </c>
      <c r="G26" s="80">
        <f t="shared" si="0"/>
        <v>33229.5</v>
      </c>
      <c r="H26" s="80">
        <f t="shared" si="1"/>
        <v>2.8715295341040439</v>
      </c>
      <c r="I26" s="80"/>
    </row>
    <row r="27" spans="1:12" x14ac:dyDescent="0.3">
      <c r="A27" s="69" t="s">
        <v>211</v>
      </c>
      <c r="B27" s="71">
        <v>18650.900000000001</v>
      </c>
      <c r="C27" s="71">
        <v>16759.3</v>
      </c>
      <c r="D27" s="71">
        <v>19818.400000000001</v>
      </c>
      <c r="E27" s="71">
        <v>25931.599999999999</v>
      </c>
      <c r="F27" s="71">
        <v>28048.3</v>
      </c>
      <c r="G27" s="80">
        <f t="shared" si="0"/>
        <v>21841.7</v>
      </c>
      <c r="H27" s="80">
        <f t="shared" si="1"/>
        <v>1.8874520117678657</v>
      </c>
      <c r="I27" s="80"/>
    </row>
    <row r="28" spans="1:12" x14ac:dyDescent="0.3">
      <c r="A28" s="69" t="s">
        <v>321</v>
      </c>
      <c r="B28" s="71">
        <v>2752.2</v>
      </c>
      <c r="C28" s="74">
        <v>2600</v>
      </c>
      <c r="D28" s="71">
        <v>2829.8</v>
      </c>
      <c r="E28" s="74">
        <v>4014</v>
      </c>
      <c r="F28" s="71">
        <v>4111.3</v>
      </c>
      <c r="G28" s="80">
        <f t="shared" si="0"/>
        <v>3261.46</v>
      </c>
      <c r="H28" s="80">
        <f t="shared" si="1"/>
        <v>0.28183929081987313</v>
      </c>
      <c r="I28" s="80"/>
    </row>
    <row r="29" spans="1:12" x14ac:dyDescent="0.3">
      <c r="A29" s="13"/>
      <c r="B29" s="13"/>
      <c r="C29" s="13"/>
      <c r="D29" s="13"/>
      <c r="E29" s="13"/>
      <c r="F29" s="13"/>
      <c r="G29" s="80"/>
      <c r="H29" s="80"/>
      <c r="I29" s="80"/>
    </row>
    <row r="30" spans="1:12" x14ac:dyDescent="0.3">
      <c r="A30" s="13"/>
      <c r="B30" s="13"/>
      <c r="C30" s="13"/>
      <c r="D30" s="13"/>
      <c r="E30" s="13"/>
      <c r="F30" s="13"/>
      <c r="G30" s="80"/>
      <c r="H30" s="80"/>
      <c r="I30" s="80"/>
    </row>
    <row r="31" spans="1:12" ht="17.25" thickBot="1" x14ac:dyDescent="0.35">
      <c r="A31" s="15" t="s">
        <v>627</v>
      </c>
      <c r="B31" s="74">
        <f>B32+B44+B100+B146+B195</f>
        <v>397259.99999999994</v>
      </c>
      <c r="C31" s="74">
        <f>C32+C44+C100+C146+C195</f>
        <v>330042.8</v>
      </c>
      <c r="D31" s="74">
        <f>D32+D44+D100+D146+D195</f>
        <v>394792.89999999997</v>
      </c>
      <c r="E31" s="74">
        <f>E32+E44+E100+E146+E195</f>
        <v>492880.2</v>
      </c>
      <c r="F31" s="74">
        <f>F32+F44+F100+F146+F195</f>
        <v>483796.89999999997</v>
      </c>
      <c r="G31" s="80">
        <f t="shared" ref="G31:G62" si="2">AVERAGE(B31:F31)</f>
        <v>419754.55999999994</v>
      </c>
      <c r="H31" s="80">
        <f t="shared" ref="H31:H62" si="3">G31/$G$227*100</f>
        <v>36.273119249908895</v>
      </c>
      <c r="I31" s="80"/>
    </row>
    <row r="32" spans="1:12" x14ac:dyDescent="0.3">
      <c r="A32" s="92" t="s">
        <v>202</v>
      </c>
      <c r="B32" s="91">
        <f>SUM(B33:B43)</f>
        <v>60625.7</v>
      </c>
      <c r="C32" s="91">
        <f>SUM(C33:C43)</f>
        <v>46517.8</v>
      </c>
      <c r="D32" s="91">
        <f>SUM(D33:D43)</f>
        <v>53757.2</v>
      </c>
      <c r="E32" s="91">
        <f>SUM(E33:E43)</f>
        <v>60306.3</v>
      </c>
      <c r="F32" s="91">
        <f>SUM(F33:F43)</f>
        <v>55348.9</v>
      </c>
      <c r="G32" s="90">
        <f t="shared" si="2"/>
        <v>55311.180000000008</v>
      </c>
      <c r="H32" s="90">
        <f t="shared" si="3"/>
        <v>4.7797194341216365</v>
      </c>
      <c r="I32" s="80"/>
      <c r="K32" s="66" t="s">
        <v>627</v>
      </c>
      <c r="L32" s="67"/>
    </row>
    <row r="33" spans="1:12" x14ac:dyDescent="0.3">
      <c r="A33" s="69" t="s">
        <v>225</v>
      </c>
      <c r="B33" s="71">
        <v>1219.9000000000001</v>
      </c>
      <c r="C33" s="71">
        <v>797.4</v>
      </c>
      <c r="D33" s="71">
        <v>1013.2</v>
      </c>
      <c r="E33" s="74">
        <v>1335</v>
      </c>
      <c r="F33" s="71">
        <v>1158.0999999999999</v>
      </c>
      <c r="G33" s="80">
        <f t="shared" si="2"/>
        <v>1104.72</v>
      </c>
      <c r="H33" s="80">
        <f t="shared" si="3"/>
        <v>9.5464454984740044E-2</v>
      </c>
      <c r="I33" s="80"/>
      <c r="K33" s="83" t="s">
        <v>647</v>
      </c>
      <c r="L33" s="84">
        <f>5.0501018150984+1.9</f>
        <v>6.9501018150983995</v>
      </c>
    </row>
    <row r="34" spans="1:12" x14ac:dyDescent="0.3">
      <c r="A34" s="69" t="s">
        <v>313</v>
      </c>
      <c r="B34" s="74">
        <v>350</v>
      </c>
      <c r="C34" s="74">
        <v>258</v>
      </c>
      <c r="D34" s="71">
        <v>323.89999999999998</v>
      </c>
      <c r="E34" s="74">
        <v>400</v>
      </c>
      <c r="F34" s="74">
        <v>490</v>
      </c>
      <c r="G34" s="80">
        <f t="shared" si="2"/>
        <v>364.38</v>
      </c>
      <c r="H34" s="80">
        <f t="shared" si="3"/>
        <v>3.1487922828716396E-2</v>
      </c>
      <c r="I34" s="80"/>
      <c r="K34" s="83" t="s">
        <v>348</v>
      </c>
      <c r="L34" s="84">
        <v>2.8105533331424133</v>
      </c>
    </row>
    <row r="35" spans="1:12" x14ac:dyDescent="0.3">
      <c r="A35" s="69" t="s">
        <v>310</v>
      </c>
      <c r="B35" s="71">
        <v>535.6</v>
      </c>
      <c r="C35" s="71">
        <v>348.1</v>
      </c>
      <c r="D35" s="74">
        <v>494</v>
      </c>
      <c r="E35" s="71">
        <v>706.1</v>
      </c>
      <c r="F35" s="74">
        <v>884</v>
      </c>
      <c r="G35" s="80">
        <f t="shared" si="2"/>
        <v>593.56000000000006</v>
      </c>
      <c r="H35" s="80">
        <f t="shared" si="3"/>
        <v>5.1292528333643193E-2</v>
      </c>
      <c r="I35" s="80"/>
      <c r="K35" s="83" t="s">
        <v>28</v>
      </c>
      <c r="L35" s="84">
        <v>1.8513097733248052</v>
      </c>
    </row>
    <row r="36" spans="1:12" x14ac:dyDescent="0.3">
      <c r="A36" s="69" t="s">
        <v>326</v>
      </c>
      <c r="B36" s="74">
        <v>731</v>
      </c>
      <c r="C36" s="71">
        <v>423.8</v>
      </c>
      <c r="D36" s="71">
        <v>548.70000000000005</v>
      </c>
      <c r="E36" s="71">
        <v>763.4</v>
      </c>
      <c r="F36" s="71">
        <v>878.3</v>
      </c>
      <c r="G36" s="80">
        <f t="shared" si="2"/>
        <v>669.04</v>
      </c>
      <c r="H36" s="80">
        <f t="shared" si="3"/>
        <v>5.781513773896596E-2</v>
      </c>
      <c r="I36" s="80"/>
      <c r="K36" s="83" t="s">
        <v>339</v>
      </c>
      <c r="L36" s="84">
        <v>1.8388279807637977</v>
      </c>
    </row>
    <row r="37" spans="1:12" x14ac:dyDescent="0.3">
      <c r="A37" s="69" t="s">
        <v>264</v>
      </c>
      <c r="B37" s="71">
        <v>806.9</v>
      </c>
      <c r="C37" s="71">
        <v>512.6</v>
      </c>
      <c r="D37" s="71">
        <v>656.2</v>
      </c>
      <c r="E37" s="71">
        <v>1258.3</v>
      </c>
      <c r="F37" s="71">
        <v>1522.5</v>
      </c>
      <c r="G37" s="80">
        <f t="shared" si="2"/>
        <v>951.3</v>
      </c>
      <c r="H37" s="80">
        <f t="shared" si="3"/>
        <v>8.220665510444565E-2</v>
      </c>
      <c r="I37" s="80"/>
      <c r="K37" s="83" t="s">
        <v>378</v>
      </c>
      <c r="L37" s="84">
        <v>1.4674713200052145</v>
      </c>
    </row>
    <row r="38" spans="1:12" x14ac:dyDescent="0.3">
      <c r="A38" s="69" t="s">
        <v>201</v>
      </c>
      <c r="B38" s="71">
        <v>915.1</v>
      </c>
      <c r="C38" s="74">
        <v>596</v>
      </c>
      <c r="D38" s="71">
        <v>953.1</v>
      </c>
      <c r="E38" s="71">
        <v>1448.8</v>
      </c>
      <c r="F38" s="71">
        <v>1564.1</v>
      </c>
      <c r="G38" s="80">
        <f t="shared" si="2"/>
        <v>1095.42</v>
      </c>
      <c r="H38" s="80">
        <f t="shared" si="3"/>
        <v>9.4660794843384702E-2</v>
      </c>
      <c r="I38" s="80"/>
      <c r="K38" s="83" t="s">
        <v>30</v>
      </c>
      <c r="L38" s="84">
        <v>1.4198894547328402</v>
      </c>
    </row>
    <row r="39" spans="1:12" x14ac:dyDescent="0.3">
      <c r="A39" s="69" t="s">
        <v>345</v>
      </c>
      <c r="B39" s="71">
        <v>3019.8</v>
      </c>
      <c r="C39" s="71">
        <v>2108.9</v>
      </c>
      <c r="D39" s="74">
        <v>2581</v>
      </c>
      <c r="E39" s="71">
        <v>3334.6</v>
      </c>
      <c r="F39" s="71">
        <v>4071.2</v>
      </c>
      <c r="G39" s="80">
        <f t="shared" si="2"/>
        <v>3023.1</v>
      </c>
      <c r="H39" s="80">
        <f t="shared" si="3"/>
        <v>0.26124139498186655</v>
      </c>
      <c r="I39" s="80"/>
      <c r="K39" s="83" t="s">
        <v>353</v>
      </c>
      <c r="L39" s="84">
        <v>1.3756362979169179</v>
      </c>
    </row>
    <row r="40" spans="1:12" x14ac:dyDescent="0.3">
      <c r="A40" s="69" t="s">
        <v>60</v>
      </c>
      <c r="B40" s="71">
        <v>13049.1</v>
      </c>
      <c r="C40" s="71">
        <v>11100.9</v>
      </c>
      <c r="D40" s="74">
        <v>12775</v>
      </c>
      <c r="E40" s="71">
        <v>17101.599999999999</v>
      </c>
      <c r="F40" s="71">
        <v>17973.5</v>
      </c>
      <c r="G40" s="80">
        <f t="shared" si="2"/>
        <v>14400.02</v>
      </c>
      <c r="H40" s="80">
        <f t="shared" si="3"/>
        <v>1.2443787213677278</v>
      </c>
      <c r="I40" s="80"/>
      <c r="K40" s="83" t="s">
        <v>60</v>
      </c>
      <c r="L40" s="84">
        <v>1.2443787213677278</v>
      </c>
    </row>
    <row r="41" spans="1:12" x14ac:dyDescent="0.3">
      <c r="A41" s="69" t="s">
        <v>377</v>
      </c>
      <c r="B41" s="71">
        <v>8663.1</v>
      </c>
      <c r="C41" s="71">
        <v>6362.3</v>
      </c>
      <c r="D41" s="71">
        <v>7839.5</v>
      </c>
      <c r="E41" s="74">
        <v>14148</v>
      </c>
      <c r="F41" s="71">
        <v>12502.9</v>
      </c>
      <c r="G41" s="80">
        <f t="shared" si="2"/>
        <v>9903.16</v>
      </c>
      <c r="H41" s="80">
        <f t="shared" si="3"/>
        <v>0.8557822543510375</v>
      </c>
      <c r="I41" s="80"/>
      <c r="K41" s="83" t="s">
        <v>32</v>
      </c>
      <c r="L41" s="84">
        <v>1.2034041522682599</v>
      </c>
    </row>
    <row r="42" spans="1:12" x14ac:dyDescent="0.3">
      <c r="A42" s="69" t="s">
        <v>219</v>
      </c>
      <c r="B42" s="71">
        <v>2369.1999999999998</v>
      </c>
      <c r="C42" s="71">
        <v>1660.3</v>
      </c>
      <c r="D42" s="71">
        <v>1838.9</v>
      </c>
      <c r="E42" s="71">
        <v>1797.5</v>
      </c>
      <c r="F42" s="71">
        <v>1971.4</v>
      </c>
      <c r="G42" s="80">
        <f t="shared" si="2"/>
        <v>1927.4599999999998</v>
      </c>
      <c r="H42" s="80">
        <f t="shared" si="3"/>
        <v>0.16656158882330999</v>
      </c>
      <c r="I42" s="80"/>
      <c r="K42" s="83" t="s">
        <v>44</v>
      </c>
      <c r="L42" s="84">
        <v>1.0150918905869777</v>
      </c>
    </row>
    <row r="43" spans="1:12" ht="17.25" thickBot="1" x14ac:dyDescent="0.35">
      <c r="A43" s="87" t="s">
        <v>339</v>
      </c>
      <c r="B43" s="74">
        <v>28966</v>
      </c>
      <c r="C43" s="71">
        <v>22349.5</v>
      </c>
      <c r="D43" s="71">
        <v>24733.7</v>
      </c>
      <c r="E43" s="74">
        <v>18013</v>
      </c>
      <c r="F43" s="71">
        <v>12332.9</v>
      </c>
      <c r="G43" s="80">
        <f t="shared" si="2"/>
        <v>21279.019999999997</v>
      </c>
      <c r="H43" s="80">
        <f t="shared" si="3"/>
        <v>1.8388279807637977</v>
      </c>
      <c r="I43" s="80"/>
      <c r="K43" s="67"/>
      <c r="L43" s="84">
        <f>SUM(L33:L42)</f>
        <v>21.17666473920735</v>
      </c>
    </row>
    <row r="44" spans="1:12" x14ac:dyDescent="0.3">
      <c r="A44" s="88" t="s">
        <v>204</v>
      </c>
      <c r="B44" s="89">
        <v>41161.599999999999</v>
      </c>
      <c r="C44" s="91">
        <v>34253</v>
      </c>
      <c r="D44" s="89">
        <v>38164.1</v>
      </c>
      <c r="E44" s="89">
        <v>49617.1</v>
      </c>
      <c r="F44" s="89">
        <v>50668.2</v>
      </c>
      <c r="G44" s="90">
        <f t="shared" si="2"/>
        <v>42772.800000000003</v>
      </c>
      <c r="H44" s="90">
        <f t="shared" si="3"/>
        <v>3.6962144617380774</v>
      </c>
      <c r="I44" s="80"/>
      <c r="K44" s="67"/>
      <c r="L44" s="67"/>
    </row>
    <row r="45" spans="1:12" x14ac:dyDescent="0.3">
      <c r="A45" s="69" t="s">
        <v>207</v>
      </c>
      <c r="B45" s="71">
        <v>2007.4</v>
      </c>
      <c r="C45" s="71">
        <v>1729.3</v>
      </c>
      <c r="D45" s="71">
        <v>2224.8000000000002</v>
      </c>
      <c r="E45" s="71">
        <v>2930.4</v>
      </c>
      <c r="F45" s="71">
        <v>3327.3</v>
      </c>
      <c r="G45" s="80">
        <f t="shared" si="2"/>
        <v>2443.84</v>
      </c>
      <c r="H45" s="80">
        <f t="shared" si="3"/>
        <v>0.21118460213439347</v>
      </c>
      <c r="I45" s="80"/>
      <c r="K45" s="83" t="s">
        <v>281</v>
      </c>
      <c r="L45" s="84">
        <v>0.99049297705598671</v>
      </c>
    </row>
    <row r="46" spans="1:12" x14ac:dyDescent="0.3">
      <c r="A46" s="69" t="s">
        <v>233</v>
      </c>
      <c r="B46" s="71">
        <v>684.5</v>
      </c>
      <c r="C46" s="74">
        <v>542</v>
      </c>
      <c r="D46" s="71">
        <v>564.4</v>
      </c>
      <c r="E46" s="71">
        <v>629.29999999999995</v>
      </c>
      <c r="F46" s="71">
        <v>585.1</v>
      </c>
      <c r="G46" s="80">
        <f t="shared" si="2"/>
        <v>601.05999999999995</v>
      </c>
      <c r="H46" s="80">
        <f t="shared" si="3"/>
        <v>5.1940641350865235E-2</v>
      </c>
      <c r="I46" s="80"/>
      <c r="K46" s="83" t="s">
        <v>377</v>
      </c>
      <c r="L46" s="84">
        <v>0.8557822543510375</v>
      </c>
    </row>
    <row r="47" spans="1:12" x14ac:dyDescent="0.3">
      <c r="A47" s="69" t="s">
        <v>235</v>
      </c>
      <c r="B47" s="71">
        <v>35.299999999999997</v>
      </c>
      <c r="C47" s="71">
        <v>27.9</v>
      </c>
      <c r="D47" s="71">
        <v>97.1</v>
      </c>
      <c r="E47" s="71">
        <v>71.099999999999994</v>
      </c>
      <c r="F47" s="71">
        <v>27.9</v>
      </c>
      <c r="G47" s="80">
        <f t="shared" si="2"/>
        <v>51.859999999999992</v>
      </c>
      <c r="H47" s="80">
        <f t="shared" si="3"/>
        <v>4.4814854764181128E-3</v>
      </c>
      <c r="I47" s="80"/>
      <c r="K47" s="83" t="s">
        <v>45</v>
      </c>
      <c r="L47" s="84">
        <v>0.78872761743855391</v>
      </c>
    </row>
    <row r="48" spans="1:12" x14ac:dyDescent="0.3">
      <c r="A48" s="69" t="s">
        <v>236</v>
      </c>
      <c r="B48" s="71">
        <v>137.9</v>
      </c>
      <c r="C48" s="74">
        <v>102</v>
      </c>
      <c r="D48" s="71">
        <v>80.7</v>
      </c>
      <c r="E48" s="71">
        <v>77.400000000000006</v>
      </c>
      <c r="F48" s="74">
        <v>91</v>
      </c>
      <c r="G48" s="80">
        <f t="shared" si="2"/>
        <v>97.8</v>
      </c>
      <c r="H48" s="80">
        <f t="shared" si="3"/>
        <v>8.4513937445756179E-3</v>
      </c>
      <c r="I48" s="80"/>
      <c r="K48" s="83" t="s">
        <v>645</v>
      </c>
      <c r="L48" s="84">
        <v>0.69455420358412034</v>
      </c>
    </row>
    <row r="49" spans="1:12" x14ac:dyDescent="0.3">
      <c r="A49" s="69" t="s">
        <v>625</v>
      </c>
      <c r="B49" s="71">
        <v>599.20000000000005</v>
      </c>
      <c r="C49" s="74">
        <v>471</v>
      </c>
      <c r="D49" s="71">
        <v>521.9</v>
      </c>
      <c r="E49" s="71">
        <v>544.70000000000005</v>
      </c>
      <c r="F49" s="71">
        <v>619.70000000000005</v>
      </c>
      <c r="G49" s="80">
        <f t="shared" si="2"/>
        <v>551.29999999999995</v>
      </c>
      <c r="H49" s="80">
        <f t="shared" si="3"/>
        <v>4.7640627519269299E-2</v>
      </c>
      <c r="I49" s="80"/>
      <c r="K49" s="83" t="s">
        <v>366</v>
      </c>
      <c r="L49" s="84">
        <v>0.52801162607598218</v>
      </c>
    </row>
    <row r="50" spans="1:12" x14ac:dyDescent="0.3">
      <c r="A50" s="69" t="s">
        <v>646</v>
      </c>
      <c r="B50" s="71">
        <v>439.2</v>
      </c>
      <c r="C50" s="71">
        <v>371.4</v>
      </c>
      <c r="D50" s="71">
        <v>508.8</v>
      </c>
      <c r="E50" s="71">
        <v>437.2</v>
      </c>
      <c r="F50" s="71">
        <v>478.2</v>
      </c>
      <c r="G50" s="80">
        <f t="shared" si="2"/>
        <v>446.95999999999992</v>
      </c>
      <c r="H50" s="80">
        <f t="shared" si="3"/>
        <v>3.8624079223676042E-2</v>
      </c>
      <c r="I50" s="80"/>
      <c r="K50" s="83" t="s">
        <v>253</v>
      </c>
      <c r="L50" s="84">
        <v>0.45995630266490772</v>
      </c>
    </row>
    <row r="51" spans="1:12" x14ac:dyDescent="0.3">
      <c r="A51" s="69" t="s">
        <v>255</v>
      </c>
      <c r="B51" s="71">
        <v>134.1</v>
      </c>
      <c r="C51" s="71">
        <v>73.599999999999994</v>
      </c>
      <c r="D51" s="71">
        <v>97.9</v>
      </c>
      <c r="E51" s="71">
        <v>84.2</v>
      </c>
      <c r="F51" s="71">
        <v>85.4</v>
      </c>
      <c r="G51" s="80">
        <f t="shared" si="2"/>
        <v>95.04</v>
      </c>
      <c r="H51" s="80">
        <f t="shared" si="3"/>
        <v>8.2128881542379E-3</v>
      </c>
      <c r="I51" s="80"/>
      <c r="K51" s="83" t="s">
        <v>36</v>
      </c>
      <c r="L51" s="84">
        <v>0.45661549609880037</v>
      </c>
    </row>
    <row r="52" spans="1:12" x14ac:dyDescent="0.3">
      <c r="A52" s="69" t="s">
        <v>263</v>
      </c>
      <c r="B52" s="74">
        <v>580</v>
      </c>
      <c r="C52" s="74">
        <v>520</v>
      </c>
      <c r="D52" s="71">
        <v>528.70000000000005</v>
      </c>
      <c r="E52" s="71">
        <v>733.2</v>
      </c>
      <c r="F52" s="71">
        <v>613.1</v>
      </c>
      <c r="G52" s="80">
        <f t="shared" si="2"/>
        <v>595</v>
      </c>
      <c r="H52" s="80">
        <f t="shared" si="3"/>
        <v>5.1416966032949818E-2</v>
      </c>
      <c r="I52" s="80"/>
      <c r="K52" s="83" t="s">
        <v>425</v>
      </c>
      <c r="L52" s="84">
        <v>0.44101930445236875</v>
      </c>
    </row>
    <row r="53" spans="1:12" x14ac:dyDescent="0.3">
      <c r="A53" s="69" t="s">
        <v>672</v>
      </c>
      <c r="B53" s="74">
        <v>16</v>
      </c>
      <c r="C53" s="71">
        <v>17.8</v>
      </c>
      <c r="D53" s="71">
        <v>39.5</v>
      </c>
      <c r="E53" s="71">
        <v>58.9</v>
      </c>
      <c r="F53" s="71">
        <v>46.1</v>
      </c>
      <c r="G53" s="80">
        <f t="shared" si="2"/>
        <v>35.659999999999997</v>
      </c>
      <c r="H53" s="80">
        <f t="shared" si="3"/>
        <v>3.0815613592184714E-3</v>
      </c>
      <c r="I53" s="80"/>
      <c r="K53" s="83" t="s">
        <v>237</v>
      </c>
      <c r="L53" s="84">
        <v>0.43785651292832506</v>
      </c>
    </row>
    <row r="54" spans="1:12" x14ac:dyDescent="0.3">
      <c r="A54" s="69" t="s">
        <v>230</v>
      </c>
      <c r="B54" s="71">
        <v>27.3</v>
      </c>
      <c r="C54" s="71">
        <v>30.5</v>
      </c>
      <c r="D54" s="71">
        <v>30.1</v>
      </c>
      <c r="E54" s="71">
        <v>39.700000000000003</v>
      </c>
      <c r="F54" s="74">
        <v>35</v>
      </c>
      <c r="G54" s="80">
        <f t="shared" si="2"/>
        <v>32.520000000000003</v>
      </c>
      <c r="H54" s="80">
        <f t="shared" si="3"/>
        <v>2.8102180426748374E-3</v>
      </c>
      <c r="I54" s="80"/>
      <c r="K54" s="83" t="s">
        <v>337</v>
      </c>
      <c r="L54" s="84">
        <v>0.43748319983040523</v>
      </c>
    </row>
    <row r="55" spans="1:12" x14ac:dyDescent="0.3">
      <c r="A55" s="69" t="s">
        <v>239</v>
      </c>
      <c r="B55" s="71">
        <v>21.8</v>
      </c>
      <c r="C55" s="71">
        <v>32.6</v>
      </c>
      <c r="D55" s="71">
        <v>20.6</v>
      </c>
      <c r="E55" s="71">
        <v>32.299999999999997</v>
      </c>
      <c r="F55" s="71">
        <v>62.7</v>
      </c>
      <c r="G55" s="80">
        <f t="shared" si="2"/>
        <v>34</v>
      </c>
      <c r="H55" s="80">
        <f t="shared" si="3"/>
        <v>2.9381123447399897E-3</v>
      </c>
      <c r="I55" s="80"/>
      <c r="K55" s="83" t="s">
        <v>5</v>
      </c>
      <c r="L55" s="84">
        <v>0.42494091672112405</v>
      </c>
    </row>
    <row r="56" spans="1:12" x14ac:dyDescent="0.3">
      <c r="A56" s="69" t="s">
        <v>249</v>
      </c>
      <c r="B56" s="71">
        <v>116.9</v>
      </c>
      <c r="C56" s="71">
        <v>128.80000000000001</v>
      </c>
      <c r="D56" s="74">
        <v>132</v>
      </c>
      <c r="E56" s="71">
        <v>194.8</v>
      </c>
      <c r="F56" s="71">
        <v>147.6</v>
      </c>
      <c r="G56" s="80">
        <f t="shared" si="2"/>
        <v>144.02000000000001</v>
      </c>
      <c r="H56" s="80">
        <f t="shared" si="3"/>
        <v>1.2445498232042745E-2</v>
      </c>
      <c r="I56" s="80"/>
      <c r="K56" s="83" t="s">
        <v>302</v>
      </c>
      <c r="L56" s="84">
        <v>0.42033153694264069</v>
      </c>
    </row>
    <row r="57" spans="1:12" x14ac:dyDescent="0.3">
      <c r="A57" s="69" t="s">
        <v>256</v>
      </c>
      <c r="B57" s="71">
        <v>15.5</v>
      </c>
      <c r="C57" s="71">
        <v>12.7</v>
      </c>
      <c r="D57" s="71">
        <v>21.8</v>
      </c>
      <c r="E57" s="71">
        <v>17.5</v>
      </c>
      <c r="F57" s="71">
        <v>14.4</v>
      </c>
      <c r="G57" s="80">
        <f t="shared" si="2"/>
        <v>16.380000000000003</v>
      </c>
      <c r="H57" s="80">
        <f t="shared" si="3"/>
        <v>1.4154788296129718E-3</v>
      </c>
      <c r="I57" s="80"/>
      <c r="K57" s="83" t="s">
        <v>603</v>
      </c>
      <c r="L57" s="84">
        <v>0.39475613313236868</v>
      </c>
    </row>
    <row r="58" spans="1:12" x14ac:dyDescent="0.3">
      <c r="A58" s="69" t="s">
        <v>259</v>
      </c>
      <c r="B58" s="71">
        <v>779.5</v>
      </c>
      <c r="C58" s="71">
        <v>623.6</v>
      </c>
      <c r="D58" s="71">
        <v>640.1</v>
      </c>
      <c r="E58" s="71">
        <v>809.2</v>
      </c>
      <c r="F58" s="71">
        <v>839.6</v>
      </c>
      <c r="G58" s="80">
        <f t="shared" si="2"/>
        <v>738.39999999999986</v>
      </c>
      <c r="H58" s="80">
        <f t="shared" si="3"/>
        <v>6.3808886922235533E-2</v>
      </c>
      <c r="I58" s="80"/>
      <c r="K58" s="83" t="s">
        <v>314</v>
      </c>
      <c r="L58" s="84">
        <v>0.38040086187624506</v>
      </c>
    </row>
    <row r="59" spans="1:12" x14ac:dyDescent="0.3">
      <c r="A59" s="69" t="s">
        <v>286</v>
      </c>
      <c r="B59" s="71">
        <v>1015.1</v>
      </c>
      <c r="C59" s="71">
        <v>895.8</v>
      </c>
      <c r="D59" s="71">
        <v>950.3</v>
      </c>
      <c r="E59" s="71">
        <v>1227.9000000000001</v>
      </c>
      <c r="F59" s="71">
        <v>1219.7</v>
      </c>
      <c r="G59" s="80">
        <f t="shared" si="2"/>
        <v>1061.76</v>
      </c>
      <c r="H59" s="80">
        <f t="shared" si="3"/>
        <v>9.1752063622092095E-2</v>
      </c>
      <c r="I59" s="80"/>
      <c r="K59" s="83" t="s">
        <v>238</v>
      </c>
      <c r="L59" s="84">
        <v>0.34671281139173216</v>
      </c>
    </row>
    <row r="60" spans="1:12" x14ac:dyDescent="0.3">
      <c r="A60" s="69" t="s">
        <v>300</v>
      </c>
      <c r="B60" s="71">
        <v>246.6</v>
      </c>
      <c r="C60" s="71">
        <v>197.8</v>
      </c>
      <c r="D60" s="71">
        <v>211.6</v>
      </c>
      <c r="E60" s="71">
        <v>303.8</v>
      </c>
      <c r="F60" s="71">
        <v>328.3</v>
      </c>
      <c r="G60" s="80">
        <f t="shared" si="2"/>
        <v>257.62</v>
      </c>
      <c r="H60" s="80">
        <f t="shared" si="3"/>
        <v>2.2262250066232829E-2</v>
      </c>
      <c r="I60" s="80"/>
      <c r="K60" s="83" t="s">
        <v>587</v>
      </c>
      <c r="L60" s="84">
        <v>0.29174937092854319</v>
      </c>
    </row>
    <row r="61" spans="1:12" x14ac:dyDescent="0.3">
      <c r="A61" s="69" t="s">
        <v>301</v>
      </c>
      <c r="B61" s="74">
        <v>47</v>
      </c>
      <c r="C61" s="71">
        <v>29.5</v>
      </c>
      <c r="D61" s="71">
        <v>38.700000000000003</v>
      </c>
      <c r="E61" s="71">
        <v>44.8</v>
      </c>
      <c r="F61" s="71">
        <v>72.400000000000006</v>
      </c>
      <c r="G61" s="80">
        <f t="shared" si="2"/>
        <v>46.480000000000004</v>
      </c>
      <c r="H61" s="80">
        <f t="shared" si="3"/>
        <v>4.0165724053974929E-3</v>
      </c>
      <c r="I61" s="80"/>
      <c r="K61" s="83" t="s">
        <v>335</v>
      </c>
      <c r="L61" s="84">
        <v>0.27499521735800819</v>
      </c>
    </row>
    <row r="62" spans="1:12" x14ac:dyDescent="0.3">
      <c r="A62" s="69" t="s">
        <v>308</v>
      </c>
      <c r="B62" s="71">
        <v>841.9</v>
      </c>
      <c r="C62" s="71">
        <v>806.8</v>
      </c>
      <c r="D62" s="74">
        <v>912</v>
      </c>
      <c r="E62" s="71">
        <v>1277.2</v>
      </c>
      <c r="F62" s="71">
        <v>1136.7</v>
      </c>
      <c r="G62" s="80">
        <f t="shared" si="2"/>
        <v>994.91999999999985</v>
      </c>
      <c r="H62" s="80">
        <f t="shared" si="3"/>
        <v>8.5976080412609124E-2</v>
      </c>
      <c r="I62" s="80"/>
      <c r="K62" s="83" t="s">
        <v>345</v>
      </c>
      <c r="L62" s="84">
        <v>0.26124139498186655</v>
      </c>
    </row>
    <row r="63" spans="1:12" x14ac:dyDescent="0.3">
      <c r="A63" s="69" t="s">
        <v>315</v>
      </c>
      <c r="B63" s="71">
        <v>513.9</v>
      </c>
      <c r="C63" s="71">
        <v>587.9</v>
      </c>
      <c r="D63" s="71">
        <v>721.6</v>
      </c>
      <c r="E63" s="71">
        <v>786.6</v>
      </c>
      <c r="F63" s="71">
        <v>774.5</v>
      </c>
      <c r="G63" s="80">
        <f t="shared" ref="G63:G94" si="4">AVERAGE(B63:F63)</f>
        <v>676.9</v>
      </c>
      <c r="H63" s="80">
        <f t="shared" ref="H63:H94" si="5">G63/$G$227*100</f>
        <v>5.8494360181014671E-2</v>
      </c>
      <c r="I63" s="80"/>
      <c r="K63" s="83" t="s">
        <v>334</v>
      </c>
      <c r="L63" s="84">
        <v>0.2160739667363166</v>
      </c>
    </row>
    <row r="64" spans="1:12" x14ac:dyDescent="0.3">
      <c r="A64" s="69" t="s">
        <v>340</v>
      </c>
      <c r="B64" s="71">
        <v>125.8</v>
      </c>
      <c r="C64" s="71">
        <v>107.6</v>
      </c>
      <c r="D64" s="71">
        <v>136.30000000000001</v>
      </c>
      <c r="E64" s="74">
        <v>251</v>
      </c>
      <c r="F64" s="71">
        <v>179.2</v>
      </c>
      <c r="G64" s="80">
        <f t="shared" si="4"/>
        <v>159.98000000000002</v>
      </c>
      <c r="H64" s="80">
        <f t="shared" si="5"/>
        <v>1.3824682732691284E-2</v>
      </c>
      <c r="I64" s="80"/>
      <c r="K64" s="83" t="s">
        <v>207</v>
      </c>
      <c r="L64" s="84">
        <v>0.21118460213439347</v>
      </c>
    </row>
    <row r="65" spans="1:12" x14ac:dyDescent="0.3">
      <c r="A65" s="69" t="s">
        <v>346</v>
      </c>
      <c r="B65" s="71">
        <v>252.4</v>
      </c>
      <c r="C65" s="71">
        <v>250.8</v>
      </c>
      <c r="D65" s="71">
        <v>258.60000000000002</v>
      </c>
      <c r="E65" s="71">
        <v>399.3</v>
      </c>
      <c r="F65" s="71">
        <v>334.3</v>
      </c>
      <c r="G65" s="80">
        <f t="shared" si="4"/>
        <v>299.08000000000004</v>
      </c>
      <c r="H65" s="80">
        <f t="shared" si="5"/>
        <v>2.5845018825436362E-2</v>
      </c>
      <c r="I65" s="80"/>
      <c r="K65" s="83" t="s">
        <v>324</v>
      </c>
      <c r="L65" s="84">
        <v>0.20607574325730438</v>
      </c>
    </row>
    <row r="66" spans="1:12" x14ac:dyDescent="0.3">
      <c r="A66" s="69" t="s">
        <v>352</v>
      </c>
      <c r="B66" s="71">
        <v>68.3</v>
      </c>
      <c r="C66" s="71">
        <v>69.900000000000006</v>
      </c>
      <c r="D66" s="71">
        <v>51.3</v>
      </c>
      <c r="E66" s="71">
        <v>71.5</v>
      </c>
      <c r="F66" s="71">
        <v>62.3</v>
      </c>
      <c r="G66" s="80">
        <f t="shared" si="4"/>
        <v>64.66</v>
      </c>
      <c r="H66" s="80">
        <f t="shared" si="5"/>
        <v>5.5875983591437573E-3</v>
      </c>
      <c r="I66" s="80"/>
      <c r="K66" s="83" t="s">
        <v>331</v>
      </c>
      <c r="L66" s="84">
        <v>0.19088743073637787</v>
      </c>
    </row>
    <row r="67" spans="1:12" x14ac:dyDescent="0.3">
      <c r="A67" s="69" t="s">
        <v>376</v>
      </c>
      <c r="B67" s="71">
        <v>424.8</v>
      </c>
      <c r="C67" s="71">
        <v>208.7</v>
      </c>
      <c r="D67" s="74">
        <v>296</v>
      </c>
      <c r="E67" s="71">
        <v>448.9</v>
      </c>
      <c r="F67" s="74">
        <v>483</v>
      </c>
      <c r="G67" s="80">
        <f t="shared" si="4"/>
        <v>372.28000000000003</v>
      </c>
      <c r="H67" s="80">
        <f t="shared" si="5"/>
        <v>3.2170601873523628E-2</v>
      </c>
      <c r="I67" s="80"/>
      <c r="K67" s="83" t="s">
        <v>203</v>
      </c>
      <c r="L67" s="84">
        <v>0.17934237752292895</v>
      </c>
    </row>
    <row r="68" spans="1:12" x14ac:dyDescent="0.3">
      <c r="A68" s="69" t="s">
        <v>365</v>
      </c>
      <c r="B68" s="71">
        <v>319.2</v>
      </c>
      <c r="C68" s="71">
        <v>247.3</v>
      </c>
      <c r="D68" s="71">
        <v>334.8</v>
      </c>
      <c r="E68" s="74">
        <v>474</v>
      </c>
      <c r="F68" s="71">
        <v>478.7</v>
      </c>
      <c r="G68" s="80">
        <f t="shared" si="4"/>
        <v>370.8</v>
      </c>
      <c r="H68" s="80">
        <f t="shared" si="5"/>
        <v>3.2042707571458474E-2</v>
      </c>
      <c r="I68" s="80"/>
      <c r="K68" s="83" t="s">
        <v>219</v>
      </c>
      <c r="L68" s="84">
        <v>0.16656158882330999</v>
      </c>
    </row>
    <row r="69" spans="1:12" x14ac:dyDescent="0.3">
      <c r="A69" s="69" t="s">
        <v>388</v>
      </c>
      <c r="B69" s="71">
        <v>172.7</v>
      </c>
      <c r="C69" s="71">
        <v>139.4</v>
      </c>
      <c r="D69" s="71">
        <v>155.80000000000001</v>
      </c>
      <c r="E69" s="71">
        <v>205.2</v>
      </c>
      <c r="F69" s="71">
        <v>233.1</v>
      </c>
      <c r="G69" s="80">
        <f t="shared" si="4"/>
        <v>181.24</v>
      </c>
      <c r="H69" s="80">
        <f t="shared" si="5"/>
        <v>1.5661867098843405E-2</v>
      </c>
      <c r="I69" s="80"/>
      <c r="K69" s="83" t="s">
        <v>285</v>
      </c>
      <c r="L69" s="84">
        <v>0.1627679672958369</v>
      </c>
    </row>
    <row r="70" spans="1:12" x14ac:dyDescent="0.3">
      <c r="A70" s="69" t="s">
        <v>389</v>
      </c>
      <c r="B70" s="71">
        <v>81.5</v>
      </c>
      <c r="C70" s="71">
        <v>70.2</v>
      </c>
      <c r="D70" s="71">
        <v>77.5</v>
      </c>
      <c r="E70" s="71">
        <v>138.1</v>
      </c>
      <c r="F70" s="71">
        <v>118.9</v>
      </c>
      <c r="G70" s="80">
        <f t="shared" si="4"/>
        <v>97.239999999999981</v>
      </c>
      <c r="H70" s="80">
        <f t="shared" si="5"/>
        <v>8.4030013059563698E-3</v>
      </c>
      <c r="I70" s="80"/>
      <c r="K70" s="83" t="s">
        <v>289</v>
      </c>
      <c r="L70" s="84">
        <v>0.15929235322214744</v>
      </c>
    </row>
    <row r="71" spans="1:12" x14ac:dyDescent="0.3">
      <c r="A71" s="69" t="s">
        <v>203</v>
      </c>
      <c r="B71" s="71">
        <v>2689.6</v>
      </c>
      <c r="C71" s="71">
        <v>1569.1</v>
      </c>
      <c r="D71" s="71">
        <v>1532.7</v>
      </c>
      <c r="E71" s="71">
        <v>2178.6999999999998</v>
      </c>
      <c r="F71" s="71">
        <v>2406.6999999999998</v>
      </c>
      <c r="G71" s="80">
        <f t="shared" si="4"/>
        <v>2075.3599999999997</v>
      </c>
      <c r="H71" s="80">
        <f t="shared" si="5"/>
        <v>0.17934237752292895</v>
      </c>
      <c r="I71" s="80"/>
      <c r="K71" s="85" t="s">
        <v>641</v>
      </c>
      <c r="L71" s="84">
        <v>0.15016346533690234</v>
      </c>
    </row>
    <row r="72" spans="1:12" x14ac:dyDescent="0.3">
      <c r="A72" s="69" t="s">
        <v>253</v>
      </c>
      <c r="B72" s="74">
        <v>4981</v>
      </c>
      <c r="C72" s="71">
        <v>4367.1000000000004</v>
      </c>
      <c r="D72" s="71">
        <v>4968.3</v>
      </c>
      <c r="E72" s="71">
        <v>6123.7</v>
      </c>
      <c r="F72" s="71">
        <v>6173.1</v>
      </c>
      <c r="G72" s="80">
        <f t="shared" si="4"/>
        <v>5322.6400000000012</v>
      </c>
      <c r="H72" s="80">
        <f t="shared" si="5"/>
        <v>0.45995630266490772</v>
      </c>
      <c r="I72" s="80"/>
      <c r="K72" s="83" t="s">
        <v>596</v>
      </c>
      <c r="L72" s="84">
        <v>0.14801000181834587</v>
      </c>
    </row>
    <row r="73" spans="1:12" x14ac:dyDescent="0.3">
      <c r="A73" s="69" t="s">
        <v>296</v>
      </c>
      <c r="B73" s="71">
        <v>592.5</v>
      </c>
      <c r="C73" s="71">
        <v>424.4</v>
      </c>
      <c r="D73" s="71">
        <v>494.5</v>
      </c>
      <c r="E73" s="71">
        <v>464.3</v>
      </c>
      <c r="F73" s="71">
        <v>745.2</v>
      </c>
      <c r="G73" s="80">
        <f t="shared" si="4"/>
        <v>544.18000000000006</v>
      </c>
      <c r="H73" s="80">
        <f t="shared" si="5"/>
        <v>4.7025352228253166E-2</v>
      </c>
      <c r="I73" s="80"/>
      <c r="K73" s="83" t="s">
        <v>218</v>
      </c>
      <c r="L73" s="84">
        <v>0.131229923727122</v>
      </c>
    </row>
    <row r="74" spans="1:12" x14ac:dyDescent="0.3">
      <c r="A74" s="69" t="s">
        <v>314</v>
      </c>
      <c r="B74" s="71">
        <v>4235.3</v>
      </c>
      <c r="C74" s="71">
        <v>3285.8</v>
      </c>
      <c r="D74" s="71">
        <v>3505.5</v>
      </c>
      <c r="E74" s="71">
        <v>5265.8</v>
      </c>
      <c r="F74" s="71">
        <v>5717.7</v>
      </c>
      <c r="G74" s="80">
        <f t="shared" si="4"/>
        <v>4402.0200000000004</v>
      </c>
      <c r="H74" s="80">
        <f t="shared" si="5"/>
        <v>0.38040086187624506</v>
      </c>
      <c r="I74" s="80"/>
      <c r="K74" s="83" t="s">
        <v>328</v>
      </c>
      <c r="L74" s="84">
        <v>0.13077365216299769</v>
      </c>
    </row>
    <row r="75" spans="1:12" x14ac:dyDescent="0.3">
      <c r="A75" s="69" t="s">
        <v>354</v>
      </c>
      <c r="B75" s="71">
        <v>58.5</v>
      </c>
      <c r="C75" s="71">
        <v>33.1</v>
      </c>
      <c r="D75" s="71">
        <v>16.399999999999999</v>
      </c>
      <c r="E75" s="71">
        <v>16.7</v>
      </c>
      <c r="F75" s="71">
        <v>17.899999999999999</v>
      </c>
      <c r="G75" s="80">
        <f t="shared" si="4"/>
        <v>28.52</v>
      </c>
      <c r="H75" s="80">
        <f t="shared" si="5"/>
        <v>2.4645577668230738E-3</v>
      </c>
      <c r="I75" s="80"/>
      <c r="K75" s="83" t="s">
        <v>649</v>
      </c>
      <c r="L75" s="84">
        <v>0.12689534386794091</v>
      </c>
    </row>
    <row r="76" spans="1:12" x14ac:dyDescent="0.3">
      <c r="A76" s="69" t="s">
        <v>359</v>
      </c>
      <c r="B76" s="71">
        <v>122.6</v>
      </c>
      <c r="C76" s="71">
        <v>98.9</v>
      </c>
      <c r="D76" s="74">
        <v>141</v>
      </c>
      <c r="E76" s="71">
        <v>166.6</v>
      </c>
      <c r="F76" s="71">
        <v>108.8</v>
      </c>
      <c r="G76" s="80">
        <f t="shared" si="4"/>
        <v>127.58</v>
      </c>
      <c r="H76" s="80">
        <f t="shared" si="5"/>
        <v>1.1024834498291997E-2</v>
      </c>
      <c r="I76" s="80"/>
      <c r="K76" s="83" t="s">
        <v>329</v>
      </c>
      <c r="L76" s="84">
        <v>0.11715290899305894</v>
      </c>
    </row>
    <row r="77" spans="1:12" x14ac:dyDescent="0.3">
      <c r="A77" s="69" t="s">
        <v>372</v>
      </c>
      <c r="B77" s="71">
        <v>1575.2</v>
      </c>
      <c r="C77" s="71">
        <v>1136.5999999999999</v>
      </c>
      <c r="D77" s="71">
        <v>1126.4000000000001</v>
      </c>
      <c r="E77" s="71">
        <v>1428.9</v>
      </c>
      <c r="F77" s="74">
        <v>1377</v>
      </c>
      <c r="G77" s="80">
        <f t="shared" si="4"/>
        <v>1328.8200000000002</v>
      </c>
      <c r="H77" s="80">
        <f t="shared" si="5"/>
        <v>0.1148300719393351</v>
      </c>
      <c r="I77" s="80"/>
      <c r="K77" s="83" t="s">
        <v>372</v>
      </c>
      <c r="L77" s="84">
        <v>0.1148300719393351</v>
      </c>
    </row>
    <row r="78" spans="1:12" x14ac:dyDescent="0.3">
      <c r="A78" s="69" t="s">
        <v>226</v>
      </c>
      <c r="B78" s="71">
        <v>157.80000000000001</v>
      </c>
      <c r="C78" s="71">
        <v>139.69999999999999</v>
      </c>
      <c r="D78" s="71">
        <v>134.5</v>
      </c>
      <c r="E78" s="71">
        <v>136.4</v>
      </c>
      <c r="F78" s="71">
        <v>163.4</v>
      </c>
      <c r="G78" s="80">
        <f t="shared" si="4"/>
        <v>146.35999999999999</v>
      </c>
      <c r="H78" s="80">
        <f t="shared" si="5"/>
        <v>1.2647709493416025E-2</v>
      </c>
      <c r="I78" s="80"/>
      <c r="K78" s="83" t="s">
        <v>242</v>
      </c>
      <c r="L78" s="84">
        <v>0.11281832913387782</v>
      </c>
    </row>
    <row r="79" spans="1:12" x14ac:dyDescent="0.3">
      <c r="A79" s="69" t="s">
        <v>294</v>
      </c>
      <c r="B79" s="71">
        <v>12.8</v>
      </c>
      <c r="C79" s="71">
        <v>5.0999999999999996</v>
      </c>
      <c r="D79" s="71">
        <v>6.5</v>
      </c>
      <c r="E79" s="71">
        <v>9.4</v>
      </c>
      <c r="F79" s="71">
        <v>6.3</v>
      </c>
      <c r="G79" s="80">
        <f t="shared" si="4"/>
        <v>8.02</v>
      </c>
      <c r="H79" s="80">
        <f t="shared" si="5"/>
        <v>6.9304885308278576E-4</v>
      </c>
      <c r="I79" s="80"/>
      <c r="K79" s="83" t="s">
        <v>293</v>
      </c>
      <c r="L79" s="84">
        <v>0.11238625378906311</v>
      </c>
    </row>
    <row r="80" spans="1:12" x14ac:dyDescent="0.3">
      <c r="A80" s="69" t="s">
        <v>317</v>
      </c>
      <c r="B80" s="71">
        <v>203.4</v>
      </c>
      <c r="C80" s="71">
        <v>175.1</v>
      </c>
      <c r="D80" s="71">
        <v>165.6</v>
      </c>
      <c r="E80" s="71">
        <v>238.9</v>
      </c>
      <c r="F80" s="71">
        <v>331.2</v>
      </c>
      <c r="G80" s="80">
        <f t="shared" si="4"/>
        <v>222.84</v>
      </c>
      <c r="H80" s="80">
        <f t="shared" si="5"/>
        <v>1.9256733967701747E-2</v>
      </c>
      <c r="I80" s="80"/>
      <c r="K80" s="83" t="s">
        <v>381</v>
      </c>
      <c r="L80" s="84">
        <v>0.11223934817182614</v>
      </c>
    </row>
    <row r="81" spans="1:12" x14ac:dyDescent="0.3">
      <c r="A81" s="69" t="s">
        <v>45</v>
      </c>
      <c r="B81" s="74">
        <v>7866</v>
      </c>
      <c r="C81" s="71">
        <v>6959.5</v>
      </c>
      <c r="D81" s="71">
        <v>8152.6</v>
      </c>
      <c r="E81" s="71">
        <v>11275.2</v>
      </c>
      <c r="F81" s="71">
        <v>11382.7</v>
      </c>
      <c r="G81" s="80">
        <f t="shared" si="4"/>
        <v>9127.2000000000007</v>
      </c>
      <c r="H81" s="80">
        <f t="shared" si="5"/>
        <v>0.78872761743855391</v>
      </c>
      <c r="I81" s="80"/>
      <c r="K81" s="83" t="s">
        <v>252</v>
      </c>
      <c r="L81" s="84">
        <v>0.11046783925808584</v>
      </c>
    </row>
    <row r="82" spans="1:12" x14ac:dyDescent="0.3">
      <c r="A82" s="69" t="s">
        <v>258</v>
      </c>
      <c r="B82" s="74">
        <v>110</v>
      </c>
      <c r="C82" s="71">
        <v>91.7</v>
      </c>
      <c r="D82" s="74">
        <v>157</v>
      </c>
      <c r="E82" s="71">
        <v>256.89999999999998</v>
      </c>
      <c r="F82" s="71">
        <v>264.60000000000002</v>
      </c>
      <c r="G82" s="80">
        <f t="shared" si="4"/>
        <v>176.04</v>
      </c>
      <c r="H82" s="80">
        <f t="shared" si="5"/>
        <v>1.5212508740236112E-2</v>
      </c>
      <c r="I82" s="80"/>
      <c r="K82" s="83" t="s">
        <v>215</v>
      </c>
      <c r="L82" s="84">
        <v>0.10016716303770326</v>
      </c>
    </row>
    <row r="83" spans="1:12" x14ac:dyDescent="0.3">
      <c r="A83" s="69" t="s">
        <v>222</v>
      </c>
      <c r="B83" s="71">
        <v>327.7</v>
      </c>
      <c r="C83" s="71">
        <v>251.4</v>
      </c>
      <c r="D83" s="71">
        <v>322.2</v>
      </c>
      <c r="E83" s="71">
        <v>389.3</v>
      </c>
      <c r="F83" s="71">
        <v>338.6</v>
      </c>
      <c r="G83" s="80">
        <f t="shared" si="4"/>
        <v>325.83999999999997</v>
      </c>
      <c r="H83" s="80">
        <f t="shared" si="5"/>
        <v>2.8157486070884651E-2</v>
      </c>
      <c r="I83" s="80"/>
      <c r="K83" s="83" t="s">
        <v>225</v>
      </c>
      <c r="L83" s="84">
        <v>9.5464454984740044E-2</v>
      </c>
    </row>
    <row r="84" spans="1:12" x14ac:dyDescent="0.3">
      <c r="A84" s="69" t="s">
        <v>229</v>
      </c>
      <c r="B84" s="71">
        <v>269.5</v>
      </c>
      <c r="C84" s="71">
        <v>249.4</v>
      </c>
      <c r="D84" s="71">
        <v>252.2</v>
      </c>
      <c r="E84" s="71">
        <v>386.3</v>
      </c>
      <c r="F84" s="71">
        <v>398.6</v>
      </c>
      <c r="G84" s="80">
        <f t="shared" si="4"/>
        <v>311.2</v>
      </c>
      <c r="H84" s="80">
        <f t="shared" si="5"/>
        <v>2.6892369461267197E-2</v>
      </c>
      <c r="I84" s="80"/>
      <c r="K84" s="83" t="s">
        <v>201</v>
      </c>
      <c r="L84" s="84">
        <v>9.4660794843384702E-2</v>
      </c>
    </row>
    <row r="85" spans="1:12" x14ac:dyDescent="0.3">
      <c r="A85" s="69" t="s">
        <v>231</v>
      </c>
      <c r="B85" s="71">
        <v>210.7</v>
      </c>
      <c r="C85" s="71">
        <v>136.9</v>
      </c>
      <c r="D85" s="71">
        <v>150.80000000000001</v>
      </c>
      <c r="E85" s="71">
        <v>254.2</v>
      </c>
      <c r="F85" s="71">
        <v>229.2</v>
      </c>
      <c r="G85" s="80">
        <f t="shared" si="4"/>
        <v>196.35999999999999</v>
      </c>
      <c r="H85" s="80">
        <f t="shared" si="5"/>
        <v>1.6968462941563071E-2</v>
      </c>
      <c r="I85" s="80"/>
      <c r="K85" s="83" t="s">
        <v>286</v>
      </c>
      <c r="L85" s="84">
        <v>9.1752063622092095E-2</v>
      </c>
    </row>
    <row r="86" spans="1:12" x14ac:dyDescent="0.3">
      <c r="A86" s="69" t="s">
        <v>649</v>
      </c>
      <c r="B86" s="71">
        <v>1201.5999999999999</v>
      </c>
      <c r="C86" s="71">
        <v>1267.3</v>
      </c>
      <c r="D86" s="74">
        <v>1398</v>
      </c>
      <c r="E86" s="74">
        <v>1747</v>
      </c>
      <c r="F86" s="71">
        <v>1728.3</v>
      </c>
      <c r="G86" s="80">
        <f t="shared" si="4"/>
        <v>1468.44</v>
      </c>
      <c r="H86" s="80">
        <f t="shared" si="5"/>
        <v>0.12689534386794091</v>
      </c>
      <c r="I86" s="80"/>
      <c r="K86" s="83" t="s">
        <v>306</v>
      </c>
      <c r="L86" s="84">
        <v>9.1686388169680264E-2</v>
      </c>
    </row>
    <row r="87" spans="1:12" x14ac:dyDescent="0.3">
      <c r="A87" s="69" t="s">
        <v>555</v>
      </c>
      <c r="B87" s="71">
        <v>53.9</v>
      </c>
      <c r="C87" s="71">
        <v>43.4</v>
      </c>
      <c r="D87" s="71">
        <v>55.9</v>
      </c>
      <c r="E87" s="71">
        <v>63.5</v>
      </c>
      <c r="F87" s="71">
        <v>54.9</v>
      </c>
      <c r="G87" s="80">
        <f t="shared" si="4"/>
        <v>54.319999999999993</v>
      </c>
      <c r="H87" s="80">
        <f t="shared" si="5"/>
        <v>4.6940665460669479E-3</v>
      </c>
      <c r="I87" s="80"/>
      <c r="K87" s="83" t="s">
        <v>284</v>
      </c>
      <c r="L87" s="84">
        <v>8.9456879390436395E-2</v>
      </c>
    </row>
    <row r="88" spans="1:12" x14ac:dyDescent="0.3">
      <c r="A88" s="69" t="s">
        <v>266</v>
      </c>
      <c r="B88" s="71">
        <v>894.2</v>
      </c>
      <c r="C88" s="71">
        <v>787.6</v>
      </c>
      <c r="D88" s="71">
        <v>864.6</v>
      </c>
      <c r="E88" s="71">
        <v>820.6</v>
      </c>
      <c r="F88" s="71">
        <v>782.4</v>
      </c>
      <c r="G88" s="80">
        <f t="shared" si="4"/>
        <v>829.87999999999988</v>
      </c>
      <c r="H88" s="80">
        <f t="shared" si="5"/>
        <v>7.1714137430965358E-2</v>
      </c>
      <c r="I88" s="80"/>
      <c r="K88" s="83" t="s">
        <v>308</v>
      </c>
      <c r="L88" s="84">
        <v>8.5976080412609124E-2</v>
      </c>
    </row>
    <row r="89" spans="1:12" x14ac:dyDescent="0.3">
      <c r="A89" s="69" t="s">
        <v>270</v>
      </c>
      <c r="B89" s="71">
        <v>299.89999999999998</v>
      </c>
      <c r="C89" s="71">
        <v>208.2</v>
      </c>
      <c r="D89" s="71">
        <v>224.7</v>
      </c>
      <c r="E89" s="71">
        <v>265.89999999999998</v>
      </c>
      <c r="F89" s="74">
        <v>270</v>
      </c>
      <c r="G89" s="80">
        <f t="shared" si="4"/>
        <v>253.73999999999995</v>
      </c>
      <c r="H89" s="80">
        <f t="shared" si="5"/>
        <v>2.1926959598656613E-2</v>
      </c>
      <c r="I89" s="80"/>
      <c r="K89" s="83" t="s">
        <v>264</v>
      </c>
      <c r="L89" s="84">
        <v>8.220665510444565E-2</v>
      </c>
    </row>
    <row r="90" spans="1:12" x14ac:dyDescent="0.3">
      <c r="A90" s="69" t="s">
        <v>271</v>
      </c>
      <c r="B90" s="71">
        <v>62.3</v>
      </c>
      <c r="C90" s="71">
        <v>46.9</v>
      </c>
      <c r="D90" s="71">
        <v>49.3</v>
      </c>
      <c r="E90" s="71">
        <v>60.2</v>
      </c>
      <c r="F90" s="71">
        <v>66.5</v>
      </c>
      <c r="G90" s="80">
        <f t="shared" si="4"/>
        <v>57.04</v>
      </c>
      <c r="H90" s="80">
        <f t="shared" si="5"/>
        <v>4.9291155336461476E-3</v>
      </c>
      <c r="I90" s="80"/>
      <c r="K90" s="83" t="s">
        <v>251</v>
      </c>
      <c r="L90" s="84">
        <v>8.202518345962348E-2</v>
      </c>
    </row>
    <row r="91" spans="1:12" x14ac:dyDescent="0.3">
      <c r="A91" s="69" t="s">
        <v>295</v>
      </c>
      <c r="B91" s="71">
        <v>428.8</v>
      </c>
      <c r="C91" s="71">
        <v>388.1</v>
      </c>
      <c r="D91" s="71">
        <v>438.1</v>
      </c>
      <c r="E91" s="71">
        <v>616.1</v>
      </c>
      <c r="F91" s="71">
        <v>694.1</v>
      </c>
      <c r="G91" s="80">
        <f t="shared" si="4"/>
        <v>513.04</v>
      </c>
      <c r="H91" s="80">
        <f t="shared" si="5"/>
        <v>4.4334386980747181E-2</v>
      </c>
      <c r="I91" s="80"/>
      <c r="K91" s="83" t="s">
        <v>217</v>
      </c>
      <c r="L91" s="84">
        <v>7.8084656314913375E-2</v>
      </c>
    </row>
    <row r="92" spans="1:12" x14ac:dyDescent="0.3">
      <c r="A92" s="69" t="s">
        <v>304</v>
      </c>
      <c r="B92" s="71">
        <v>393.6</v>
      </c>
      <c r="C92" s="71">
        <v>284.10000000000002</v>
      </c>
      <c r="D92" s="71">
        <v>197.5</v>
      </c>
      <c r="E92" s="74">
        <v>208</v>
      </c>
      <c r="F92" s="71">
        <v>197.3</v>
      </c>
      <c r="G92" s="80">
        <f t="shared" si="4"/>
        <v>256.10000000000002</v>
      </c>
      <c r="H92" s="80">
        <f t="shared" si="5"/>
        <v>2.2130899161409159E-2</v>
      </c>
      <c r="I92" s="80"/>
      <c r="K92" s="83" t="s">
        <v>245</v>
      </c>
      <c r="L92" s="84">
        <v>7.6969901925291434E-2</v>
      </c>
    </row>
    <row r="93" spans="1:12" x14ac:dyDescent="0.3">
      <c r="A93" s="69" t="s">
        <v>307</v>
      </c>
      <c r="B93" s="71">
        <v>487.8</v>
      </c>
      <c r="C93" s="71">
        <v>583.79999999999995</v>
      </c>
      <c r="D93" s="74">
        <v>633</v>
      </c>
      <c r="E93" s="71">
        <v>758.8</v>
      </c>
      <c r="F93" s="71">
        <v>538.9</v>
      </c>
      <c r="G93" s="80">
        <f t="shared" si="4"/>
        <v>600.45999999999992</v>
      </c>
      <c r="H93" s="80">
        <f t="shared" si="5"/>
        <v>5.1888792309487473E-2</v>
      </c>
      <c r="I93" s="80"/>
      <c r="K93" s="83" t="s">
        <v>344</v>
      </c>
      <c r="L93" s="84">
        <v>7.6245743647382E-2</v>
      </c>
    </row>
    <row r="94" spans="1:12" x14ac:dyDescent="0.3">
      <c r="A94" s="69" t="s">
        <v>323</v>
      </c>
      <c r="B94" s="71">
        <v>251.2</v>
      </c>
      <c r="C94" s="71">
        <v>157.80000000000001</v>
      </c>
      <c r="D94" s="71">
        <v>135.30000000000001</v>
      </c>
      <c r="E94" s="71">
        <v>147.6</v>
      </c>
      <c r="F94" s="71">
        <v>119.2</v>
      </c>
      <c r="G94" s="80">
        <f t="shared" si="4"/>
        <v>162.22</v>
      </c>
      <c r="H94" s="80">
        <f t="shared" si="5"/>
        <v>1.4018252487168269E-2</v>
      </c>
      <c r="I94" s="80"/>
      <c r="K94" s="83" t="s">
        <v>266</v>
      </c>
      <c r="L94" s="84">
        <v>7.1714137430965358E-2</v>
      </c>
    </row>
    <row r="95" spans="1:12" x14ac:dyDescent="0.3">
      <c r="A95" s="69" t="s">
        <v>324</v>
      </c>
      <c r="B95" s="74">
        <v>2308</v>
      </c>
      <c r="C95" s="71">
        <v>2009.8</v>
      </c>
      <c r="D95" s="71">
        <v>2153.6</v>
      </c>
      <c r="E95" s="74">
        <v>2650</v>
      </c>
      <c r="F95" s="71">
        <v>2802.2</v>
      </c>
      <c r="G95" s="80">
        <f t="shared" ref="G95:G126" si="6">AVERAGE(B95:F95)</f>
        <v>2384.7199999999998</v>
      </c>
      <c r="H95" s="80">
        <f t="shared" ref="H95:H126" si="7">G95/$G$227*100</f>
        <v>0.20607574325730438</v>
      </c>
      <c r="I95" s="80"/>
      <c r="K95" s="83" t="s">
        <v>279</v>
      </c>
      <c r="L95" s="84">
        <v>6.6409980498020063E-2</v>
      </c>
    </row>
    <row r="96" spans="1:12" x14ac:dyDescent="0.3">
      <c r="A96" s="69" t="s">
        <v>644</v>
      </c>
      <c r="B96" s="71">
        <v>5.6</v>
      </c>
      <c r="C96" s="71">
        <v>10.4</v>
      </c>
      <c r="D96" s="74">
        <v>18</v>
      </c>
      <c r="E96" s="71">
        <v>6.4</v>
      </c>
      <c r="F96" s="71">
        <v>22.4</v>
      </c>
      <c r="G96" s="80">
        <f t="shared" si="6"/>
        <v>12.559999999999999</v>
      </c>
      <c r="H96" s="80">
        <f t="shared" si="7"/>
        <v>1.0853732661745372E-3</v>
      </c>
      <c r="I96" s="80"/>
      <c r="K96" s="83" t="s">
        <v>259</v>
      </c>
      <c r="L96" s="84">
        <v>6.3808886922235533E-2</v>
      </c>
    </row>
    <row r="97" spans="1:12" x14ac:dyDescent="0.3">
      <c r="A97" s="69" t="s">
        <v>344</v>
      </c>
      <c r="B97" s="71">
        <v>939.5</v>
      </c>
      <c r="C97" s="71">
        <v>730.8</v>
      </c>
      <c r="D97" s="71">
        <v>768.8</v>
      </c>
      <c r="E97" s="71">
        <v>989.2</v>
      </c>
      <c r="F97" s="71">
        <v>983.3</v>
      </c>
      <c r="G97" s="80">
        <f t="shared" si="6"/>
        <v>882.32</v>
      </c>
      <c r="H97" s="80">
        <f t="shared" si="7"/>
        <v>7.6245743647382E-2</v>
      </c>
      <c r="I97" s="80"/>
      <c r="K97" s="83" t="s">
        <v>278</v>
      </c>
      <c r="L97" s="84">
        <v>6.146012534782281E-2</v>
      </c>
    </row>
    <row r="98" spans="1:12" x14ac:dyDescent="0.3">
      <c r="A98" s="69" t="s">
        <v>347</v>
      </c>
      <c r="B98" s="71">
        <v>96.2</v>
      </c>
      <c r="C98" s="71">
        <v>86.6</v>
      </c>
      <c r="D98" s="71">
        <v>141.6</v>
      </c>
      <c r="E98" s="71">
        <v>121.6</v>
      </c>
      <c r="F98" s="71">
        <v>93.5</v>
      </c>
      <c r="G98" s="80">
        <f t="shared" si="6"/>
        <v>107.9</v>
      </c>
      <c r="H98" s="80">
        <f t="shared" si="7"/>
        <v>9.3241859411013206E-3</v>
      </c>
      <c r="I98" s="80"/>
      <c r="K98" s="83" t="s">
        <v>315</v>
      </c>
      <c r="L98" s="84">
        <v>5.8494360181014671E-2</v>
      </c>
    </row>
    <row r="99" spans="1:12" ht="17.25" thickBot="1" x14ac:dyDescent="0.35">
      <c r="A99" s="87" t="s">
        <v>369</v>
      </c>
      <c r="B99" s="71">
        <v>598.4</v>
      </c>
      <c r="C99" s="71">
        <v>409.1</v>
      </c>
      <c r="D99" s="71">
        <v>284.7</v>
      </c>
      <c r="E99" s="71">
        <v>279.8</v>
      </c>
      <c r="F99" s="71">
        <v>250.8</v>
      </c>
      <c r="G99" s="80">
        <f t="shared" si="6"/>
        <v>364.56</v>
      </c>
      <c r="H99" s="80">
        <f t="shared" si="7"/>
        <v>3.1503477541129726E-2</v>
      </c>
      <c r="I99" s="80"/>
      <c r="K99" s="83" t="s">
        <v>678</v>
      </c>
      <c r="L99" s="84">
        <v>5.8276594207228069E-2</v>
      </c>
    </row>
    <row r="100" spans="1:12" x14ac:dyDescent="0.3">
      <c r="A100" s="88" t="s">
        <v>642</v>
      </c>
      <c r="B100" s="89">
        <f>SUM(B101:B145)</f>
        <v>72344.100000000006</v>
      </c>
      <c r="C100" s="89">
        <f>SUM(C101:C145)</f>
        <v>55897.399999999994</v>
      </c>
      <c r="D100" s="89">
        <f>SUM(D101:D145)</f>
        <v>60437.999999999985</v>
      </c>
      <c r="E100" s="89">
        <f>SUM(E101:E145)</f>
        <v>83224.899999999994</v>
      </c>
      <c r="F100" s="89">
        <f>SUM(F101:F145)</f>
        <v>88067.799999999959</v>
      </c>
      <c r="G100" s="90">
        <f t="shared" si="6"/>
        <v>71994.439999999988</v>
      </c>
      <c r="H100" s="90">
        <f t="shared" si="7"/>
        <v>6.221404497548308</v>
      </c>
      <c r="I100" s="80"/>
      <c r="K100" s="83" t="s">
        <v>326</v>
      </c>
      <c r="L100" s="84">
        <v>5.781513773896596E-2</v>
      </c>
    </row>
    <row r="101" spans="1:12" x14ac:dyDescent="0.3">
      <c r="A101" s="69" t="s">
        <v>603</v>
      </c>
      <c r="B101" s="74">
        <v>7020</v>
      </c>
      <c r="C101" s="71">
        <v>3867.3</v>
      </c>
      <c r="D101" s="71">
        <v>3462.6</v>
      </c>
      <c r="E101" s="71">
        <v>4105.8999999999996</v>
      </c>
      <c r="F101" s="71">
        <v>4384.8999999999996</v>
      </c>
      <c r="G101" s="80">
        <f t="shared" si="6"/>
        <v>4568.1399999999994</v>
      </c>
      <c r="H101" s="80">
        <f t="shared" si="7"/>
        <v>0.39475613313236868</v>
      </c>
      <c r="I101" s="80"/>
      <c r="K101" s="83" t="s">
        <v>213</v>
      </c>
      <c r="L101" s="84">
        <v>5.5205402656285138E-2</v>
      </c>
    </row>
    <row r="102" spans="1:12" x14ac:dyDescent="0.3">
      <c r="A102" s="69" t="s">
        <v>674</v>
      </c>
      <c r="B102" s="71">
        <v>57.9</v>
      </c>
      <c r="C102" s="71">
        <v>24.8</v>
      </c>
      <c r="D102" s="71">
        <v>31.7</v>
      </c>
      <c r="E102" s="71">
        <v>33.700000000000003</v>
      </c>
      <c r="F102" s="71">
        <v>42.5</v>
      </c>
      <c r="G102" s="80">
        <f t="shared" si="6"/>
        <v>38.120000000000005</v>
      </c>
      <c r="H102" s="80">
        <f t="shared" si="7"/>
        <v>3.2941424288673066E-3</v>
      </c>
      <c r="I102" s="80"/>
      <c r="K102" s="83" t="s">
        <v>233</v>
      </c>
      <c r="L102" s="84">
        <v>5.1940641350865235E-2</v>
      </c>
    </row>
    <row r="103" spans="1:12" x14ac:dyDescent="0.3">
      <c r="A103" s="69" t="s">
        <v>208</v>
      </c>
      <c r="B103" s="71">
        <v>96.5</v>
      </c>
      <c r="C103" s="71">
        <v>92.5</v>
      </c>
      <c r="D103" s="71">
        <v>126.9</v>
      </c>
      <c r="E103" s="71">
        <v>90.7</v>
      </c>
      <c r="F103" s="71">
        <v>66.7</v>
      </c>
      <c r="G103" s="80">
        <f t="shared" si="6"/>
        <v>94.66</v>
      </c>
      <c r="H103" s="80">
        <f t="shared" si="7"/>
        <v>8.1800504280319826E-3</v>
      </c>
      <c r="I103" s="80"/>
      <c r="K103" s="83" t="s">
        <v>307</v>
      </c>
      <c r="L103" s="84">
        <v>5.1888792309487473E-2</v>
      </c>
    </row>
    <row r="104" spans="1:12" x14ac:dyDescent="0.3">
      <c r="A104" s="69" t="s">
        <v>614</v>
      </c>
      <c r="B104" s="71">
        <v>150.6</v>
      </c>
      <c r="C104" s="71">
        <v>100.1</v>
      </c>
      <c r="D104" s="71">
        <v>140.9</v>
      </c>
      <c r="E104" s="71">
        <v>130.80000000000001</v>
      </c>
      <c r="F104" s="71">
        <v>139.4</v>
      </c>
      <c r="G104" s="80">
        <f t="shared" si="6"/>
        <v>132.36000000000001</v>
      </c>
      <c r="H104" s="80">
        <f t="shared" si="7"/>
        <v>1.1437898527934856E-2</v>
      </c>
      <c r="I104" s="80"/>
      <c r="K104" s="83" t="s">
        <v>263</v>
      </c>
      <c r="L104" s="84">
        <v>5.1416966032949818E-2</v>
      </c>
    </row>
    <row r="105" spans="1:12" x14ac:dyDescent="0.3">
      <c r="A105" s="69" t="s">
        <v>214</v>
      </c>
      <c r="B105" s="71">
        <v>750.7</v>
      </c>
      <c r="C105" s="71">
        <v>547.4</v>
      </c>
      <c r="D105" s="71">
        <v>444.9</v>
      </c>
      <c r="E105" s="71">
        <v>583.20000000000005</v>
      </c>
      <c r="F105" s="71">
        <v>501.8</v>
      </c>
      <c r="G105" s="80">
        <f t="shared" si="6"/>
        <v>565.6</v>
      </c>
      <c r="H105" s="80">
        <f t="shared" si="7"/>
        <v>4.8876363005439356E-2</v>
      </c>
      <c r="I105" s="80"/>
      <c r="K105" s="83" t="s">
        <v>310</v>
      </c>
      <c r="L105" s="84">
        <v>5.1292528333643193E-2</v>
      </c>
    </row>
    <row r="106" spans="1:12" x14ac:dyDescent="0.3">
      <c r="A106" s="69" t="s">
        <v>218</v>
      </c>
      <c r="B106" s="71">
        <v>2381.6999999999998</v>
      </c>
      <c r="C106" s="71">
        <v>946.9</v>
      </c>
      <c r="D106" s="71">
        <v>404.9</v>
      </c>
      <c r="E106" s="71">
        <v>539.6</v>
      </c>
      <c r="F106" s="71">
        <v>3319.9</v>
      </c>
      <c r="G106" s="80">
        <f t="shared" si="6"/>
        <v>1518.6</v>
      </c>
      <c r="H106" s="80">
        <f t="shared" si="7"/>
        <v>0.131229923727122</v>
      </c>
      <c r="I106" s="80"/>
      <c r="K106" s="83" t="s">
        <v>214</v>
      </c>
      <c r="L106" s="84">
        <v>4.8876363005439356E-2</v>
      </c>
    </row>
    <row r="107" spans="1:12" x14ac:dyDescent="0.3">
      <c r="A107" s="69" t="s">
        <v>676</v>
      </c>
      <c r="B107" s="71">
        <v>54.4</v>
      </c>
      <c r="C107" s="71">
        <v>30.2</v>
      </c>
      <c r="D107" s="71">
        <v>38.299999999999997</v>
      </c>
      <c r="E107" s="71">
        <v>48.9</v>
      </c>
      <c r="F107" s="71">
        <v>48.3</v>
      </c>
      <c r="G107" s="80">
        <f t="shared" si="6"/>
        <v>44.019999999999996</v>
      </c>
      <c r="H107" s="80">
        <f t="shared" si="7"/>
        <v>3.8039913357486572E-3</v>
      </c>
      <c r="I107" s="80"/>
      <c r="K107" s="83" t="s">
        <v>625</v>
      </c>
      <c r="L107" s="84">
        <v>4.7640627519269299E-2</v>
      </c>
    </row>
    <row r="108" spans="1:12" x14ac:dyDescent="0.3">
      <c r="A108" s="69" t="s">
        <v>596</v>
      </c>
      <c r="B108" s="71">
        <v>1583.5</v>
      </c>
      <c r="C108" s="71">
        <v>1847.1</v>
      </c>
      <c r="D108" s="71">
        <v>1911.4</v>
      </c>
      <c r="E108" s="71">
        <v>1757.2</v>
      </c>
      <c r="F108" s="71">
        <v>1464.7</v>
      </c>
      <c r="G108" s="80">
        <f t="shared" si="6"/>
        <v>1712.78</v>
      </c>
      <c r="H108" s="80">
        <f t="shared" si="7"/>
        <v>0.14801000181834587</v>
      </c>
      <c r="I108" s="80"/>
      <c r="K108" s="83" t="s">
        <v>355</v>
      </c>
      <c r="L108" s="84">
        <v>4.7312250257210128E-2</v>
      </c>
    </row>
    <row r="109" spans="1:12" x14ac:dyDescent="0.3">
      <c r="A109" s="69" t="s">
        <v>587</v>
      </c>
      <c r="B109" s="71">
        <v>3412.5</v>
      </c>
      <c r="C109" s="71">
        <v>2812.5</v>
      </c>
      <c r="D109" s="71">
        <v>3241.6</v>
      </c>
      <c r="E109" s="74">
        <v>3768</v>
      </c>
      <c r="F109" s="71">
        <v>3646.1</v>
      </c>
      <c r="G109" s="80">
        <f t="shared" si="6"/>
        <v>3376.1400000000003</v>
      </c>
      <c r="H109" s="80">
        <f t="shared" si="7"/>
        <v>0.29174937092854319</v>
      </c>
      <c r="I109" s="80"/>
      <c r="K109" s="83" t="s">
        <v>384</v>
      </c>
      <c r="L109" s="84">
        <v>4.7051276748942043E-2</v>
      </c>
    </row>
    <row r="110" spans="1:12" x14ac:dyDescent="0.3">
      <c r="A110" s="69" t="s">
        <v>245</v>
      </c>
      <c r="B110" s="71">
        <v>646.70000000000005</v>
      </c>
      <c r="C110" s="71">
        <v>512.9</v>
      </c>
      <c r="D110" s="71">
        <v>408.6</v>
      </c>
      <c r="E110" s="71">
        <v>809.7</v>
      </c>
      <c r="F110" s="71">
        <v>2075.6</v>
      </c>
      <c r="G110" s="80">
        <f t="shared" si="6"/>
        <v>890.7</v>
      </c>
      <c r="H110" s="80">
        <f t="shared" si="7"/>
        <v>7.6969901925291434E-2</v>
      </c>
      <c r="I110" s="80"/>
      <c r="K110" s="83" t="s">
        <v>296</v>
      </c>
      <c r="L110" s="84">
        <v>4.7025352228253166E-2</v>
      </c>
    </row>
    <row r="111" spans="1:12" x14ac:dyDescent="0.3">
      <c r="A111" s="69" t="s">
        <v>678</v>
      </c>
      <c r="B111" s="74">
        <v>499</v>
      </c>
      <c r="C111" s="71">
        <v>743.8</v>
      </c>
      <c r="D111" s="71">
        <v>618.20000000000005</v>
      </c>
      <c r="E111" s="71">
        <v>769.4</v>
      </c>
      <c r="F111" s="71">
        <v>741.5</v>
      </c>
      <c r="G111" s="80">
        <f t="shared" si="6"/>
        <v>674.38</v>
      </c>
      <c r="H111" s="80">
        <f t="shared" si="7"/>
        <v>5.8276594207228069E-2</v>
      </c>
      <c r="I111" s="80"/>
      <c r="K111" s="83" t="s">
        <v>269</v>
      </c>
      <c r="L111" s="84">
        <v>4.6150831730348202E-2</v>
      </c>
    </row>
    <row r="112" spans="1:12" x14ac:dyDescent="0.3">
      <c r="A112" s="69" t="s">
        <v>250</v>
      </c>
      <c r="B112" s="71">
        <v>33.200000000000003</v>
      </c>
      <c r="C112" s="71">
        <v>17.7</v>
      </c>
      <c r="D112" s="71">
        <v>7.8</v>
      </c>
      <c r="E112" s="71">
        <v>23.6</v>
      </c>
      <c r="F112" s="71">
        <v>24.2</v>
      </c>
      <c r="G112" s="80">
        <f t="shared" si="6"/>
        <v>21.300000000000004</v>
      </c>
      <c r="H112" s="80">
        <f t="shared" si="7"/>
        <v>1.8406409689106411E-3</v>
      </c>
      <c r="I112" s="80"/>
      <c r="K112" s="83" t="s">
        <v>295</v>
      </c>
      <c r="L112" s="84">
        <v>4.4334386980747181E-2</v>
      </c>
    </row>
    <row r="113" spans="1:12" x14ac:dyDescent="0.3">
      <c r="A113" s="69" t="s">
        <v>251</v>
      </c>
      <c r="B113" s="74">
        <v>737</v>
      </c>
      <c r="C113" s="71">
        <v>593.29999999999995</v>
      </c>
      <c r="D113" s="71">
        <v>912.8</v>
      </c>
      <c r="E113" s="71">
        <v>1361.8</v>
      </c>
      <c r="F113" s="71">
        <v>1141.0999999999999</v>
      </c>
      <c r="G113" s="80">
        <f t="shared" si="6"/>
        <v>949.2</v>
      </c>
      <c r="H113" s="80">
        <f t="shared" si="7"/>
        <v>8.202518345962348E-2</v>
      </c>
      <c r="I113" s="80"/>
      <c r="K113" s="83" t="s">
        <v>382</v>
      </c>
      <c r="L113" s="84">
        <v>4.0604712604306654E-2</v>
      </c>
    </row>
    <row r="114" spans="1:12" x14ac:dyDescent="0.3">
      <c r="A114" s="69" t="s">
        <v>268</v>
      </c>
      <c r="B114" s="71">
        <v>24.7</v>
      </c>
      <c r="C114" s="71">
        <v>24.4</v>
      </c>
      <c r="D114" s="71">
        <v>12.6</v>
      </c>
      <c r="E114" s="71">
        <v>15.5</v>
      </c>
      <c r="F114" s="71">
        <v>21.9</v>
      </c>
      <c r="G114" s="80">
        <f t="shared" si="6"/>
        <v>19.82</v>
      </c>
      <c r="H114" s="80">
        <f t="shared" si="7"/>
        <v>1.7127466668454879E-3</v>
      </c>
      <c r="I114" s="80"/>
      <c r="K114" s="83" t="s">
        <v>646</v>
      </c>
      <c r="L114" s="84">
        <v>3.8624079223676042E-2</v>
      </c>
    </row>
    <row r="115" spans="1:12" x14ac:dyDescent="0.3">
      <c r="A115" s="69" t="s">
        <v>273</v>
      </c>
      <c r="B115" s="71">
        <v>110.2</v>
      </c>
      <c r="C115" s="71">
        <v>74.599999999999994</v>
      </c>
      <c r="D115" s="71">
        <v>84.7</v>
      </c>
      <c r="E115" s="71">
        <v>99.4</v>
      </c>
      <c r="F115" s="74">
        <v>69</v>
      </c>
      <c r="G115" s="80">
        <f t="shared" si="6"/>
        <v>87.58</v>
      </c>
      <c r="H115" s="80">
        <f t="shared" si="7"/>
        <v>7.5682317397743615E-3</v>
      </c>
      <c r="I115" s="80"/>
      <c r="K115" s="83" t="s">
        <v>224</v>
      </c>
      <c r="L115" s="84">
        <v>3.717057776371939E-2</v>
      </c>
    </row>
    <row r="116" spans="1:12" x14ac:dyDescent="0.3">
      <c r="A116" s="69" t="s">
        <v>282</v>
      </c>
      <c r="B116" s="71">
        <v>382.1</v>
      </c>
      <c r="C116" s="71">
        <v>289.10000000000002</v>
      </c>
      <c r="D116" s="71">
        <v>209.3</v>
      </c>
      <c r="E116" s="74">
        <v>257</v>
      </c>
      <c r="F116" s="71">
        <v>288.60000000000002</v>
      </c>
      <c r="G116" s="80">
        <f t="shared" si="6"/>
        <v>285.21999999999997</v>
      </c>
      <c r="H116" s="80">
        <f t="shared" si="7"/>
        <v>2.4647305969609994E-2</v>
      </c>
      <c r="I116" s="80"/>
      <c r="K116" s="83" t="s">
        <v>493</v>
      </c>
      <c r="L116" s="84">
        <v>3.6665913760975812E-2</v>
      </c>
    </row>
    <row r="117" spans="1:12" x14ac:dyDescent="0.3">
      <c r="A117" s="69" t="s">
        <v>653</v>
      </c>
      <c r="B117" s="71">
        <v>0.3</v>
      </c>
      <c r="C117" s="71">
        <v>0.1</v>
      </c>
      <c r="D117" s="71">
        <v>0.3</v>
      </c>
      <c r="E117" s="74">
        <v>0</v>
      </c>
      <c r="F117" s="71">
        <v>0.2</v>
      </c>
      <c r="G117" s="80">
        <f t="shared" si="6"/>
        <v>0.18</v>
      </c>
      <c r="H117" s="80">
        <f t="shared" si="7"/>
        <v>1.5554712413329356E-5</v>
      </c>
      <c r="I117" s="80"/>
      <c r="K117" s="83" t="s">
        <v>221</v>
      </c>
      <c r="L117" s="84">
        <v>3.3209311002458178E-2</v>
      </c>
    </row>
    <row r="118" spans="1:12" x14ac:dyDescent="0.3">
      <c r="A118" s="69" t="s">
        <v>677</v>
      </c>
      <c r="B118" s="71">
        <v>38.700000000000003</v>
      </c>
      <c r="C118" s="71">
        <v>36.200000000000003</v>
      </c>
      <c r="D118" s="71">
        <v>65.5</v>
      </c>
      <c r="E118" s="71">
        <v>57.7</v>
      </c>
      <c r="F118" s="71">
        <v>56.3</v>
      </c>
      <c r="G118" s="80">
        <f t="shared" si="6"/>
        <v>50.88000000000001</v>
      </c>
      <c r="H118" s="80">
        <f t="shared" si="7"/>
        <v>4.3967987088344325E-3</v>
      </c>
      <c r="I118" s="80"/>
      <c r="K118" s="83" t="s">
        <v>376</v>
      </c>
      <c r="L118" s="84">
        <v>3.2170601873523628E-2</v>
      </c>
    </row>
    <row r="119" spans="1:12" x14ac:dyDescent="0.3">
      <c r="A119" s="69" t="s">
        <v>668</v>
      </c>
      <c r="B119" s="71">
        <v>25.2</v>
      </c>
      <c r="C119" s="71">
        <v>19.100000000000001</v>
      </c>
      <c r="D119" s="71">
        <v>28.2</v>
      </c>
      <c r="E119" s="71">
        <v>30.3</v>
      </c>
      <c r="F119" s="71">
        <v>33.299999999999997</v>
      </c>
      <c r="G119" s="80">
        <f t="shared" si="6"/>
        <v>27.22</v>
      </c>
      <c r="H119" s="80">
        <f t="shared" si="7"/>
        <v>2.3522181771712504E-3</v>
      </c>
      <c r="I119" s="80"/>
      <c r="K119" s="83" t="s">
        <v>365</v>
      </c>
      <c r="L119" s="84">
        <v>3.2042707571458474E-2</v>
      </c>
    </row>
    <row r="120" spans="1:12" x14ac:dyDescent="0.3">
      <c r="A120" s="69" t="s">
        <v>675</v>
      </c>
      <c r="B120" s="71">
        <v>34.9</v>
      </c>
      <c r="C120" s="74">
        <v>51</v>
      </c>
      <c r="D120" s="71">
        <v>38.4</v>
      </c>
      <c r="E120" s="71">
        <v>38.4</v>
      </c>
      <c r="F120" s="71">
        <v>47.1</v>
      </c>
      <c r="G120" s="80">
        <f t="shared" si="6"/>
        <v>41.96</v>
      </c>
      <c r="H120" s="80">
        <f t="shared" si="7"/>
        <v>3.6259762936849994E-3</v>
      </c>
      <c r="I120" s="80"/>
      <c r="K120" s="83" t="s">
        <v>371</v>
      </c>
      <c r="L120" s="84">
        <v>3.1669394473538573E-2</v>
      </c>
    </row>
    <row r="121" spans="1:12" x14ac:dyDescent="0.3">
      <c r="A121" s="69" t="s">
        <v>670</v>
      </c>
      <c r="B121" s="74">
        <v>17</v>
      </c>
      <c r="C121" s="71">
        <v>22.5</v>
      </c>
      <c r="D121" s="71">
        <v>20.3</v>
      </c>
      <c r="E121" s="71">
        <v>41.8</v>
      </c>
      <c r="F121" s="71">
        <v>47.4</v>
      </c>
      <c r="G121" s="80">
        <f t="shared" si="6"/>
        <v>29.8</v>
      </c>
      <c r="H121" s="80">
        <f t="shared" si="7"/>
        <v>2.5751690550956381E-3</v>
      </c>
      <c r="I121" s="80"/>
      <c r="K121" s="83" t="s">
        <v>369</v>
      </c>
      <c r="L121" s="84">
        <v>3.1503477541129726E-2</v>
      </c>
    </row>
    <row r="122" spans="1:12" x14ac:dyDescent="0.3">
      <c r="A122" s="69" t="s">
        <v>371</v>
      </c>
      <c r="B122" s="71">
        <v>384.7</v>
      </c>
      <c r="C122" s="71">
        <v>383.3</v>
      </c>
      <c r="D122" s="71">
        <v>283.89999999999998</v>
      </c>
      <c r="E122" s="71">
        <v>389.8</v>
      </c>
      <c r="F122" s="71">
        <v>390.7</v>
      </c>
      <c r="G122" s="80">
        <f t="shared" si="6"/>
        <v>366.48</v>
      </c>
      <c r="H122" s="80">
        <f t="shared" si="7"/>
        <v>3.1669394473538573E-2</v>
      </c>
      <c r="I122" s="80"/>
      <c r="K122" s="83" t="s">
        <v>313</v>
      </c>
      <c r="L122" s="84">
        <v>3.1487922828716396E-2</v>
      </c>
    </row>
    <row r="123" spans="1:12" x14ac:dyDescent="0.3">
      <c r="A123" s="69" t="s">
        <v>436</v>
      </c>
      <c r="B123" s="71">
        <v>21.9</v>
      </c>
      <c r="C123" s="71">
        <v>20.5</v>
      </c>
      <c r="D123" s="71">
        <v>19.8</v>
      </c>
      <c r="E123" s="71">
        <v>29.6</v>
      </c>
      <c r="F123" s="71">
        <v>27.4</v>
      </c>
      <c r="G123" s="80">
        <f t="shared" si="6"/>
        <v>23.840000000000003</v>
      </c>
      <c r="H123" s="80">
        <f t="shared" si="7"/>
        <v>2.060135244076511E-3</v>
      </c>
      <c r="I123" s="80"/>
      <c r="K123" s="83" t="s">
        <v>254</v>
      </c>
      <c r="L123" s="84">
        <v>3.0146760958411553E-2</v>
      </c>
    </row>
    <row r="124" spans="1:12" x14ac:dyDescent="0.3">
      <c r="A124" s="69" t="s">
        <v>671</v>
      </c>
      <c r="B124" s="71">
        <v>46.5</v>
      </c>
      <c r="C124" s="71">
        <v>44.3</v>
      </c>
      <c r="D124" s="71">
        <v>29.7</v>
      </c>
      <c r="E124" s="71">
        <v>28.5</v>
      </c>
      <c r="F124" s="71">
        <v>22.5</v>
      </c>
      <c r="G124" s="80">
        <f t="shared" si="6"/>
        <v>34.299999999999997</v>
      </c>
      <c r="H124" s="80">
        <f t="shared" si="7"/>
        <v>2.9640368654288715E-3</v>
      </c>
      <c r="I124" s="80"/>
      <c r="K124" s="83" t="s">
        <v>222</v>
      </c>
      <c r="L124" s="84">
        <v>2.8157486070884651E-2</v>
      </c>
    </row>
    <row r="125" spans="1:12" x14ac:dyDescent="0.3">
      <c r="A125" s="69" t="s">
        <v>221</v>
      </c>
      <c r="B125" s="71">
        <v>221.1</v>
      </c>
      <c r="C125" s="71">
        <v>351.4</v>
      </c>
      <c r="D125" s="74">
        <v>487</v>
      </c>
      <c r="E125" s="71">
        <v>502.5</v>
      </c>
      <c r="F125" s="71">
        <v>359.5</v>
      </c>
      <c r="G125" s="80">
        <f t="shared" si="6"/>
        <v>384.3</v>
      </c>
      <c r="H125" s="80">
        <f t="shared" si="7"/>
        <v>3.3209311002458178E-2</v>
      </c>
      <c r="I125" s="80"/>
      <c r="K125" s="83" t="s">
        <v>229</v>
      </c>
      <c r="L125" s="84">
        <v>2.6892369461267197E-2</v>
      </c>
    </row>
    <row r="126" spans="1:12" x14ac:dyDescent="0.3">
      <c r="A126" s="69" t="s">
        <v>242</v>
      </c>
      <c r="B126" s="71">
        <v>1058.2</v>
      </c>
      <c r="C126" s="71">
        <v>1093.2</v>
      </c>
      <c r="D126" s="71">
        <v>1145.5999999999999</v>
      </c>
      <c r="E126" s="71">
        <v>1722.9</v>
      </c>
      <c r="F126" s="71">
        <v>1507.8</v>
      </c>
      <c r="G126" s="80">
        <f t="shared" si="6"/>
        <v>1305.54</v>
      </c>
      <c r="H126" s="80">
        <f t="shared" si="7"/>
        <v>0.11281832913387782</v>
      </c>
      <c r="I126" s="80"/>
      <c r="K126" s="83" t="s">
        <v>210</v>
      </c>
      <c r="L126" s="84">
        <v>2.6667690281963554E-2</v>
      </c>
    </row>
    <row r="127" spans="1:12" x14ac:dyDescent="0.3">
      <c r="A127" s="69" t="s">
        <v>254</v>
      </c>
      <c r="B127" s="74">
        <v>270</v>
      </c>
      <c r="C127" s="71">
        <v>211.6</v>
      </c>
      <c r="D127" s="71">
        <v>312.39999999999998</v>
      </c>
      <c r="E127" s="71">
        <v>520.20000000000005</v>
      </c>
      <c r="F127" s="71">
        <v>430.1</v>
      </c>
      <c r="G127" s="80">
        <f t="shared" ref="G127:G158" si="8">AVERAGE(B127:F127)</f>
        <v>348.86</v>
      </c>
      <c r="H127" s="80">
        <f t="shared" ref="H127:H158" si="9">G127/$G$227*100</f>
        <v>3.0146760958411553E-2</v>
      </c>
      <c r="I127" s="80"/>
      <c r="K127" s="83" t="s">
        <v>346</v>
      </c>
      <c r="L127" s="84">
        <v>2.5845018825436362E-2</v>
      </c>
    </row>
    <row r="128" spans="1:12" x14ac:dyDescent="0.3">
      <c r="A128" s="69" t="s">
        <v>269</v>
      </c>
      <c r="B128" s="74">
        <v>386</v>
      </c>
      <c r="C128" s="71">
        <v>383.4</v>
      </c>
      <c r="D128" s="71">
        <v>531.70000000000005</v>
      </c>
      <c r="E128" s="71">
        <v>701.1</v>
      </c>
      <c r="F128" s="71">
        <v>668.1</v>
      </c>
      <c r="G128" s="80">
        <f t="shared" si="8"/>
        <v>534.05999999999995</v>
      </c>
      <c r="H128" s="80">
        <f t="shared" si="9"/>
        <v>4.6150831730348202E-2</v>
      </c>
      <c r="I128" s="80"/>
      <c r="K128" s="83" t="s">
        <v>333</v>
      </c>
      <c r="L128" s="84">
        <v>2.5214188822006888E-2</v>
      </c>
    </row>
    <row r="129" spans="1:12" x14ac:dyDescent="0.3">
      <c r="A129" s="69" t="s">
        <v>274</v>
      </c>
      <c r="B129" s="71">
        <v>258.39999999999998</v>
      </c>
      <c r="C129" s="74">
        <v>179</v>
      </c>
      <c r="D129" s="71">
        <v>244.8</v>
      </c>
      <c r="E129" s="71">
        <v>325.7</v>
      </c>
      <c r="F129" s="71">
        <v>318.7</v>
      </c>
      <c r="G129" s="80">
        <f t="shared" si="8"/>
        <v>265.32000000000005</v>
      </c>
      <c r="H129" s="80">
        <f t="shared" si="9"/>
        <v>2.2927646097247477E-2</v>
      </c>
      <c r="I129" s="80"/>
      <c r="K129" s="83" t="s">
        <v>360</v>
      </c>
      <c r="L129" s="84">
        <v>2.4678415394436659E-2</v>
      </c>
    </row>
    <row r="130" spans="1:12" x14ac:dyDescent="0.3">
      <c r="A130" s="69" t="s">
        <v>32</v>
      </c>
      <c r="B130" s="74">
        <v>14036</v>
      </c>
      <c r="C130" s="71">
        <v>10670.6</v>
      </c>
      <c r="D130" s="71">
        <v>11897.7</v>
      </c>
      <c r="E130" s="71">
        <v>15797.9</v>
      </c>
      <c r="F130" s="75">
        <v>17227.099999999999</v>
      </c>
      <c r="G130" s="80">
        <f t="shared" si="8"/>
        <v>13925.86</v>
      </c>
      <c r="H130" s="80">
        <f t="shared" si="9"/>
        <v>1.2034041522682599</v>
      </c>
      <c r="I130" s="80"/>
      <c r="K130" s="83" t="s">
        <v>232</v>
      </c>
      <c r="L130" s="84">
        <v>2.4678415394436659E-2</v>
      </c>
    </row>
    <row r="131" spans="1:12" x14ac:dyDescent="0.3">
      <c r="A131" s="69" t="s">
        <v>322</v>
      </c>
      <c r="B131" s="71">
        <v>195.5</v>
      </c>
      <c r="C131" s="71">
        <v>178.6</v>
      </c>
      <c r="D131" s="71">
        <v>181.3</v>
      </c>
      <c r="E131" s="74">
        <v>213</v>
      </c>
      <c r="F131" s="71">
        <v>186.5</v>
      </c>
      <c r="G131" s="80">
        <f t="shared" si="8"/>
        <v>190.98000000000002</v>
      </c>
      <c r="H131" s="80">
        <f t="shared" si="9"/>
        <v>1.650354987054245E-2</v>
      </c>
      <c r="I131" s="80"/>
      <c r="K131" s="83" t="s">
        <v>282</v>
      </c>
      <c r="L131" s="84">
        <v>2.4647305969609994E-2</v>
      </c>
    </row>
    <row r="132" spans="1:12" x14ac:dyDescent="0.3">
      <c r="A132" s="69" t="s">
        <v>331</v>
      </c>
      <c r="B132" s="71">
        <v>2149.6999999999998</v>
      </c>
      <c r="C132" s="71">
        <v>1790.2</v>
      </c>
      <c r="D132" s="71">
        <v>2172.6</v>
      </c>
      <c r="E132" s="71">
        <v>2672.8</v>
      </c>
      <c r="F132" s="71">
        <v>2259.5</v>
      </c>
      <c r="G132" s="80">
        <f t="shared" si="8"/>
        <v>2208.96</v>
      </c>
      <c r="H132" s="80">
        <f t="shared" si="9"/>
        <v>0.19088743073637787</v>
      </c>
      <c r="I132" s="80"/>
      <c r="K132" s="83" t="s">
        <v>274</v>
      </c>
      <c r="L132" s="84">
        <v>2.2927646097247477E-2</v>
      </c>
    </row>
    <row r="133" spans="1:12" x14ac:dyDescent="0.3">
      <c r="A133" s="69" t="s">
        <v>5</v>
      </c>
      <c r="B133" s="71">
        <v>5252.6</v>
      </c>
      <c r="C133" s="71">
        <v>3484.8</v>
      </c>
      <c r="D133" s="74">
        <v>3626</v>
      </c>
      <c r="E133" s="71">
        <v>5956.4</v>
      </c>
      <c r="F133" s="71">
        <v>6267.4</v>
      </c>
      <c r="G133" s="80">
        <f t="shared" si="8"/>
        <v>4917.4400000000005</v>
      </c>
      <c r="H133" s="80">
        <f t="shared" si="9"/>
        <v>0.42494091672112405</v>
      </c>
      <c r="I133" s="80"/>
      <c r="K133" s="83" t="s">
        <v>300</v>
      </c>
      <c r="L133" s="84">
        <v>2.2262250066232829E-2</v>
      </c>
    </row>
    <row r="134" spans="1:12" x14ac:dyDescent="0.3">
      <c r="A134" s="69" t="s">
        <v>224</v>
      </c>
      <c r="B134" s="71">
        <v>465.1</v>
      </c>
      <c r="C134" s="71">
        <v>354.2</v>
      </c>
      <c r="D134" s="71">
        <v>353.6</v>
      </c>
      <c r="E134" s="71">
        <v>447.7</v>
      </c>
      <c r="F134" s="71">
        <v>530.1</v>
      </c>
      <c r="G134" s="80">
        <f t="shared" si="8"/>
        <v>430.14000000000004</v>
      </c>
      <c r="H134" s="80">
        <f t="shared" si="9"/>
        <v>3.717057776371939E-2</v>
      </c>
      <c r="I134" s="80"/>
      <c r="K134" s="83" t="s">
        <v>304</v>
      </c>
      <c r="L134" s="84">
        <v>2.2130899161409159E-2</v>
      </c>
    </row>
    <row r="135" spans="1:12" x14ac:dyDescent="0.3">
      <c r="A135" s="69" t="s">
        <v>30</v>
      </c>
      <c r="B135" s="71">
        <v>15387.3</v>
      </c>
      <c r="C135" s="71">
        <v>12473.8</v>
      </c>
      <c r="D135" s="74">
        <v>13415</v>
      </c>
      <c r="E135" s="71">
        <v>19939.900000000001</v>
      </c>
      <c r="F135" s="75">
        <v>20939.2</v>
      </c>
      <c r="G135" s="80">
        <f t="shared" si="8"/>
        <v>16431.04</v>
      </c>
      <c r="H135" s="80">
        <f t="shared" si="9"/>
        <v>1.4198894547328402</v>
      </c>
      <c r="I135" s="80"/>
      <c r="K135" s="83" t="s">
        <v>270</v>
      </c>
      <c r="L135" s="84">
        <v>2.1926959598656613E-2</v>
      </c>
    </row>
    <row r="136" spans="1:12" x14ac:dyDescent="0.3">
      <c r="A136" s="69" t="s">
        <v>237</v>
      </c>
      <c r="B136" s="71">
        <v>4645.2</v>
      </c>
      <c r="C136" s="74">
        <v>4224</v>
      </c>
      <c r="D136" s="71">
        <v>4561.7</v>
      </c>
      <c r="E136" s="71">
        <v>6279.7</v>
      </c>
      <c r="F136" s="71">
        <v>5623.9</v>
      </c>
      <c r="G136" s="80">
        <f t="shared" si="8"/>
        <v>5066.8999999999996</v>
      </c>
      <c r="H136" s="80">
        <f t="shared" si="9"/>
        <v>0.43785651292832506</v>
      </c>
      <c r="I136" s="80"/>
      <c r="K136" s="83" t="s">
        <v>406</v>
      </c>
      <c r="L136" s="84">
        <v>2.1901035077967732E-2</v>
      </c>
    </row>
    <row r="137" spans="1:12" x14ac:dyDescent="0.3">
      <c r="A137" s="69" t="s">
        <v>238</v>
      </c>
      <c r="B137" s="71">
        <v>3870.3</v>
      </c>
      <c r="C137" s="71">
        <v>2561.3000000000002</v>
      </c>
      <c r="D137" s="71">
        <v>3213.8</v>
      </c>
      <c r="E137" s="71">
        <v>5130.3</v>
      </c>
      <c r="F137" s="71">
        <v>5285.2</v>
      </c>
      <c r="G137" s="80">
        <f t="shared" si="8"/>
        <v>4012.1800000000003</v>
      </c>
      <c r="H137" s="80">
        <f t="shared" si="9"/>
        <v>0.34671281139173216</v>
      </c>
      <c r="I137" s="80"/>
      <c r="K137" s="83" t="s">
        <v>594</v>
      </c>
      <c r="L137" s="84">
        <v>1.9825345121477895E-2</v>
      </c>
    </row>
    <row r="138" spans="1:12" x14ac:dyDescent="0.3">
      <c r="A138" s="69" t="s">
        <v>252</v>
      </c>
      <c r="B138" s="71">
        <v>1156.4000000000001</v>
      </c>
      <c r="C138" s="71">
        <v>972.2</v>
      </c>
      <c r="D138" s="74">
        <v>1039</v>
      </c>
      <c r="E138" s="71">
        <v>1681.2</v>
      </c>
      <c r="F138" s="71">
        <v>1542.9</v>
      </c>
      <c r="G138" s="80">
        <f t="shared" si="8"/>
        <v>1278.3400000000001</v>
      </c>
      <c r="H138" s="80">
        <f t="shared" si="9"/>
        <v>0.11046783925808584</v>
      </c>
      <c r="I138" s="80"/>
      <c r="K138" s="83" t="s">
        <v>317</v>
      </c>
      <c r="L138" s="84">
        <v>1.9256733967701747E-2</v>
      </c>
    </row>
    <row r="139" spans="1:12" x14ac:dyDescent="0.3">
      <c r="A139" s="69" t="s">
        <v>673</v>
      </c>
      <c r="B139" s="71">
        <v>27.1</v>
      </c>
      <c r="C139" s="71">
        <v>24.3</v>
      </c>
      <c r="D139" s="71">
        <v>30.8</v>
      </c>
      <c r="E139" s="71">
        <v>35.700000000000003</v>
      </c>
      <c r="F139" s="71">
        <v>61.2</v>
      </c>
      <c r="G139" s="80">
        <f t="shared" si="8"/>
        <v>35.820000000000007</v>
      </c>
      <c r="H139" s="80">
        <f t="shared" si="9"/>
        <v>3.0953877702525425E-3</v>
      </c>
      <c r="I139" s="80"/>
      <c r="K139" s="83" t="s">
        <v>387</v>
      </c>
      <c r="L139" s="84">
        <v>1.9076990624258834E-2</v>
      </c>
    </row>
    <row r="140" spans="1:12" x14ac:dyDescent="0.3">
      <c r="A140" s="69" t="s">
        <v>272</v>
      </c>
      <c r="B140" s="74">
        <v>155</v>
      </c>
      <c r="C140" s="71">
        <v>109.7</v>
      </c>
      <c r="D140" s="71">
        <v>167.7</v>
      </c>
      <c r="E140" s="71">
        <v>201.2</v>
      </c>
      <c r="F140" s="74">
        <v>288</v>
      </c>
      <c r="G140" s="80">
        <f t="shared" si="8"/>
        <v>184.32</v>
      </c>
      <c r="H140" s="80">
        <f t="shared" si="9"/>
        <v>1.592802551124926E-2</v>
      </c>
      <c r="I140" s="80"/>
      <c r="K140" s="83" t="s">
        <v>650</v>
      </c>
      <c r="L140" s="84">
        <v>1.7467942040168872E-2</v>
      </c>
    </row>
    <row r="141" spans="1:12" x14ac:dyDescent="0.3">
      <c r="A141" s="69" t="s">
        <v>333</v>
      </c>
      <c r="B141" s="71">
        <v>250.1</v>
      </c>
      <c r="C141" s="71">
        <v>291.2</v>
      </c>
      <c r="D141" s="71">
        <v>278.7</v>
      </c>
      <c r="E141" s="71">
        <v>313.7</v>
      </c>
      <c r="F141" s="71">
        <v>325.2</v>
      </c>
      <c r="G141" s="80">
        <f t="shared" si="8"/>
        <v>291.78000000000003</v>
      </c>
      <c r="H141" s="80">
        <f t="shared" si="9"/>
        <v>2.5214188822006888E-2</v>
      </c>
      <c r="I141" s="80"/>
      <c r="K141" s="83" t="s">
        <v>231</v>
      </c>
      <c r="L141" s="84">
        <v>1.6968462941563071E-2</v>
      </c>
    </row>
    <row r="142" spans="1:12" x14ac:dyDescent="0.3">
      <c r="A142" s="69" t="s">
        <v>334</v>
      </c>
      <c r="B142" s="71">
        <v>2174.9</v>
      </c>
      <c r="C142" s="74">
        <v>1917</v>
      </c>
      <c r="D142" s="71">
        <v>2193.4</v>
      </c>
      <c r="E142" s="71">
        <v>3218.9</v>
      </c>
      <c r="F142" s="71">
        <v>2997.9</v>
      </c>
      <c r="G142" s="80">
        <f t="shared" si="8"/>
        <v>2500.42</v>
      </c>
      <c r="H142" s="80">
        <f t="shared" si="9"/>
        <v>0.2160739667363166</v>
      </c>
      <c r="I142" s="80"/>
      <c r="K142" s="83" t="s">
        <v>322</v>
      </c>
      <c r="L142" s="84">
        <v>1.650354987054245E-2</v>
      </c>
    </row>
    <row r="143" spans="1:12" x14ac:dyDescent="0.3">
      <c r="A143" s="69" t="s">
        <v>360</v>
      </c>
      <c r="B143" s="71">
        <v>349.8</v>
      </c>
      <c r="C143" s="71">
        <v>153.4</v>
      </c>
      <c r="D143" s="71">
        <v>255.1</v>
      </c>
      <c r="E143" s="71">
        <v>356.8</v>
      </c>
      <c r="F143" s="71">
        <v>312.8</v>
      </c>
      <c r="G143" s="80">
        <f t="shared" si="8"/>
        <v>285.58000000000004</v>
      </c>
      <c r="H143" s="80">
        <f t="shared" si="9"/>
        <v>2.4678415394436659E-2</v>
      </c>
      <c r="I143" s="80"/>
      <c r="K143" s="83" t="s">
        <v>272</v>
      </c>
      <c r="L143" s="84">
        <v>1.592802551124926E-2</v>
      </c>
    </row>
    <row r="144" spans="1:12" x14ac:dyDescent="0.3">
      <c r="A144" s="69" t="s">
        <v>381</v>
      </c>
      <c r="B144" s="71">
        <v>905.9</v>
      </c>
      <c r="C144" s="71">
        <v>981.9</v>
      </c>
      <c r="D144" s="71">
        <v>1314.2</v>
      </c>
      <c r="E144" s="71">
        <v>1599.3</v>
      </c>
      <c r="F144" s="71">
        <v>1692.9</v>
      </c>
      <c r="G144" s="80">
        <f t="shared" si="8"/>
        <v>1298.8400000000001</v>
      </c>
      <c r="H144" s="80">
        <f t="shared" si="9"/>
        <v>0.11223934817182614</v>
      </c>
      <c r="I144" s="80"/>
      <c r="K144" s="83" t="s">
        <v>388</v>
      </c>
      <c r="L144" s="84">
        <v>1.5661867098843405E-2</v>
      </c>
    </row>
    <row r="145" spans="1:12" ht="17.25" thickBot="1" x14ac:dyDescent="0.35">
      <c r="A145" s="87" t="s">
        <v>384</v>
      </c>
      <c r="B145" s="71">
        <v>619.6</v>
      </c>
      <c r="C145" s="74">
        <v>390</v>
      </c>
      <c r="D145" s="71">
        <v>472.6</v>
      </c>
      <c r="E145" s="71">
        <v>597.5</v>
      </c>
      <c r="F145" s="71">
        <v>642.70000000000005</v>
      </c>
      <c r="G145" s="80">
        <f t="shared" si="8"/>
        <v>544.4799999999999</v>
      </c>
      <c r="H145" s="80">
        <f t="shared" si="9"/>
        <v>4.7051276748942043E-2</v>
      </c>
      <c r="I145" s="80"/>
      <c r="K145" s="83" t="s">
        <v>558</v>
      </c>
      <c r="L145" s="84">
        <v>1.5552984111950096E-2</v>
      </c>
    </row>
    <row r="146" spans="1:12" x14ac:dyDescent="0.3">
      <c r="A146" s="88" t="s">
        <v>199</v>
      </c>
      <c r="B146" s="89">
        <f>SUM(B147:B195)</f>
        <v>220825.8</v>
      </c>
      <c r="C146" s="89">
        <f>SUM(C147:C195)</f>
        <v>191743.19999999995</v>
      </c>
      <c r="D146" s="89">
        <f>SUM(D147:D195)</f>
        <v>240695</v>
      </c>
      <c r="E146" s="89">
        <f>SUM(E147:E195)</f>
        <v>297425.5</v>
      </c>
      <c r="F146" s="89">
        <f>SUM(F147:F195)</f>
        <v>287265</v>
      </c>
      <c r="G146" s="90">
        <f t="shared" si="8"/>
        <v>247590.9</v>
      </c>
      <c r="H146" s="90">
        <f t="shared" si="9"/>
        <v>21.395584698096599</v>
      </c>
      <c r="I146" s="80"/>
      <c r="K146" s="83" t="s">
        <v>258</v>
      </c>
      <c r="L146" s="84">
        <v>1.5212508740236112E-2</v>
      </c>
    </row>
    <row r="147" spans="1:12" x14ac:dyDescent="0.3">
      <c r="A147" s="69" t="s">
        <v>285</v>
      </c>
      <c r="B147" s="71">
        <v>1530.4</v>
      </c>
      <c r="C147" s="74">
        <v>1390</v>
      </c>
      <c r="D147" s="71">
        <v>1527.8</v>
      </c>
      <c r="E147" s="74">
        <v>2106</v>
      </c>
      <c r="F147" s="71">
        <v>2863.6</v>
      </c>
      <c r="G147" s="80">
        <f t="shared" si="8"/>
        <v>1883.56</v>
      </c>
      <c r="H147" s="80">
        <f t="shared" si="9"/>
        <v>0.1627679672958369</v>
      </c>
      <c r="I147" s="80"/>
      <c r="K147" s="83" t="s">
        <v>312</v>
      </c>
      <c r="L147" s="84">
        <v>1.5056961616102819E-2</v>
      </c>
    </row>
    <row r="148" spans="1:12" x14ac:dyDescent="0.3">
      <c r="A148" s="69" t="s">
        <v>290</v>
      </c>
      <c r="B148" s="71">
        <v>61.5</v>
      </c>
      <c r="C148" s="71">
        <v>42.8</v>
      </c>
      <c r="D148" s="71">
        <v>53.8</v>
      </c>
      <c r="E148" s="71">
        <v>155.19999999999999</v>
      </c>
      <c r="F148" s="74">
        <v>422</v>
      </c>
      <c r="G148" s="80">
        <f t="shared" si="8"/>
        <v>147.06</v>
      </c>
      <c r="H148" s="80">
        <f t="shared" si="9"/>
        <v>1.2708200041690085E-2</v>
      </c>
      <c r="I148" s="80"/>
      <c r="K148" s="83" t="s">
        <v>323</v>
      </c>
      <c r="L148" s="84">
        <v>1.4018252487168269E-2</v>
      </c>
    </row>
    <row r="149" spans="1:12" x14ac:dyDescent="0.3">
      <c r="A149" s="69" t="s">
        <v>364</v>
      </c>
      <c r="B149" s="71">
        <v>38.700000000000003</v>
      </c>
      <c r="C149" s="71">
        <v>34.4</v>
      </c>
      <c r="D149" s="71">
        <v>43.4</v>
      </c>
      <c r="E149" s="71">
        <v>49.6</v>
      </c>
      <c r="F149" s="71">
        <v>87.9</v>
      </c>
      <c r="G149" s="80">
        <f t="shared" si="8"/>
        <v>50.8</v>
      </c>
      <c r="H149" s="80">
        <f t="shared" si="9"/>
        <v>4.3898855033173961E-3</v>
      </c>
      <c r="I149" s="80"/>
      <c r="K149" s="83" t="s">
        <v>340</v>
      </c>
      <c r="L149" s="84">
        <v>1.3824682732691284E-2</v>
      </c>
    </row>
    <row r="150" spans="1:12" x14ac:dyDescent="0.3">
      <c r="A150" s="69" t="s">
        <v>374</v>
      </c>
      <c r="B150" s="71">
        <v>117.6</v>
      </c>
      <c r="C150" s="71">
        <v>91.5</v>
      </c>
      <c r="D150" s="71">
        <v>106.8</v>
      </c>
      <c r="E150" s="71">
        <v>95.2</v>
      </c>
      <c r="F150" s="71">
        <v>206.8</v>
      </c>
      <c r="G150" s="80">
        <f t="shared" si="8"/>
        <v>123.58</v>
      </c>
      <c r="H150" s="80">
        <f t="shared" si="9"/>
        <v>1.0679174222440233E-2</v>
      </c>
      <c r="I150" s="80"/>
      <c r="K150" s="83" t="s">
        <v>290</v>
      </c>
      <c r="L150" s="84">
        <v>1.2708200041690085E-2</v>
      </c>
    </row>
    <row r="151" spans="1:12" x14ac:dyDescent="0.3">
      <c r="A151" s="69" t="s">
        <v>382</v>
      </c>
      <c r="B151" s="71">
        <v>387.7</v>
      </c>
      <c r="C151" s="71">
        <v>425.4</v>
      </c>
      <c r="D151" s="71">
        <v>267.89999999999998</v>
      </c>
      <c r="E151" s="71">
        <v>557.6</v>
      </c>
      <c r="F151" s="71">
        <v>710.8</v>
      </c>
      <c r="G151" s="80">
        <f t="shared" si="8"/>
        <v>469.87999999999994</v>
      </c>
      <c r="H151" s="80">
        <f t="shared" si="9"/>
        <v>4.0604712604306654E-2</v>
      </c>
      <c r="I151" s="80"/>
      <c r="K151" s="83" t="s">
        <v>226</v>
      </c>
      <c r="L151" s="84">
        <v>1.2647709493416025E-2</v>
      </c>
    </row>
    <row r="152" spans="1:12" x14ac:dyDescent="0.3">
      <c r="A152" s="69" t="s">
        <v>647</v>
      </c>
      <c r="B152" s="74">
        <v>54110</v>
      </c>
      <c r="C152" s="71">
        <v>48288.6</v>
      </c>
      <c r="D152" s="74">
        <v>63575</v>
      </c>
      <c r="E152" s="74">
        <v>67440</v>
      </c>
      <c r="F152" s="71">
        <v>58786.7</v>
      </c>
      <c r="G152" s="80">
        <f t="shared" si="8"/>
        <v>58440.06</v>
      </c>
      <c r="H152" s="80">
        <f t="shared" si="9"/>
        <v>5.0501018150984027</v>
      </c>
      <c r="I152" s="80"/>
      <c r="K152" s="83" t="s">
        <v>260</v>
      </c>
      <c r="L152" s="84">
        <v>1.2483520862386436E-2</v>
      </c>
    </row>
    <row r="153" spans="1:12" x14ac:dyDescent="0.3">
      <c r="A153" s="69" t="s">
        <v>275</v>
      </c>
      <c r="B153" s="71">
        <v>17215.400000000001</v>
      </c>
      <c r="C153" s="71">
        <v>18148.2</v>
      </c>
      <c r="D153" s="74">
        <v>25826</v>
      </c>
      <c r="E153" s="74">
        <v>26696</v>
      </c>
      <c r="F153" s="71">
        <v>24316.400000000001</v>
      </c>
      <c r="G153" s="80">
        <f t="shared" si="8"/>
        <v>22440.400000000001</v>
      </c>
      <c r="H153" s="80">
        <f t="shared" si="9"/>
        <v>1.9391887135559787</v>
      </c>
      <c r="I153" s="80"/>
      <c r="K153" s="83" t="s">
        <v>249</v>
      </c>
      <c r="L153" s="84">
        <v>1.2445498232042745E-2</v>
      </c>
    </row>
    <row r="154" spans="1:12" x14ac:dyDescent="0.3">
      <c r="A154" s="69" t="s">
        <v>406</v>
      </c>
      <c r="B154" s="71">
        <v>273.89999999999998</v>
      </c>
      <c r="C154" s="74">
        <v>221</v>
      </c>
      <c r="D154" s="71">
        <v>243.2</v>
      </c>
      <c r="E154" s="71">
        <v>252.9</v>
      </c>
      <c r="F154" s="71">
        <v>276.2</v>
      </c>
      <c r="G154" s="80">
        <f t="shared" si="8"/>
        <v>253.43999999999997</v>
      </c>
      <c r="H154" s="80">
        <f t="shared" si="9"/>
        <v>2.1901035077967732E-2</v>
      </c>
      <c r="I154" s="80"/>
      <c r="K154" s="83" t="s">
        <v>291</v>
      </c>
      <c r="L154" s="84">
        <v>1.1486290966554102E-2</v>
      </c>
    </row>
    <row r="155" spans="1:12" x14ac:dyDescent="0.3">
      <c r="A155" s="69" t="s">
        <v>312</v>
      </c>
      <c r="B155" s="74">
        <v>296</v>
      </c>
      <c r="C155" s="71">
        <v>113.9</v>
      </c>
      <c r="D155" s="71">
        <v>164.6</v>
      </c>
      <c r="E155" s="71">
        <v>118.1</v>
      </c>
      <c r="F155" s="71">
        <v>178.6</v>
      </c>
      <c r="G155" s="80">
        <f t="shared" si="8"/>
        <v>174.24</v>
      </c>
      <c r="H155" s="80">
        <f t="shared" si="9"/>
        <v>1.5056961616102819E-2</v>
      </c>
      <c r="I155" s="80"/>
      <c r="K155" s="83" t="s">
        <v>614</v>
      </c>
      <c r="L155" s="84">
        <v>1.1437898527934856E-2</v>
      </c>
    </row>
    <row r="156" spans="1:12" x14ac:dyDescent="0.3">
      <c r="A156" s="69" t="s">
        <v>325</v>
      </c>
      <c r="B156" s="71">
        <v>112.1</v>
      </c>
      <c r="C156" s="71">
        <v>156.4</v>
      </c>
      <c r="D156" s="71">
        <v>130.9</v>
      </c>
      <c r="E156" s="71">
        <v>92.7</v>
      </c>
      <c r="F156" s="71">
        <v>108.2</v>
      </c>
      <c r="G156" s="80">
        <f t="shared" si="8"/>
        <v>120.05999999999999</v>
      </c>
      <c r="H156" s="80">
        <f t="shared" si="9"/>
        <v>1.037499317969068E-2</v>
      </c>
      <c r="I156" s="80"/>
      <c r="K156" s="83" t="s">
        <v>303</v>
      </c>
      <c r="L156" s="84">
        <v>1.1278894801043044E-2</v>
      </c>
    </row>
    <row r="157" spans="1:12" x14ac:dyDescent="0.3">
      <c r="A157" s="69" t="s">
        <v>353</v>
      </c>
      <c r="B157" s="71">
        <v>14083.7</v>
      </c>
      <c r="C157" s="71">
        <v>12528.3</v>
      </c>
      <c r="D157" s="71">
        <v>14511.5</v>
      </c>
      <c r="E157" s="74">
        <v>19682</v>
      </c>
      <c r="F157" s="71">
        <v>18789.2</v>
      </c>
      <c r="G157" s="80">
        <f t="shared" si="8"/>
        <v>15918.939999999999</v>
      </c>
      <c r="H157" s="80">
        <f t="shared" si="9"/>
        <v>1.3756362979169179</v>
      </c>
      <c r="I157" s="80"/>
      <c r="K157" s="83" t="s">
        <v>359</v>
      </c>
      <c r="L157" s="84">
        <v>1.1024834498291997E-2</v>
      </c>
    </row>
    <row r="158" spans="1:12" x14ac:dyDescent="0.3">
      <c r="A158" s="69" t="s">
        <v>645</v>
      </c>
      <c r="B158" s="71">
        <v>5742.1</v>
      </c>
      <c r="C158" s="71">
        <v>5796.8</v>
      </c>
      <c r="D158" s="71">
        <v>7405.4</v>
      </c>
      <c r="E158" s="74">
        <v>10240</v>
      </c>
      <c r="F158" s="71">
        <v>11002.8</v>
      </c>
      <c r="G158" s="80">
        <f t="shared" si="8"/>
        <v>8037.420000000001</v>
      </c>
      <c r="H158" s="80">
        <f t="shared" si="9"/>
        <v>0.69455420358412034</v>
      </c>
      <c r="I158" s="80"/>
      <c r="K158" s="83" t="s">
        <v>374</v>
      </c>
      <c r="L158" s="84">
        <v>1.0679174222440233E-2</v>
      </c>
    </row>
    <row r="159" spans="1:12" x14ac:dyDescent="0.3">
      <c r="A159" s="69" t="s">
        <v>198</v>
      </c>
      <c r="B159" s="74">
        <v>93</v>
      </c>
      <c r="C159" s="71">
        <v>89.9</v>
      </c>
      <c r="D159" s="74">
        <v>71</v>
      </c>
      <c r="E159" s="71">
        <v>57.9</v>
      </c>
      <c r="F159" s="71">
        <v>43.6</v>
      </c>
      <c r="G159" s="80">
        <f t="shared" ref="G159:G190" si="10">AVERAGE(B159:F159)</f>
        <v>71.080000000000013</v>
      </c>
      <c r="H159" s="80">
        <f t="shared" ref="H159:H190" si="11">G159/$G$227*100</f>
        <v>6.1423831018858378E-3</v>
      </c>
      <c r="I159" s="80"/>
      <c r="K159" s="83" t="s">
        <v>319</v>
      </c>
      <c r="L159" s="84">
        <v>1.051152898865213E-2</v>
      </c>
    </row>
    <row r="160" spans="1:12" x14ac:dyDescent="0.3">
      <c r="A160" s="69" t="s">
        <v>217</v>
      </c>
      <c r="B160" s="71">
        <v>594.70000000000005</v>
      </c>
      <c r="C160" s="71">
        <v>609.79999999999995</v>
      </c>
      <c r="D160" s="71">
        <v>745.4</v>
      </c>
      <c r="E160" s="74">
        <v>1131</v>
      </c>
      <c r="F160" s="71">
        <v>1437.1</v>
      </c>
      <c r="G160" s="80">
        <f t="shared" si="10"/>
        <v>903.6</v>
      </c>
      <c r="H160" s="80">
        <f t="shared" si="11"/>
        <v>7.8084656314913375E-2</v>
      </c>
      <c r="I160" s="80"/>
      <c r="K160" s="83" t="s">
        <v>325</v>
      </c>
      <c r="L160" s="84">
        <v>1.037499317969068E-2</v>
      </c>
    </row>
    <row r="161" spans="1:12" x14ac:dyDescent="0.3">
      <c r="A161" s="69" t="s">
        <v>223</v>
      </c>
      <c r="B161" s="71">
        <v>23.8</v>
      </c>
      <c r="C161" s="71">
        <v>14.3</v>
      </c>
      <c r="D161" s="71">
        <v>17.7</v>
      </c>
      <c r="E161" s="74">
        <v>16</v>
      </c>
      <c r="F161" s="71">
        <v>18.8</v>
      </c>
      <c r="G161" s="80">
        <f t="shared" si="10"/>
        <v>18.119999999999997</v>
      </c>
      <c r="H161" s="80">
        <f t="shared" si="11"/>
        <v>1.5658410496084882E-3</v>
      </c>
      <c r="I161" s="80"/>
      <c r="K161" s="83" t="s">
        <v>347</v>
      </c>
      <c r="L161" s="84">
        <v>9.3241859411013206E-3</v>
      </c>
    </row>
    <row r="162" spans="1:12" x14ac:dyDescent="0.3">
      <c r="A162" s="69" t="s">
        <v>666</v>
      </c>
      <c r="B162" s="71">
        <v>4.4000000000000004</v>
      </c>
      <c r="C162" s="71">
        <v>3.2</v>
      </c>
      <c r="D162" s="71">
        <v>5.2</v>
      </c>
      <c r="E162" s="71">
        <v>3.5</v>
      </c>
      <c r="F162" s="71">
        <v>2.2000000000000002</v>
      </c>
      <c r="G162" s="80">
        <f t="shared" si="10"/>
        <v>3.7</v>
      </c>
      <c r="H162" s="80">
        <f t="shared" si="11"/>
        <v>3.1973575516288126E-4</v>
      </c>
      <c r="I162" s="80"/>
      <c r="K162" s="83" t="s">
        <v>363</v>
      </c>
      <c r="L162" s="84">
        <v>9.2913482148954032E-3</v>
      </c>
    </row>
    <row r="163" spans="1:12" x14ac:dyDescent="0.3">
      <c r="A163" s="69" t="s">
        <v>28</v>
      </c>
      <c r="B163" s="71">
        <v>17207.599999999999</v>
      </c>
      <c r="C163" s="71">
        <v>15482.1</v>
      </c>
      <c r="D163" s="71">
        <v>21791.8</v>
      </c>
      <c r="E163" s="74">
        <v>26681</v>
      </c>
      <c r="F163" s="71">
        <v>25954.799999999999</v>
      </c>
      <c r="G163" s="80">
        <f t="shared" si="10"/>
        <v>21423.46</v>
      </c>
      <c r="H163" s="80">
        <f t="shared" si="11"/>
        <v>1.8513097733248052</v>
      </c>
      <c r="I163" s="80"/>
      <c r="K163" s="83" t="s">
        <v>332</v>
      </c>
      <c r="L163" s="84">
        <v>9.0165482955932522E-3</v>
      </c>
    </row>
    <row r="164" spans="1:12" x14ac:dyDescent="0.3">
      <c r="A164" s="69" t="s">
        <v>278</v>
      </c>
      <c r="B164" s="71">
        <v>701.4</v>
      </c>
      <c r="C164" s="71">
        <v>485.9</v>
      </c>
      <c r="D164" s="71">
        <v>554.6</v>
      </c>
      <c r="E164" s="71">
        <v>941.1</v>
      </c>
      <c r="F164" s="71">
        <v>873.1</v>
      </c>
      <c r="G164" s="80">
        <f t="shared" si="10"/>
        <v>711.22</v>
      </c>
      <c r="H164" s="80">
        <f t="shared" si="11"/>
        <v>6.146012534782281E-2</v>
      </c>
      <c r="I164" s="80"/>
      <c r="K164" s="83" t="s">
        <v>236</v>
      </c>
      <c r="L164" s="84">
        <v>8.4513937445756179E-3</v>
      </c>
    </row>
    <row r="165" spans="1:12" x14ac:dyDescent="0.3">
      <c r="A165" s="69" t="s">
        <v>303</v>
      </c>
      <c r="B165" s="71">
        <v>82.2</v>
      </c>
      <c r="C165" s="71">
        <v>92.2</v>
      </c>
      <c r="D165" s="71">
        <v>106.9</v>
      </c>
      <c r="E165" s="71">
        <v>164.3</v>
      </c>
      <c r="F165" s="74">
        <v>207</v>
      </c>
      <c r="G165" s="80">
        <f t="shared" si="10"/>
        <v>130.52000000000001</v>
      </c>
      <c r="H165" s="80">
        <f t="shared" si="11"/>
        <v>1.1278894801043044E-2</v>
      </c>
      <c r="I165" s="80"/>
      <c r="K165" s="83" t="s">
        <v>389</v>
      </c>
      <c r="L165" s="84">
        <v>8.4030013059563698E-3</v>
      </c>
    </row>
    <row r="166" spans="1:12" x14ac:dyDescent="0.3">
      <c r="A166" s="69" t="s">
        <v>319</v>
      </c>
      <c r="B166" s="71">
        <v>131.19999999999999</v>
      </c>
      <c r="C166" s="71">
        <v>95.9</v>
      </c>
      <c r="D166" s="71">
        <v>87.5</v>
      </c>
      <c r="E166" s="71">
        <v>124.3</v>
      </c>
      <c r="F166" s="71">
        <v>169.3</v>
      </c>
      <c r="G166" s="80">
        <f t="shared" si="10"/>
        <v>121.64000000000001</v>
      </c>
      <c r="H166" s="80">
        <f t="shared" si="11"/>
        <v>1.051152898865213E-2</v>
      </c>
      <c r="I166" s="80"/>
      <c r="K166" s="83" t="s">
        <v>255</v>
      </c>
      <c r="L166" s="84">
        <v>8.2128881542379E-3</v>
      </c>
    </row>
    <row r="167" spans="1:12" x14ac:dyDescent="0.3">
      <c r="A167" s="69" t="s">
        <v>329</v>
      </c>
      <c r="B167" s="71">
        <v>1121.2</v>
      </c>
      <c r="C167" s="71">
        <v>1117.9000000000001</v>
      </c>
      <c r="D167" s="74">
        <v>1348</v>
      </c>
      <c r="E167" s="74">
        <v>1766</v>
      </c>
      <c r="F167" s="71">
        <v>1425.4</v>
      </c>
      <c r="G167" s="80">
        <f t="shared" si="10"/>
        <v>1355.7</v>
      </c>
      <c r="H167" s="80">
        <f t="shared" si="11"/>
        <v>0.11715290899305894</v>
      </c>
      <c r="I167" s="80"/>
      <c r="K167" s="83" t="s">
        <v>208</v>
      </c>
      <c r="L167" s="84">
        <v>8.1800504280319826E-3</v>
      </c>
    </row>
    <row r="168" spans="1:12" x14ac:dyDescent="0.3">
      <c r="A168" s="69" t="s">
        <v>355</v>
      </c>
      <c r="B168" s="71">
        <v>636.70000000000005</v>
      </c>
      <c r="C168" s="71">
        <v>445.8</v>
      </c>
      <c r="D168" s="74">
        <v>504</v>
      </c>
      <c r="E168" s="71">
        <v>618.6</v>
      </c>
      <c r="F168" s="71">
        <v>532.4</v>
      </c>
      <c r="G168" s="80">
        <f t="shared" si="10"/>
        <v>547.5</v>
      </c>
      <c r="H168" s="80">
        <f t="shared" si="11"/>
        <v>4.7312250257210128E-2</v>
      </c>
      <c r="I168" s="80"/>
      <c r="K168" s="83" t="s">
        <v>273</v>
      </c>
      <c r="L168" s="84">
        <v>7.5682317397743615E-3</v>
      </c>
    </row>
    <row r="169" spans="1:12" x14ac:dyDescent="0.3">
      <c r="A169" s="69" t="s">
        <v>594</v>
      </c>
      <c r="B169" s="71">
        <v>265.3</v>
      </c>
      <c r="C169" s="71">
        <v>240.4</v>
      </c>
      <c r="D169" s="71">
        <v>233.7</v>
      </c>
      <c r="E169" s="71">
        <v>205.7</v>
      </c>
      <c r="F169" s="74">
        <v>202</v>
      </c>
      <c r="G169" s="80">
        <f t="shared" si="10"/>
        <v>229.42000000000002</v>
      </c>
      <c r="H169" s="80">
        <f t="shared" si="11"/>
        <v>1.9825345121477895E-2</v>
      </c>
      <c r="I169" s="80"/>
      <c r="K169" s="83" t="s">
        <v>669</v>
      </c>
      <c r="L169" s="84">
        <v>6.3428660618798614E-3</v>
      </c>
    </row>
    <row r="170" spans="1:12" x14ac:dyDescent="0.3">
      <c r="A170" s="69" t="s">
        <v>232</v>
      </c>
      <c r="B170" s="71">
        <v>171.3</v>
      </c>
      <c r="C170" s="71">
        <v>229.8</v>
      </c>
      <c r="D170" s="71">
        <v>262.10000000000002</v>
      </c>
      <c r="E170" s="71">
        <v>363.2</v>
      </c>
      <c r="F170" s="71">
        <v>401.5</v>
      </c>
      <c r="G170" s="80">
        <f t="shared" si="10"/>
        <v>285.58000000000004</v>
      </c>
      <c r="H170" s="80">
        <f t="shared" si="11"/>
        <v>2.4678415394436659E-2</v>
      </c>
      <c r="I170" s="80"/>
      <c r="K170" s="83" t="s">
        <v>198</v>
      </c>
      <c r="L170" s="84">
        <v>6.1423831018858378E-3</v>
      </c>
    </row>
    <row r="171" spans="1:12" x14ac:dyDescent="0.3">
      <c r="A171" s="69" t="s">
        <v>36</v>
      </c>
      <c r="B171" s="71">
        <v>5046.1000000000004</v>
      </c>
      <c r="C171" s="71">
        <v>4583.3</v>
      </c>
      <c r="D171" s="71">
        <v>5164.7</v>
      </c>
      <c r="E171" s="71">
        <v>5908.7</v>
      </c>
      <c r="F171" s="71">
        <v>5717.1</v>
      </c>
      <c r="G171" s="80">
        <f t="shared" si="10"/>
        <v>5283.9800000000005</v>
      </c>
      <c r="H171" s="80">
        <f t="shared" si="11"/>
        <v>0.45661549609880037</v>
      </c>
      <c r="I171" s="80"/>
      <c r="K171" s="83" t="s">
        <v>352</v>
      </c>
      <c r="L171" s="84">
        <v>5.5875983591437573E-3</v>
      </c>
    </row>
    <row r="172" spans="1:12" x14ac:dyDescent="0.3">
      <c r="A172" s="69" t="s">
        <v>291</v>
      </c>
      <c r="B172" s="74">
        <v>227</v>
      </c>
      <c r="C172" s="71">
        <v>88.8</v>
      </c>
      <c r="D172" s="71">
        <v>98.5</v>
      </c>
      <c r="E172" s="71">
        <v>169.8</v>
      </c>
      <c r="F172" s="71">
        <v>80.5</v>
      </c>
      <c r="G172" s="80">
        <f t="shared" si="10"/>
        <v>132.92000000000002</v>
      </c>
      <c r="H172" s="80">
        <f t="shared" si="11"/>
        <v>1.1486290966554102E-2</v>
      </c>
      <c r="I172" s="80"/>
      <c r="K172" s="83" t="s">
        <v>271</v>
      </c>
      <c r="L172" s="84">
        <v>4.9291155336461476E-3</v>
      </c>
    </row>
    <row r="173" spans="1:12" x14ac:dyDescent="0.3">
      <c r="A173" s="69" t="s">
        <v>302</v>
      </c>
      <c r="B173" s="71">
        <v>4291.6000000000004</v>
      </c>
      <c r="C173" s="71">
        <v>4072.2</v>
      </c>
      <c r="D173" s="71">
        <v>4431.3</v>
      </c>
      <c r="E173" s="71">
        <v>5927.7</v>
      </c>
      <c r="F173" s="71">
        <v>5597.7</v>
      </c>
      <c r="G173" s="80">
        <f t="shared" si="10"/>
        <v>4864.1000000000004</v>
      </c>
      <c r="H173" s="80">
        <f t="shared" si="11"/>
        <v>0.42033153694264069</v>
      </c>
      <c r="I173" s="80"/>
      <c r="K173" s="83" t="s">
        <v>555</v>
      </c>
      <c r="L173" s="84">
        <v>4.6940665460669479E-3</v>
      </c>
    </row>
    <row r="174" spans="1:12" x14ac:dyDescent="0.3">
      <c r="A174" s="69" t="s">
        <v>650</v>
      </c>
      <c r="B174" s="71">
        <v>235.2</v>
      </c>
      <c r="C174" s="74">
        <v>238</v>
      </c>
      <c r="D174" s="71">
        <v>198.8</v>
      </c>
      <c r="E174" s="71">
        <v>165.6</v>
      </c>
      <c r="F174" s="71">
        <v>173.1</v>
      </c>
      <c r="G174" s="80">
        <f t="shared" si="10"/>
        <v>202.14000000000001</v>
      </c>
      <c r="H174" s="80">
        <f t="shared" si="11"/>
        <v>1.7467942040168872E-2</v>
      </c>
      <c r="I174" s="80"/>
      <c r="K174" s="83" t="s">
        <v>235</v>
      </c>
      <c r="L174" s="84">
        <v>4.4814854764181128E-3</v>
      </c>
    </row>
    <row r="175" spans="1:12" x14ac:dyDescent="0.3">
      <c r="A175" s="69" t="s">
        <v>335</v>
      </c>
      <c r="B175" s="71">
        <v>2718.5</v>
      </c>
      <c r="C175" s="74">
        <v>2577</v>
      </c>
      <c r="D175" s="71">
        <v>2730.8</v>
      </c>
      <c r="E175" s="71">
        <v>3812.3</v>
      </c>
      <c r="F175" s="71">
        <v>4072.7</v>
      </c>
      <c r="G175" s="80">
        <f t="shared" si="10"/>
        <v>3182.2599999999998</v>
      </c>
      <c r="H175" s="80">
        <f t="shared" si="11"/>
        <v>0.27499521735800819</v>
      </c>
      <c r="I175" s="80"/>
      <c r="K175" s="83" t="s">
        <v>677</v>
      </c>
      <c r="L175" s="84">
        <v>4.3967987088344325E-3</v>
      </c>
    </row>
    <row r="176" spans="1:12" x14ac:dyDescent="0.3">
      <c r="A176" s="69" t="s">
        <v>348</v>
      </c>
      <c r="B176" s="71">
        <v>32319.5</v>
      </c>
      <c r="C176" s="71">
        <v>23167.200000000001</v>
      </c>
      <c r="D176" s="71">
        <v>28164.1</v>
      </c>
      <c r="E176" s="71">
        <v>41768.1</v>
      </c>
      <c r="F176" s="71">
        <v>37200.5</v>
      </c>
      <c r="G176" s="80">
        <f t="shared" si="10"/>
        <v>32523.879999999997</v>
      </c>
      <c r="H176" s="80">
        <f t="shared" si="11"/>
        <v>2.8105533331424133</v>
      </c>
      <c r="I176" s="80"/>
      <c r="K176" s="83" t="s">
        <v>364</v>
      </c>
      <c r="L176" s="84">
        <v>4.3898855033173961E-3</v>
      </c>
    </row>
    <row r="177" spans="1:12" x14ac:dyDescent="0.3">
      <c r="A177" s="69" t="s">
        <v>366</v>
      </c>
      <c r="B177" s="74">
        <v>5304</v>
      </c>
      <c r="C177" s="71">
        <v>5039.1000000000004</v>
      </c>
      <c r="D177" s="71">
        <v>5731.7</v>
      </c>
      <c r="E177" s="71">
        <v>7175.7</v>
      </c>
      <c r="F177" s="71">
        <v>7300.4</v>
      </c>
      <c r="G177" s="80">
        <f t="shared" si="10"/>
        <v>6110.18</v>
      </c>
      <c r="H177" s="80">
        <f t="shared" si="11"/>
        <v>0.52801162607598218</v>
      </c>
      <c r="I177" s="80"/>
      <c r="K177" s="83" t="s">
        <v>301</v>
      </c>
      <c r="L177" s="84">
        <v>4.0165724053974929E-3</v>
      </c>
    </row>
    <row r="178" spans="1:12" x14ac:dyDescent="0.3">
      <c r="A178" s="69" t="s">
        <v>368</v>
      </c>
      <c r="B178" s="71">
        <v>13.8</v>
      </c>
      <c r="C178" s="71">
        <v>17.399999999999999</v>
      </c>
      <c r="D178" s="71">
        <v>13.7</v>
      </c>
      <c r="E178" s="71">
        <v>33.299999999999997</v>
      </c>
      <c r="F178" s="71">
        <v>19.7</v>
      </c>
      <c r="G178" s="80">
        <f t="shared" si="10"/>
        <v>19.579999999999998</v>
      </c>
      <c r="H178" s="80">
        <f t="shared" si="11"/>
        <v>1.6920070502943823E-3</v>
      </c>
      <c r="I178" s="80"/>
      <c r="K178" s="83" t="s">
        <v>676</v>
      </c>
      <c r="L178" s="84">
        <v>3.8039913357486572E-3</v>
      </c>
    </row>
    <row r="179" spans="1:12" x14ac:dyDescent="0.3">
      <c r="A179" s="69" t="s">
        <v>425</v>
      </c>
      <c r="B179" s="71">
        <v>4253.3</v>
      </c>
      <c r="C179" s="71">
        <v>4312.6000000000004</v>
      </c>
      <c r="D179" s="71">
        <v>5739.2</v>
      </c>
      <c r="E179" s="71">
        <v>5945.5</v>
      </c>
      <c r="F179" s="71">
        <v>5266.9</v>
      </c>
      <c r="G179" s="80">
        <f t="shared" si="10"/>
        <v>5103.5</v>
      </c>
      <c r="H179" s="80">
        <f t="shared" si="11"/>
        <v>0.44101930445236875</v>
      </c>
      <c r="I179" s="80"/>
      <c r="K179" s="83" t="s">
        <v>675</v>
      </c>
      <c r="L179" s="84">
        <v>3.6259762936849994E-3</v>
      </c>
    </row>
    <row r="180" spans="1:12" x14ac:dyDescent="0.3">
      <c r="A180" s="69" t="s">
        <v>210</v>
      </c>
      <c r="B180" s="71">
        <v>230.5</v>
      </c>
      <c r="C180" s="71">
        <v>146.1</v>
      </c>
      <c r="D180" s="71">
        <v>165.9</v>
      </c>
      <c r="E180" s="71">
        <v>443.7</v>
      </c>
      <c r="F180" s="71">
        <v>556.79999999999995</v>
      </c>
      <c r="G180" s="80">
        <f t="shared" si="10"/>
        <v>308.60000000000002</v>
      </c>
      <c r="H180" s="80">
        <f t="shared" si="11"/>
        <v>2.6667690281963554E-2</v>
      </c>
      <c r="I180" s="80"/>
      <c r="K180" s="83" t="s">
        <v>674</v>
      </c>
      <c r="L180" s="84">
        <v>3.2941424288673066E-3</v>
      </c>
    </row>
    <row r="181" spans="1:12" x14ac:dyDescent="0.3">
      <c r="A181" s="69" t="s">
        <v>213</v>
      </c>
      <c r="B181" s="71">
        <v>618.6</v>
      </c>
      <c r="C181" s="71">
        <v>618.70000000000005</v>
      </c>
      <c r="D181" s="71">
        <v>571.1</v>
      </c>
      <c r="E181" s="71">
        <v>638.79999999999995</v>
      </c>
      <c r="F181" s="74">
        <v>747</v>
      </c>
      <c r="G181" s="80">
        <f t="shared" si="10"/>
        <v>638.83999999999992</v>
      </c>
      <c r="H181" s="80">
        <f t="shared" si="11"/>
        <v>5.5205402656285138E-2</v>
      </c>
      <c r="I181" s="80"/>
      <c r="K181" s="83" t="s">
        <v>673</v>
      </c>
      <c r="L181" s="84">
        <v>3.0953877702525425E-3</v>
      </c>
    </row>
    <row r="182" spans="1:12" x14ac:dyDescent="0.3">
      <c r="A182" s="69" t="s">
        <v>215</v>
      </c>
      <c r="B182" s="71">
        <v>1283.5</v>
      </c>
      <c r="C182" s="71">
        <v>1039.2</v>
      </c>
      <c r="D182" s="71">
        <v>985.9</v>
      </c>
      <c r="E182" s="71">
        <v>1141.9000000000001</v>
      </c>
      <c r="F182" s="71">
        <v>1345.2</v>
      </c>
      <c r="G182" s="80">
        <f t="shared" si="10"/>
        <v>1159.1399999999999</v>
      </c>
      <c r="H182" s="80">
        <f t="shared" si="11"/>
        <v>0.10016716303770326</v>
      </c>
      <c r="I182" s="80"/>
      <c r="K182" s="83" t="s">
        <v>672</v>
      </c>
      <c r="L182" s="84">
        <v>3.0815613592184714E-3</v>
      </c>
    </row>
    <row r="183" spans="1:12" x14ac:dyDescent="0.3">
      <c r="A183" s="69" t="s">
        <v>279</v>
      </c>
      <c r="B183" s="71">
        <v>646.1</v>
      </c>
      <c r="C183" s="71">
        <v>536.79999999999995</v>
      </c>
      <c r="D183" s="71">
        <v>666.7</v>
      </c>
      <c r="E183" s="71">
        <v>937.3</v>
      </c>
      <c r="F183" s="71">
        <v>1055.5999999999999</v>
      </c>
      <c r="G183" s="80">
        <f t="shared" si="10"/>
        <v>768.5</v>
      </c>
      <c r="H183" s="80">
        <f t="shared" si="11"/>
        <v>6.6409980498020063E-2</v>
      </c>
      <c r="I183" s="80"/>
      <c r="K183" s="83" t="s">
        <v>671</v>
      </c>
      <c r="L183" s="84">
        <v>2.9640368654288715E-3</v>
      </c>
    </row>
    <row r="184" spans="1:12" x14ac:dyDescent="0.3">
      <c r="A184" s="69" t="s">
        <v>281</v>
      </c>
      <c r="B184" s="74">
        <v>9737</v>
      </c>
      <c r="C184" s="71">
        <v>7693.9</v>
      </c>
      <c r="D184" s="71">
        <v>10309.4</v>
      </c>
      <c r="E184" s="71">
        <v>14482.6</v>
      </c>
      <c r="F184" s="71">
        <v>15087.3</v>
      </c>
      <c r="G184" s="80">
        <f t="shared" si="10"/>
        <v>11462.039999999999</v>
      </c>
      <c r="H184" s="80">
        <f t="shared" si="11"/>
        <v>0.99049297705598671</v>
      </c>
      <c r="I184" s="80"/>
      <c r="K184" s="83" t="s">
        <v>239</v>
      </c>
      <c r="L184" s="84">
        <v>2.9381123447399897E-3</v>
      </c>
    </row>
    <row r="185" spans="1:12" x14ac:dyDescent="0.3">
      <c r="A185" s="69" t="s">
        <v>284</v>
      </c>
      <c r="B185" s="71">
        <v>908.4</v>
      </c>
      <c r="C185" s="71">
        <v>897.5</v>
      </c>
      <c r="D185" s="71">
        <v>921.7</v>
      </c>
      <c r="E185" s="71">
        <v>1098.9000000000001</v>
      </c>
      <c r="F185" s="71">
        <v>1349.5</v>
      </c>
      <c r="G185" s="80">
        <f t="shared" si="10"/>
        <v>1035.2</v>
      </c>
      <c r="H185" s="80">
        <f t="shared" si="11"/>
        <v>8.9456879390436395E-2</v>
      </c>
      <c r="I185" s="80"/>
      <c r="K185" s="83" t="s">
        <v>230</v>
      </c>
      <c r="L185" s="84">
        <v>2.8102180426748374E-3</v>
      </c>
    </row>
    <row r="186" spans="1:12" x14ac:dyDescent="0.3">
      <c r="A186" s="69" t="s">
        <v>289</v>
      </c>
      <c r="B186" s="71">
        <v>1857.4</v>
      </c>
      <c r="C186" s="71">
        <v>1412.9</v>
      </c>
      <c r="D186" s="74">
        <v>1405</v>
      </c>
      <c r="E186" s="71">
        <v>2087.6999999999998</v>
      </c>
      <c r="F186" s="71">
        <v>2453.6999999999998</v>
      </c>
      <c r="G186" s="80">
        <f t="shared" si="10"/>
        <v>1843.3400000000001</v>
      </c>
      <c r="H186" s="80">
        <f t="shared" si="11"/>
        <v>0.15929235322214744</v>
      </c>
      <c r="I186" s="80"/>
      <c r="K186" s="83" t="s">
        <v>670</v>
      </c>
      <c r="L186" s="84">
        <v>2.5751690550956381E-3</v>
      </c>
    </row>
    <row r="187" spans="1:12" x14ac:dyDescent="0.3">
      <c r="A187" s="69" t="s">
        <v>293</v>
      </c>
      <c r="B187" s="71">
        <v>1640.7</v>
      </c>
      <c r="C187" s="71">
        <v>962.8</v>
      </c>
      <c r="D187" s="71">
        <v>1088.7</v>
      </c>
      <c r="E187" s="71">
        <v>1652.5</v>
      </c>
      <c r="F187" s="74">
        <v>1158</v>
      </c>
      <c r="G187" s="80">
        <f t="shared" si="10"/>
        <v>1300.54</v>
      </c>
      <c r="H187" s="80">
        <f t="shared" si="11"/>
        <v>0.11238625378906311</v>
      </c>
      <c r="I187" s="80"/>
      <c r="K187" s="83" t="s">
        <v>354</v>
      </c>
      <c r="L187" s="84">
        <v>2.4645577668230738E-3</v>
      </c>
    </row>
    <row r="188" spans="1:12" x14ac:dyDescent="0.3">
      <c r="A188" s="69" t="s">
        <v>669</v>
      </c>
      <c r="B188" s="71">
        <v>78.099999999999994</v>
      </c>
      <c r="C188" s="74">
        <v>61</v>
      </c>
      <c r="D188" s="71">
        <v>66.2</v>
      </c>
      <c r="E188" s="71">
        <v>69.400000000000006</v>
      </c>
      <c r="F188" s="71">
        <v>92.3</v>
      </c>
      <c r="G188" s="80">
        <f t="shared" si="10"/>
        <v>73.400000000000006</v>
      </c>
      <c r="H188" s="80">
        <f t="shared" si="11"/>
        <v>6.3428660618798614E-3</v>
      </c>
      <c r="I188" s="80"/>
      <c r="K188" s="83" t="s">
        <v>668</v>
      </c>
      <c r="L188" s="84">
        <v>2.3522181771712504E-3</v>
      </c>
    </row>
    <row r="189" spans="1:12" x14ac:dyDescent="0.3">
      <c r="A189" s="69" t="s">
        <v>328</v>
      </c>
      <c r="B189" s="71">
        <v>1550.1</v>
      </c>
      <c r="C189" s="71">
        <v>1420.4</v>
      </c>
      <c r="D189" s="71">
        <v>1156.9000000000001</v>
      </c>
      <c r="E189" s="71">
        <v>1780.3</v>
      </c>
      <c r="F189" s="71">
        <v>1658.9</v>
      </c>
      <c r="G189" s="80">
        <f t="shared" si="10"/>
        <v>1513.3200000000002</v>
      </c>
      <c r="H189" s="80">
        <f t="shared" si="11"/>
        <v>0.13077365216299769</v>
      </c>
      <c r="I189" s="80"/>
      <c r="K189" s="83" t="s">
        <v>436</v>
      </c>
      <c r="L189" s="84">
        <v>2.060135244076511E-3</v>
      </c>
    </row>
    <row r="190" spans="1:12" x14ac:dyDescent="0.3">
      <c r="A190" s="69" t="s">
        <v>337</v>
      </c>
      <c r="B190" s="74">
        <v>5232</v>
      </c>
      <c r="C190" s="71">
        <v>3736.6</v>
      </c>
      <c r="D190" s="71">
        <v>4280.3999999999996</v>
      </c>
      <c r="E190" s="71">
        <v>5819.9</v>
      </c>
      <c r="F190" s="74">
        <v>6244</v>
      </c>
      <c r="G190" s="80">
        <f t="shared" si="10"/>
        <v>5062.58</v>
      </c>
      <c r="H190" s="80">
        <f t="shared" si="11"/>
        <v>0.43748319983040523</v>
      </c>
      <c r="I190" s="80"/>
      <c r="K190" s="83" t="s">
        <v>661</v>
      </c>
      <c r="L190" s="84">
        <v>1.9529805585624639E-3</v>
      </c>
    </row>
    <row r="191" spans="1:12" x14ac:dyDescent="0.3">
      <c r="A191" s="69" t="s">
        <v>44</v>
      </c>
      <c r="B191" s="71">
        <v>11014.1</v>
      </c>
      <c r="C191" s="71">
        <v>8934.6</v>
      </c>
      <c r="D191" s="71">
        <v>9462.4</v>
      </c>
      <c r="E191" s="71">
        <v>13639.9</v>
      </c>
      <c r="F191" s="71">
        <v>15682.5</v>
      </c>
      <c r="G191" s="80">
        <f t="shared" ref="G191:G222" si="12">AVERAGE(B191:F191)</f>
        <v>11746.7</v>
      </c>
      <c r="H191" s="82">
        <f t="shared" ref="H191:H222" si="13">G191/$G$227*100</f>
        <v>1.0150918905869777</v>
      </c>
      <c r="I191" s="82"/>
      <c r="K191" s="83" t="s">
        <v>250</v>
      </c>
      <c r="L191" s="84">
        <v>1.8406409689106411E-3</v>
      </c>
    </row>
    <row r="192" spans="1:12" x14ac:dyDescent="0.3">
      <c r="A192" s="69" t="s">
        <v>363</v>
      </c>
      <c r="B192" s="71">
        <v>141.9</v>
      </c>
      <c r="C192" s="71">
        <v>89.5</v>
      </c>
      <c r="D192" s="71">
        <v>72.400000000000006</v>
      </c>
      <c r="E192" s="74">
        <v>102</v>
      </c>
      <c r="F192" s="71">
        <v>131.80000000000001</v>
      </c>
      <c r="G192" s="80">
        <f t="shared" si="12"/>
        <v>107.52000000000001</v>
      </c>
      <c r="H192" s="80">
        <f t="shared" si="13"/>
        <v>9.2913482148954032E-3</v>
      </c>
      <c r="I192" s="80"/>
      <c r="K192" s="83" t="s">
        <v>383</v>
      </c>
      <c r="L192" s="84">
        <v>1.7801504206365821E-3</v>
      </c>
    </row>
    <row r="193" spans="1:12" x14ac:dyDescent="0.3">
      <c r="A193" s="69" t="s">
        <v>378</v>
      </c>
      <c r="B193" s="71">
        <v>14049.2</v>
      </c>
      <c r="C193" s="71">
        <v>12144.8</v>
      </c>
      <c r="D193" s="71">
        <v>15713.9</v>
      </c>
      <c r="E193" s="71">
        <v>20448.099999999999</v>
      </c>
      <c r="F193" s="71">
        <v>22552.3</v>
      </c>
      <c r="G193" s="80">
        <f t="shared" si="12"/>
        <v>16981.66</v>
      </c>
      <c r="H193" s="80">
        <f t="shared" si="13"/>
        <v>1.4674713200052145</v>
      </c>
      <c r="I193" s="80"/>
      <c r="K193" s="83" t="s">
        <v>268</v>
      </c>
      <c r="L193" s="84">
        <v>1.7127466668454879E-3</v>
      </c>
    </row>
    <row r="194" spans="1:12" ht="17.25" thickBot="1" x14ac:dyDescent="0.35">
      <c r="A194" s="87" t="s">
        <v>387</v>
      </c>
      <c r="B194" s="71">
        <v>124.5</v>
      </c>
      <c r="C194" s="71">
        <v>176.9</v>
      </c>
      <c r="D194" s="71">
        <v>232.8</v>
      </c>
      <c r="E194" s="71">
        <v>311.5</v>
      </c>
      <c r="F194" s="71">
        <v>258.10000000000002</v>
      </c>
      <c r="G194" s="80">
        <f t="shared" si="12"/>
        <v>220.76000000000005</v>
      </c>
      <c r="H194" s="80">
        <f t="shared" si="13"/>
        <v>1.9076990624258834E-2</v>
      </c>
      <c r="I194" s="80"/>
      <c r="K194" s="83" t="s">
        <v>368</v>
      </c>
      <c r="L194" s="84">
        <v>1.6920070502943823E-3</v>
      </c>
    </row>
    <row r="195" spans="1:12" x14ac:dyDescent="0.3">
      <c r="A195" s="88" t="s">
        <v>641</v>
      </c>
      <c r="B195" s="89">
        <f>SUM(B196:B226)</f>
        <v>2302.7999999999993</v>
      </c>
      <c r="C195" s="89">
        <f>SUM(C196:C226)</f>
        <v>1631.4</v>
      </c>
      <c r="D195" s="89">
        <f>SUM(D196:D226)</f>
        <v>1738.5999999999995</v>
      </c>
      <c r="E195" s="89">
        <f>SUM(E196:E226)</f>
        <v>2306.4</v>
      </c>
      <c r="F195" s="89">
        <f>SUM(F196:F226)</f>
        <v>2446.9999999999991</v>
      </c>
      <c r="G195" s="90">
        <f t="shared" si="12"/>
        <v>2085.2399999999993</v>
      </c>
      <c r="H195" s="90">
        <f t="shared" si="13"/>
        <v>0.18019615840428277</v>
      </c>
      <c r="I195" s="80"/>
      <c r="K195" s="83" t="s">
        <v>223</v>
      </c>
      <c r="L195" s="84">
        <v>1.5658410496084882E-3</v>
      </c>
    </row>
    <row r="196" spans="1:12" x14ac:dyDescent="0.3">
      <c r="A196" s="69" t="s">
        <v>667</v>
      </c>
      <c r="B196" s="71">
        <v>8.8000000000000007</v>
      </c>
      <c r="C196" s="71">
        <v>7.6</v>
      </c>
      <c r="D196" s="71">
        <v>5.4</v>
      </c>
      <c r="E196" s="71">
        <v>3.8</v>
      </c>
      <c r="F196" s="71">
        <v>5.3</v>
      </c>
      <c r="G196" s="80">
        <f t="shared" si="12"/>
        <v>6.18</v>
      </c>
      <c r="H196" s="80">
        <f t="shared" si="13"/>
        <v>5.3404512619097458E-4</v>
      </c>
      <c r="I196" s="80"/>
      <c r="K196" s="83" t="s">
        <v>341</v>
      </c>
      <c r="L196" s="84">
        <v>1.5174486109892416E-3</v>
      </c>
    </row>
    <row r="197" spans="1:12" x14ac:dyDescent="0.3">
      <c r="A197" s="69" t="s">
        <v>662</v>
      </c>
      <c r="B197" s="71">
        <v>0.4</v>
      </c>
      <c r="C197" s="71">
        <v>3.4</v>
      </c>
      <c r="D197" s="71">
        <v>0.4</v>
      </c>
      <c r="E197" s="71">
        <v>4.5</v>
      </c>
      <c r="F197" s="71">
        <v>-0.2</v>
      </c>
      <c r="G197" s="80">
        <f t="shared" si="12"/>
        <v>1.7</v>
      </c>
      <c r="H197" s="80">
        <f t="shared" si="13"/>
        <v>1.4690561723699948E-4</v>
      </c>
      <c r="I197" s="80"/>
      <c r="K197" s="83" t="s">
        <v>256</v>
      </c>
      <c r="L197" s="84">
        <v>1.4154788296129718E-3</v>
      </c>
    </row>
    <row r="198" spans="1:12" x14ac:dyDescent="0.3">
      <c r="A198" s="69" t="s">
        <v>659</v>
      </c>
      <c r="B198" s="74">
        <v>0</v>
      </c>
      <c r="C198" s="71">
        <v>0.1</v>
      </c>
      <c r="D198" s="71">
        <v>3.1</v>
      </c>
      <c r="E198" s="74">
        <v>1</v>
      </c>
      <c r="F198" s="74">
        <v>0</v>
      </c>
      <c r="G198" s="80">
        <f t="shared" si="12"/>
        <v>0.84000000000000008</v>
      </c>
      <c r="H198" s="80">
        <f t="shared" si="13"/>
        <v>7.2588657928870337E-5</v>
      </c>
      <c r="I198" s="80"/>
      <c r="K198" s="83" t="s">
        <v>550</v>
      </c>
      <c r="L198" s="84">
        <v>1.3048675413404071E-3</v>
      </c>
    </row>
    <row r="199" spans="1:12" x14ac:dyDescent="0.3">
      <c r="A199" s="69" t="s">
        <v>660</v>
      </c>
      <c r="B199" s="71">
        <v>0.9</v>
      </c>
      <c r="C199" s="71">
        <v>1.4</v>
      </c>
      <c r="D199" s="71">
        <v>1.8</v>
      </c>
      <c r="E199" s="74">
        <v>1</v>
      </c>
      <c r="F199" s="71">
        <v>0.7</v>
      </c>
      <c r="G199" s="80">
        <f t="shared" si="12"/>
        <v>1.1599999999999999</v>
      </c>
      <c r="H199" s="80">
        <f t="shared" si="13"/>
        <v>1.0024147999701142E-4</v>
      </c>
      <c r="I199" s="80"/>
      <c r="K199" s="83" t="s">
        <v>657</v>
      </c>
      <c r="L199" s="84">
        <v>1.2080826641019135E-3</v>
      </c>
    </row>
    <row r="200" spans="1:12" x14ac:dyDescent="0.3">
      <c r="A200" s="69" t="s">
        <v>260</v>
      </c>
      <c r="B200" s="71">
        <v>134.5</v>
      </c>
      <c r="C200" s="71">
        <v>121.9</v>
      </c>
      <c r="D200" s="74">
        <v>96</v>
      </c>
      <c r="E200" s="71">
        <v>141.4</v>
      </c>
      <c r="F200" s="71">
        <v>228.5</v>
      </c>
      <c r="G200" s="80">
        <f t="shared" si="12"/>
        <v>144.45999999999998</v>
      </c>
      <c r="H200" s="80">
        <f t="shared" si="13"/>
        <v>1.2483520862386436E-2</v>
      </c>
      <c r="I200" s="80"/>
      <c r="K200" s="83" t="s">
        <v>644</v>
      </c>
      <c r="L200" s="84">
        <v>1.0853732661745372E-3</v>
      </c>
    </row>
    <row r="201" spans="1:12" x14ac:dyDescent="0.3">
      <c r="A201" s="69" t="s">
        <v>493</v>
      </c>
      <c r="B201" s="71">
        <v>578.6</v>
      </c>
      <c r="C201" s="71">
        <v>239.9</v>
      </c>
      <c r="D201" s="71">
        <v>267.5</v>
      </c>
      <c r="E201" s="71">
        <v>484.7</v>
      </c>
      <c r="F201" s="71">
        <v>550.79999999999995</v>
      </c>
      <c r="G201" s="80">
        <f t="shared" si="12"/>
        <v>424.3</v>
      </c>
      <c r="H201" s="80">
        <f t="shared" si="13"/>
        <v>3.6665913760975812E-2</v>
      </c>
      <c r="I201" s="80"/>
      <c r="K201" s="83" t="s">
        <v>620</v>
      </c>
      <c r="L201" s="84">
        <v>8.6242238825014986E-4</v>
      </c>
    </row>
    <row r="202" spans="1:12" x14ac:dyDescent="0.3">
      <c r="A202" s="69" t="s">
        <v>332</v>
      </c>
      <c r="B202" s="74">
        <v>133</v>
      </c>
      <c r="C202" s="71">
        <v>65.7</v>
      </c>
      <c r="D202" s="74">
        <v>70</v>
      </c>
      <c r="E202" s="71">
        <v>110.7</v>
      </c>
      <c r="F202" s="71">
        <v>142.30000000000001</v>
      </c>
      <c r="G202" s="80">
        <f t="shared" si="12"/>
        <v>104.34</v>
      </c>
      <c r="H202" s="80">
        <f t="shared" si="13"/>
        <v>9.0165482955932522E-3</v>
      </c>
      <c r="I202" s="80"/>
      <c r="K202" s="83" t="s">
        <v>654</v>
      </c>
      <c r="L202" s="84">
        <v>8.3995447031978557E-4</v>
      </c>
    </row>
    <row r="203" spans="1:12" x14ac:dyDescent="0.3">
      <c r="A203" s="69" t="s">
        <v>351</v>
      </c>
      <c r="B203" s="71">
        <v>17.399999999999999</v>
      </c>
      <c r="C203" s="74">
        <v>5</v>
      </c>
      <c r="D203" s="71">
        <v>2.8</v>
      </c>
      <c r="E203" s="71">
        <v>4.5999999999999996</v>
      </c>
      <c r="F203" s="71">
        <v>14.1</v>
      </c>
      <c r="G203" s="80">
        <f t="shared" si="12"/>
        <v>8.7799999999999994</v>
      </c>
      <c r="H203" s="80">
        <f t="shared" si="13"/>
        <v>7.5872430549462082E-4</v>
      </c>
      <c r="I203" s="80"/>
      <c r="K203" s="83" t="s">
        <v>370</v>
      </c>
      <c r="L203" s="84">
        <v>7.8983373032127956E-4</v>
      </c>
    </row>
    <row r="204" spans="1:12" x14ac:dyDescent="0.3">
      <c r="A204" s="69" t="s">
        <v>383</v>
      </c>
      <c r="B204" s="71">
        <v>19.2</v>
      </c>
      <c r="C204" s="71">
        <v>28.7</v>
      </c>
      <c r="D204" s="71">
        <v>24.1</v>
      </c>
      <c r="E204" s="71">
        <v>18.600000000000001</v>
      </c>
      <c r="F204" s="71">
        <v>12.4</v>
      </c>
      <c r="G204" s="80">
        <f t="shared" si="12"/>
        <v>20.6</v>
      </c>
      <c r="H204" s="80">
        <f t="shared" si="13"/>
        <v>1.7801504206365821E-3</v>
      </c>
      <c r="I204" s="80"/>
      <c r="K204" s="83" t="s">
        <v>351</v>
      </c>
      <c r="L204" s="84">
        <v>7.5872430549462082E-4</v>
      </c>
    </row>
    <row r="205" spans="1:12" x14ac:dyDescent="0.3">
      <c r="A205" s="69" t="s">
        <v>550</v>
      </c>
      <c r="B205" s="71">
        <v>11.4</v>
      </c>
      <c r="C205" s="71">
        <v>8.6999999999999993</v>
      </c>
      <c r="D205" s="71">
        <v>12.3</v>
      </c>
      <c r="E205" s="71">
        <v>23.6</v>
      </c>
      <c r="F205" s="71">
        <v>19.5</v>
      </c>
      <c r="G205" s="80">
        <f t="shared" si="12"/>
        <v>15.1</v>
      </c>
      <c r="H205" s="80">
        <f t="shared" si="13"/>
        <v>1.3048675413404071E-3</v>
      </c>
      <c r="I205" s="80"/>
      <c r="K205" s="83" t="s">
        <v>664</v>
      </c>
      <c r="L205" s="84">
        <v>7.0687526411685635E-4</v>
      </c>
    </row>
    <row r="206" spans="1:12" x14ac:dyDescent="0.3">
      <c r="A206" s="69" t="s">
        <v>287</v>
      </c>
      <c r="B206" s="71">
        <v>2.8</v>
      </c>
      <c r="C206" s="71">
        <v>1.3</v>
      </c>
      <c r="D206" s="74">
        <v>0</v>
      </c>
      <c r="E206" s="71">
        <v>4.2</v>
      </c>
      <c r="F206" s="71">
        <v>3.1</v>
      </c>
      <c r="G206" s="80">
        <f t="shared" si="12"/>
        <v>2.2800000000000002</v>
      </c>
      <c r="H206" s="80">
        <f t="shared" si="13"/>
        <v>1.970263572355052E-4</v>
      </c>
      <c r="I206" s="80"/>
      <c r="K206" s="83" t="s">
        <v>294</v>
      </c>
      <c r="L206" s="84">
        <v>6.9304885308278576E-4</v>
      </c>
    </row>
    <row r="207" spans="1:12" x14ac:dyDescent="0.3">
      <c r="A207" s="69" t="s">
        <v>306</v>
      </c>
      <c r="B207" s="71">
        <v>1058.9000000000001</v>
      </c>
      <c r="C207" s="71">
        <v>928.8</v>
      </c>
      <c r="D207" s="71">
        <v>982.5</v>
      </c>
      <c r="E207" s="71">
        <v>1198.7</v>
      </c>
      <c r="F207" s="71">
        <v>1136.0999999999999</v>
      </c>
      <c r="G207" s="80">
        <f t="shared" si="12"/>
        <v>1061</v>
      </c>
      <c r="H207" s="80">
        <f t="shared" si="13"/>
        <v>9.1686388169680264E-2</v>
      </c>
      <c r="I207" s="80"/>
      <c r="K207" s="83" t="s">
        <v>667</v>
      </c>
      <c r="L207" s="84">
        <v>5.3404512619097458E-4</v>
      </c>
    </row>
    <row r="208" spans="1:12" x14ac:dyDescent="0.3">
      <c r="A208" s="69" t="s">
        <v>665</v>
      </c>
      <c r="B208" s="71">
        <v>8.4</v>
      </c>
      <c r="C208" s="74">
        <v>1</v>
      </c>
      <c r="D208" s="71">
        <v>0.5</v>
      </c>
      <c r="E208" s="71">
        <v>3.1</v>
      </c>
      <c r="F208" s="71">
        <v>2.6</v>
      </c>
      <c r="G208" s="80">
        <f t="shared" si="12"/>
        <v>3.12</v>
      </c>
      <c r="H208" s="80">
        <f t="shared" si="13"/>
        <v>2.6961501516437552E-4</v>
      </c>
      <c r="I208" s="80"/>
      <c r="K208" s="83" t="s">
        <v>318</v>
      </c>
      <c r="L208" s="84">
        <v>4.1133572826359855E-4</v>
      </c>
    </row>
    <row r="209" spans="1:12" x14ac:dyDescent="0.3">
      <c r="A209" s="69" t="s">
        <v>318</v>
      </c>
      <c r="B209" s="71">
        <v>5.0999999999999996</v>
      </c>
      <c r="C209" s="71">
        <v>5.3</v>
      </c>
      <c r="D209" s="71">
        <v>2.1</v>
      </c>
      <c r="E209" s="71">
        <v>6.7</v>
      </c>
      <c r="F209" s="71">
        <v>4.5999999999999996</v>
      </c>
      <c r="G209" s="80">
        <f t="shared" si="12"/>
        <v>4.76</v>
      </c>
      <c r="H209" s="80">
        <f t="shared" si="13"/>
        <v>4.1133572826359855E-4</v>
      </c>
      <c r="I209" s="80"/>
      <c r="K209" s="83" t="s">
        <v>666</v>
      </c>
      <c r="L209" s="84">
        <v>3.1973575516288126E-4</v>
      </c>
    </row>
    <row r="210" spans="1:12" x14ac:dyDescent="0.3">
      <c r="A210" s="69" t="s">
        <v>487</v>
      </c>
      <c r="B210" s="71">
        <v>0.6</v>
      </c>
      <c r="C210" s="71">
        <v>0.4</v>
      </c>
      <c r="D210" s="71">
        <v>1.6</v>
      </c>
      <c r="E210" s="71">
        <v>2.4</v>
      </c>
      <c r="F210" s="74">
        <v>2</v>
      </c>
      <c r="G210" s="80">
        <f t="shared" si="12"/>
        <v>1.4</v>
      </c>
      <c r="H210" s="80">
        <f t="shared" si="13"/>
        <v>1.2098109654811722E-4</v>
      </c>
      <c r="I210" s="80"/>
      <c r="K210" s="83" t="s">
        <v>663</v>
      </c>
      <c r="L210" s="84">
        <v>3.076376455080695E-4</v>
      </c>
    </row>
    <row r="211" spans="1:12" x14ac:dyDescent="0.3">
      <c r="A211" s="69" t="s">
        <v>330</v>
      </c>
      <c r="B211" s="71">
        <v>0.5</v>
      </c>
      <c r="C211" s="71">
        <v>0.2</v>
      </c>
      <c r="D211" s="71">
        <v>-5.5</v>
      </c>
      <c r="E211" s="71">
        <v>1.8</v>
      </c>
      <c r="F211" s="74">
        <v>10</v>
      </c>
      <c r="G211" s="80">
        <f t="shared" si="12"/>
        <v>1.4</v>
      </c>
      <c r="H211" s="80">
        <f t="shared" si="13"/>
        <v>1.2098109654811722E-4</v>
      </c>
      <c r="I211" s="80"/>
      <c r="K211" s="83" t="s">
        <v>658</v>
      </c>
      <c r="L211" s="84">
        <v>2.9899613861177543E-4</v>
      </c>
    </row>
    <row r="212" spans="1:12" x14ac:dyDescent="0.3">
      <c r="A212" s="69" t="s">
        <v>620</v>
      </c>
      <c r="B212" s="74">
        <v>16</v>
      </c>
      <c r="C212" s="71">
        <v>15.2</v>
      </c>
      <c r="D212" s="71">
        <v>10.8</v>
      </c>
      <c r="E212" s="71">
        <v>3.6</v>
      </c>
      <c r="F212" s="71">
        <v>4.3</v>
      </c>
      <c r="G212" s="80">
        <f t="shared" si="12"/>
        <v>9.98</v>
      </c>
      <c r="H212" s="80">
        <f t="shared" si="13"/>
        <v>8.6242238825014986E-4</v>
      </c>
      <c r="I212" s="80"/>
      <c r="K212" s="83" t="s">
        <v>665</v>
      </c>
      <c r="L212" s="84">
        <v>2.6961501516437552E-4</v>
      </c>
    </row>
    <row r="213" spans="1:12" x14ac:dyDescent="0.3">
      <c r="A213" s="69" t="s">
        <v>664</v>
      </c>
      <c r="B213" s="71">
        <v>8.6</v>
      </c>
      <c r="C213" s="71">
        <v>2.8</v>
      </c>
      <c r="D213" s="71">
        <v>7.1</v>
      </c>
      <c r="E213" s="71">
        <v>10.7</v>
      </c>
      <c r="F213" s="71">
        <v>11.7</v>
      </c>
      <c r="G213" s="80">
        <f t="shared" si="12"/>
        <v>8.18</v>
      </c>
      <c r="H213" s="80">
        <f t="shared" si="13"/>
        <v>7.0687526411685635E-4</v>
      </c>
      <c r="I213" s="80"/>
      <c r="K213" s="83" t="s">
        <v>287</v>
      </c>
      <c r="L213" s="84">
        <v>1.970263572355052E-4</v>
      </c>
    </row>
    <row r="214" spans="1:12" x14ac:dyDescent="0.3">
      <c r="A214" s="69" t="s">
        <v>558</v>
      </c>
      <c r="B214" s="71">
        <v>228.7</v>
      </c>
      <c r="C214" s="71">
        <v>141.1</v>
      </c>
      <c r="D214" s="71">
        <v>156.80000000000001</v>
      </c>
      <c r="E214" s="71">
        <v>157.9</v>
      </c>
      <c r="F214" s="71">
        <v>215.4</v>
      </c>
      <c r="G214" s="80">
        <f t="shared" si="12"/>
        <v>179.97999999999996</v>
      </c>
      <c r="H214" s="80">
        <f t="shared" si="13"/>
        <v>1.5552984111950096E-2</v>
      </c>
      <c r="I214" s="80"/>
      <c r="K214" s="83" t="s">
        <v>652</v>
      </c>
      <c r="L214" s="84">
        <v>1.8319994620143466E-4</v>
      </c>
    </row>
    <row r="215" spans="1:12" x14ac:dyDescent="0.3">
      <c r="A215" s="69" t="s">
        <v>655</v>
      </c>
      <c r="B215" s="71">
        <v>2.5</v>
      </c>
      <c r="C215" s="74">
        <v>0</v>
      </c>
      <c r="D215" s="74">
        <v>0</v>
      </c>
      <c r="E215" s="74">
        <v>0</v>
      </c>
      <c r="F215" s="74">
        <v>0</v>
      </c>
      <c r="G215" s="80">
        <f t="shared" si="12"/>
        <v>0.5</v>
      </c>
      <c r="H215" s="80">
        <f t="shared" si="13"/>
        <v>4.3207534481470436E-5</v>
      </c>
      <c r="I215" s="80"/>
      <c r="K215" s="83" t="s">
        <v>656</v>
      </c>
      <c r="L215" s="84">
        <v>1.5209052137477594E-4</v>
      </c>
    </row>
    <row r="216" spans="1:12" x14ac:dyDescent="0.3">
      <c r="A216" s="69" t="s">
        <v>663</v>
      </c>
      <c r="B216" s="71">
        <v>1.2</v>
      </c>
      <c r="C216" s="71">
        <v>1.7</v>
      </c>
      <c r="D216" s="74">
        <v>5</v>
      </c>
      <c r="E216" s="71">
        <v>7.8</v>
      </c>
      <c r="F216" s="71">
        <v>2.1</v>
      </c>
      <c r="G216" s="80">
        <f t="shared" si="12"/>
        <v>3.56</v>
      </c>
      <c r="H216" s="80">
        <f t="shared" si="13"/>
        <v>3.076376455080695E-4</v>
      </c>
      <c r="I216" s="80"/>
      <c r="K216" s="83" t="s">
        <v>662</v>
      </c>
      <c r="L216" s="84">
        <v>1.4690561723699948E-4</v>
      </c>
    </row>
    <row r="217" spans="1:12" x14ac:dyDescent="0.3">
      <c r="A217" s="69" t="s">
        <v>341</v>
      </c>
      <c r="B217" s="71">
        <v>19.399999999999999</v>
      </c>
      <c r="C217" s="71">
        <v>13.9</v>
      </c>
      <c r="D217" s="71">
        <v>16.899999999999999</v>
      </c>
      <c r="E217" s="71">
        <v>28.4</v>
      </c>
      <c r="F217" s="71">
        <v>9.1999999999999993</v>
      </c>
      <c r="G217" s="80">
        <f t="shared" si="12"/>
        <v>17.559999999999999</v>
      </c>
      <c r="H217" s="80">
        <f t="shared" si="13"/>
        <v>1.5174486109892416E-3</v>
      </c>
      <c r="I217" s="80"/>
      <c r="K217" s="83" t="s">
        <v>487</v>
      </c>
      <c r="L217" s="84">
        <v>1.2098109654811722E-4</v>
      </c>
    </row>
    <row r="218" spans="1:12" x14ac:dyDescent="0.3">
      <c r="A218" s="69" t="s">
        <v>661</v>
      </c>
      <c r="B218" s="71">
        <v>3.3</v>
      </c>
      <c r="C218" s="71">
        <v>5.7</v>
      </c>
      <c r="D218" s="71">
        <v>25.1</v>
      </c>
      <c r="E218" s="71">
        <v>45.7</v>
      </c>
      <c r="F218" s="71">
        <v>33.200000000000003</v>
      </c>
      <c r="G218" s="80">
        <f t="shared" si="12"/>
        <v>22.6</v>
      </c>
      <c r="H218" s="80">
        <f t="shared" si="13"/>
        <v>1.9529805585624639E-3</v>
      </c>
      <c r="I218" s="80"/>
      <c r="K218" s="83" t="s">
        <v>330</v>
      </c>
      <c r="L218" s="84">
        <v>1.2098109654811722E-4</v>
      </c>
    </row>
    <row r="219" spans="1:12" x14ac:dyDescent="0.3">
      <c r="A219" s="69" t="s">
        <v>370</v>
      </c>
      <c r="B219" s="74">
        <v>12</v>
      </c>
      <c r="C219" s="71">
        <v>12.3</v>
      </c>
      <c r="D219" s="71">
        <v>6.2</v>
      </c>
      <c r="E219" s="71">
        <v>9.8000000000000007</v>
      </c>
      <c r="F219" s="71">
        <v>5.4</v>
      </c>
      <c r="G219" s="80">
        <f t="shared" si="12"/>
        <v>9.1399999999999988</v>
      </c>
      <c r="H219" s="80">
        <f t="shared" si="13"/>
        <v>7.8983373032127956E-4</v>
      </c>
      <c r="I219" s="80"/>
      <c r="K219" s="83" t="s">
        <v>660</v>
      </c>
      <c r="L219" s="84">
        <v>1.0024147999701142E-4</v>
      </c>
    </row>
    <row r="220" spans="1:12" x14ac:dyDescent="0.3">
      <c r="A220" s="69" t="s">
        <v>375</v>
      </c>
      <c r="B220" s="71">
        <v>0.5</v>
      </c>
      <c r="C220" s="71">
        <v>0.1</v>
      </c>
      <c r="D220" s="74">
        <v>0</v>
      </c>
      <c r="E220" s="74">
        <v>2</v>
      </c>
      <c r="F220" s="71">
        <v>0.2</v>
      </c>
      <c r="G220" s="80">
        <f t="shared" si="12"/>
        <v>0.56000000000000005</v>
      </c>
      <c r="H220" s="80">
        <f t="shared" si="13"/>
        <v>4.8392438619246894E-5</v>
      </c>
      <c r="I220" s="80"/>
      <c r="K220" s="83" t="s">
        <v>659</v>
      </c>
      <c r="L220" s="84">
        <v>7.2588657928870337E-5</v>
      </c>
    </row>
    <row r="221" spans="1:12" x14ac:dyDescent="0.3">
      <c r="A221" s="69" t="s">
        <v>658</v>
      </c>
      <c r="B221" s="74">
        <v>3</v>
      </c>
      <c r="C221" s="71">
        <v>1.2</v>
      </c>
      <c r="D221" s="71">
        <v>5.5</v>
      </c>
      <c r="E221" s="71">
        <v>4.3</v>
      </c>
      <c r="F221" s="71">
        <v>3.3</v>
      </c>
      <c r="G221" s="80">
        <f t="shared" si="12"/>
        <v>3.46</v>
      </c>
      <c r="H221" s="80">
        <f t="shared" si="13"/>
        <v>2.9899613861177543E-4</v>
      </c>
      <c r="I221" s="80"/>
      <c r="K221" s="83" t="s">
        <v>651</v>
      </c>
      <c r="L221" s="84">
        <v>6.2218849653317422E-5</v>
      </c>
    </row>
    <row r="222" spans="1:12" x14ac:dyDescent="0.3">
      <c r="A222" s="69" t="s">
        <v>657</v>
      </c>
      <c r="B222" s="71">
        <v>8.1999999999999993</v>
      </c>
      <c r="C222" s="71">
        <v>5.9</v>
      </c>
      <c r="D222" s="71">
        <v>18.100000000000001</v>
      </c>
      <c r="E222" s="71">
        <v>17.5</v>
      </c>
      <c r="F222" s="71">
        <v>20.2</v>
      </c>
      <c r="G222" s="80">
        <f t="shared" si="12"/>
        <v>13.98</v>
      </c>
      <c r="H222" s="80">
        <f t="shared" si="13"/>
        <v>1.2080826641019135E-3</v>
      </c>
      <c r="I222" s="80"/>
      <c r="K222" s="83" t="s">
        <v>375</v>
      </c>
      <c r="L222" s="84">
        <v>4.8392438619246894E-5</v>
      </c>
    </row>
    <row r="223" spans="1:12" x14ac:dyDescent="0.3">
      <c r="A223" s="69" t="s">
        <v>656</v>
      </c>
      <c r="B223" s="71">
        <v>2.1</v>
      </c>
      <c r="C223" s="74">
        <v>0</v>
      </c>
      <c r="D223" s="74">
        <v>0</v>
      </c>
      <c r="E223" s="71">
        <v>3.1</v>
      </c>
      <c r="F223" s="71">
        <v>3.6</v>
      </c>
      <c r="G223" s="80">
        <f t="shared" ref="G223:G227" si="14">AVERAGE(B223:F223)</f>
        <v>1.7600000000000002</v>
      </c>
      <c r="H223" s="80">
        <f t="shared" ref="H223:H227" si="15">G223/$G$227*100</f>
        <v>1.5209052137477594E-4</v>
      </c>
      <c r="I223" s="80"/>
      <c r="K223" s="83" t="s">
        <v>655</v>
      </c>
      <c r="L223" s="84">
        <v>4.3207534481470436E-5</v>
      </c>
    </row>
    <row r="224" spans="1:12" x14ac:dyDescent="0.3">
      <c r="A224" s="69" t="s">
        <v>654</v>
      </c>
      <c r="B224" s="74">
        <v>14</v>
      </c>
      <c r="C224" s="71">
        <v>10.3</v>
      </c>
      <c r="D224" s="71">
        <v>20.100000000000001</v>
      </c>
      <c r="E224" s="71">
        <v>1.5</v>
      </c>
      <c r="F224" s="71">
        <v>2.7</v>
      </c>
      <c r="G224" s="80">
        <f t="shared" si="14"/>
        <v>9.7200000000000024</v>
      </c>
      <c r="H224" s="80">
        <f t="shared" si="15"/>
        <v>8.3995447031978557E-4</v>
      </c>
      <c r="I224" s="80"/>
      <c r="K224" s="83" t="s">
        <v>653</v>
      </c>
      <c r="L224" s="84">
        <v>1.5554712413329356E-5</v>
      </c>
    </row>
    <row r="225" spans="1:12" x14ac:dyDescent="0.3">
      <c r="A225" s="69" t="s">
        <v>652</v>
      </c>
      <c r="B225" s="71">
        <v>1.2</v>
      </c>
      <c r="C225" s="71">
        <v>1.3</v>
      </c>
      <c r="D225" s="71">
        <v>2.1</v>
      </c>
      <c r="E225" s="71">
        <v>2.6</v>
      </c>
      <c r="F225" s="71">
        <v>3.4</v>
      </c>
      <c r="G225" s="80">
        <f t="shared" si="14"/>
        <v>2.12</v>
      </c>
      <c r="H225" s="80">
        <f t="shared" si="15"/>
        <v>1.8319994620143466E-4</v>
      </c>
      <c r="I225" s="80"/>
      <c r="K225" s="83" t="s">
        <v>179</v>
      </c>
      <c r="L225" s="67"/>
    </row>
    <row r="226" spans="1:12" ht="17.25" thickBot="1" x14ac:dyDescent="0.35">
      <c r="A226" s="87" t="s">
        <v>651</v>
      </c>
      <c r="B226" s="71">
        <v>1.6</v>
      </c>
      <c r="C226" s="71">
        <v>0.5</v>
      </c>
      <c r="D226" s="71">
        <v>0.3</v>
      </c>
      <c r="E226" s="71">
        <v>0.7</v>
      </c>
      <c r="F226" s="71">
        <v>0.5</v>
      </c>
      <c r="G226" s="80">
        <f t="shared" si="14"/>
        <v>0.72</v>
      </c>
      <c r="H226" s="80">
        <f t="shared" si="15"/>
        <v>6.2218849653317422E-5</v>
      </c>
      <c r="I226" s="80"/>
    </row>
    <row r="227" spans="1:12" x14ac:dyDescent="0.3">
      <c r="A227" s="111" t="s">
        <v>1557</v>
      </c>
      <c r="B227" s="112">
        <f>B7+B31</f>
        <v>1057124.2999999998</v>
      </c>
      <c r="C227" s="112">
        <f>C7+C31</f>
        <v>912968.20000000019</v>
      </c>
      <c r="D227" s="112">
        <f>D7+D31</f>
        <v>1085360.6000000001</v>
      </c>
      <c r="E227" s="112">
        <f>E7+E31</f>
        <v>1354294.1</v>
      </c>
      <c r="F227" s="112">
        <f>F7+F31</f>
        <v>1376280.7</v>
      </c>
      <c r="G227" s="90">
        <f t="shared" si="14"/>
        <v>1157205.58</v>
      </c>
      <c r="H227" s="90">
        <f t="shared" si="15"/>
        <v>100</v>
      </c>
      <c r="I227" s="80"/>
    </row>
    <row r="228" spans="1:12" x14ac:dyDescent="0.3">
      <c r="A228" s="13"/>
      <c r="B228" s="13"/>
      <c r="C228" s="13"/>
      <c r="D228" s="13"/>
      <c r="E228" s="13"/>
      <c r="F228" s="13"/>
      <c r="G228" s="13" t="s">
        <v>643</v>
      </c>
      <c r="H228" s="80">
        <f>H40+H43+H130+H135+H152+H153+H157+H176+H193+H191+H163</f>
        <v>21.21585345276333</v>
      </c>
      <c r="I228" s="80"/>
    </row>
    <row r="229" spans="1:12" ht="11.25" customHeight="1" x14ac:dyDescent="0.3"/>
    <row r="230" spans="1:12" ht="11.25" customHeight="1" x14ac:dyDescent="0.3"/>
    <row r="231" spans="1:12" ht="11.25" customHeight="1" x14ac:dyDescent="0.3"/>
    <row r="232" spans="1:12" ht="11.25" customHeight="1" x14ac:dyDescent="0.3"/>
    <row r="233" spans="1:12" ht="11.25" customHeight="1" x14ac:dyDescent="0.3"/>
    <row r="234" spans="1:12" ht="11.25" customHeight="1" x14ac:dyDescent="0.3"/>
    <row r="235" spans="1:12" ht="11.25" customHeight="1" x14ac:dyDescent="0.3"/>
    <row r="236" spans="1:12" ht="11.25" customHeight="1" x14ac:dyDescent="0.3"/>
    <row r="237" spans="1:12" ht="11.25" customHeight="1" x14ac:dyDescent="0.3"/>
    <row r="238" spans="1:12" ht="11.25" customHeight="1" x14ac:dyDescent="0.3"/>
    <row r="239" spans="1:12" ht="11.25" customHeight="1" x14ac:dyDescent="0.3"/>
    <row r="240" spans="1:12" ht="11.25" customHeight="1" x14ac:dyDescent="0.3"/>
    <row r="241" ht="11.25" customHeight="1" x14ac:dyDescent="0.3"/>
    <row r="242" ht="11.25" customHeight="1" x14ac:dyDescent="0.3"/>
    <row r="243" ht="11.25" customHeight="1" x14ac:dyDescent="0.3"/>
    <row r="244" ht="11.25" customHeight="1" x14ac:dyDescent="0.3"/>
    <row r="245" ht="11.25" customHeight="1" x14ac:dyDescent="0.3"/>
  </sheetData>
  <autoFilter ref="K32:L225" xr:uid="{EEBEFCD4-D07F-B846-BF0F-37F57DAA2BAC}">
    <sortState xmlns:xlrd2="http://schemas.microsoft.com/office/spreadsheetml/2017/richdata2" ref="K33:L225">
      <sortCondition descending="1" ref="L32:L225"/>
    </sortState>
  </autoFilter>
  <conditionalFormatting sqref="H31:I226">
    <cfRule type="top10" dxfId="0" priority="1" rank="16"/>
  </conditionalFormatting>
  <pageMargins left="0.70866141732283472" right="0.70866141732283472" top="0.74803149606299213" bottom="0.74803149606299213" header="0.31496062992125984" footer="0.31496062992125984"/>
  <pageSetup paperSize="9" scale="64" fitToHeight="0" orientation="landscape" r:id="rId1"/>
  <headerFooter>
    <oddHeader>&amp;L&amp;G</oddHeader>
    <oddFooter>&amp;C&amp;"Roboto Condensed,Normal"&amp;9Página &amp;P</oddFooter>
  </headerFooter>
  <legacyDrawingHF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D972E-C952-8647-8683-28CE96D9F963}">
  <sheetPr codeName="Hoja19">
    <tabColor theme="5"/>
    <pageSetUpPr fitToPage="1"/>
  </sheetPr>
  <dimension ref="A1:M228"/>
  <sheetViews>
    <sheetView view="pageLayout" zoomScaleNormal="130" workbookViewId="0">
      <selection activeCell="A178" sqref="A178"/>
    </sheetView>
  </sheetViews>
  <sheetFormatPr baseColWidth="10" defaultColWidth="8.875" defaultRowHeight="16.5" x14ac:dyDescent="0.3"/>
  <cols>
    <col min="1" max="1" width="29.875" style="5" customWidth="1"/>
    <col min="2" max="2" width="14.75" style="5" bestFit="1" customWidth="1"/>
    <col min="3" max="4" width="13.625" style="5" bestFit="1" customWidth="1"/>
    <col min="5" max="6" width="14.75" style="5" bestFit="1" customWidth="1"/>
    <col min="7" max="7" width="10.625" style="5" bestFit="1" customWidth="1"/>
    <col min="8" max="10" width="8.875" style="5"/>
    <col min="11" max="11" width="29.375" style="5" customWidth="1"/>
    <col min="12" max="12" width="8.875" style="96"/>
    <col min="13" max="16384" width="8.875" style="5"/>
  </cols>
  <sheetData>
    <row r="1" spans="1:13" ht="20.25" x14ac:dyDescent="0.3">
      <c r="A1" s="62" t="s">
        <v>1580</v>
      </c>
    </row>
    <row r="2" spans="1:13" ht="17.25" x14ac:dyDescent="0.3">
      <c r="A2" s="18" t="s">
        <v>1576</v>
      </c>
      <c r="B2" s="68"/>
    </row>
    <row r="3" spans="1:13" ht="17.25" x14ac:dyDescent="0.3">
      <c r="A3" s="18" t="s">
        <v>1188</v>
      </c>
      <c r="B3" s="68"/>
    </row>
    <row r="4" spans="1:13" x14ac:dyDescent="0.3">
      <c r="A4" s="68"/>
    </row>
    <row r="5" spans="1:13" x14ac:dyDescent="0.3">
      <c r="A5" s="105" t="s">
        <v>1626</v>
      </c>
      <c r="B5" s="86" t="s">
        <v>12</v>
      </c>
      <c r="C5" s="86" t="s">
        <v>17</v>
      </c>
      <c r="D5" s="86" t="s">
        <v>13</v>
      </c>
      <c r="E5" s="86" t="s">
        <v>14</v>
      </c>
      <c r="F5" s="86" t="s">
        <v>15</v>
      </c>
      <c r="G5" s="19" t="s">
        <v>1554</v>
      </c>
      <c r="H5" s="19" t="s">
        <v>182</v>
      </c>
      <c r="I5" s="13"/>
      <c r="J5" s="13"/>
      <c r="K5" s="13"/>
      <c r="L5" s="80"/>
      <c r="M5" s="13"/>
    </row>
    <row r="6" spans="1:13" x14ac:dyDescent="0.3">
      <c r="A6" s="102"/>
      <c r="B6" s="13" t="s">
        <v>640</v>
      </c>
      <c r="C6" s="13" t="s">
        <v>640</v>
      </c>
      <c r="D6" s="13" t="s">
        <v>640</v>
      </c>
      <c r="E6" s="13" t="s">
        <v>640</v>
      </c>
      <c r="F6" s="13" t="s">
        <v>640</v>
      </c>
      <c r="G6" s="13"/>
      <c r="H6" s="13"/>
      <c r="I6" s="13"/>
      <c r="J6" s="13"/>
      <c r="K6" s="13"/>
      <c r="L6" s="80"/>
      <c r="M6" s="13"/>
    </row>
    <row r="7" spans="1:13" x14ac:dyDescent="0.3">
      <c r="A7" s="103" t="s">
        <v>1558</v>
      </c>
      <c r="B7" s="95">
        <f>SUM(B10:B29)</f>
        <v>546752.10000000009</v>
      </c>
      <c r="C7" s="95">
        <f>SUM(C10:C29)</f>
        <v>564321.6</v>
      </c>
      <c r="D7" s="95">
        <f>SUM(D10:D29)</f>
        <v>646382.20000000007</v>
      </c>
      <c r="E7" s="95">
        <f>SUM(E10:E29)</f>
        <v>802037.60000000009</v>
      </c>
      <c r="F7" s="95">
        <f>SUM(F10:F29)</f>
        <v>828807.9</v>
      </c>
      <c r="G7" s="95">
        <f t="shared" ref="G7:G28" si="0">AVERAGE(B7:F7)</f>
        <v>677660.28</v>
      </c>
      <c r="H7" s="13">
        <f t="shared" ref="H7:H28" si="1">G7/$G$228*100</f>
        <v>64.070264229835672</v>
      </c>
      <c r="I7" s="13"/>
      <c r="J7" s="13"/>
      <c r="K7" s="13"/>
      <c r="L7" s="80"/>
      <c r="M7" s="13"/>
    </row>
    <row r="8" spans="1:13" s="97" customFormat="1" x14ac:dyDescent="0.3">
      <c r="A8" s="104" t="s">
        <v>202</v>
      </c>
      <c r="B8" s="79">
        <v>1268825.3999999999</v>
      </c>
      <c r="C8" s="79">
        <v>1085704.6000000001</v>
      </c>
      <c r="D8" s="79">
        <v>1253243.5</v>
      </c>
      <c r="E8" s="79">
        <v>1576584.3</v>
      </c>
      <c r="F8" s="79">
        <v>1669902.6</v>
      </c>
      <c r="G8" s="98">
        <f t="shared" si="0"/>
        <v>1370852.08</v>
      </c>
      <c r="H8" s="80">
        <f t="shared" si="1"/>
        <v>129.60897602795879</v>
      </c>
      <c r="I8" s="80"/>
      <c r="J8" s="99"/>
      <c r="K8" s="99"/>
      <c r="L8" s="100"/>
      <c r="M8" s="99"/>
    </row>
    <row r="9" spans="1:13" s="97" customFormat="1" x14ac:dyDescent="0.3">
      <c r="A9" s="104" t="s">
        <v>686</v>
      </c>
      <c r="B9" s="79">
        <v>961933.1</v>
      </c>
      <c r="C9" s="79">
        <v>809598.5</v>
      </c>
      <c r="D9" s="79">
        <v>949791.4</v>
      </c>
      <c r="E9" s="79">
        <v>1200648.3</v>
      </c>
      <c r="F9" s="81">
        <v>1281168</v>
      </c>
      <c r="G9" s="98">
        <f t="shared" si="0"/>
        <v>1040627.86</v>
      </c>
      <c r="H9" s="80">
        <f t="shared" si="1"/>
        <v>98.387501706796883</v>
      </c>
      <c r="I9" s="80"/>
      <c r="J9" s="99"/>
      <c r="K9" s="99"/>
      <c r="L9" s="100"/>
      <c r="M9" s="99"/>
    </row>
    <row r="10" spans="1:13" x14ac:dyDescent="0.3">
      <c r="A10" s="102" t="s">
        <v>277</v>
      </c>
      <c r="B10" s="71">
        <v>1452.3</v>
      </c>
      <c r="C10" s="71">
        <v>693.8</v>
      </c>
      <c r="D10" s="71">
        <v>1046.3</v>
      </c>
      <c r="E10" s="71">
        <v>1652.4</v>
      </c>
      <c r="F10" s="74">
        <v>2084</v>
      </c>
      <c r="G10" s="98">
        <f t="shared" si="0"/>
        <v>1385.7599999999998</v>
      </c>
      <c r="H10" s="80">
        <f t="shared" si="1"/>
        <v>0.13101846453083699</v>
      </c>
      <c r="I10" s="80"/>
      <c r="J10" s="13"/>
      <c r="K10" s="13"/>
      <c r="L10" s="80"/>
      <c r="M10" s="13"/>
    </row>
    <row r="11" spans="1:13" x14ac:dyDescent="0.3">
      <c r="A11" s="102" t="s">
        <v>297</v>
      </c>
      <c r="B11" s="71">
        <v>537.4</v>
      </c>
      <c r="C11" s="71">
        <v>665.5</v>
      </c>
      <c r="D11" s="71">
        <v>770.5</v>
      </c>
      <c r="E11" s="71">
        <v>608.70000000000005</v>
      </c>
      <c r="F11" s="71">
        <v>515.70000000000005</v>
      </c>
      <c r="G11" s="98">
        <f t="shared" si="0"/>
        <v>619.56000000000006</v>
      </c>
      <c r="H11" s="80">
        <f t="shared" si="1"/>
        <v>5.8577098404287466E-2</v>
      </c>
      <c r="I11" s="80"/>
      <c r="J11" s="13"/>
      <c r="K11" s="13"/>
      <c r="L11" s="80"/>
      <c r="M11" s="13"/>
    </row>
    <row r="12" spans="1:13" x14ac:dyDescent="0.3">
      <c r="A12" s="102" t="s">
        <v>327</v>
      </c>
      <c r="B12" s="71">
        <v>15333.9</v>
      </c>
      <c r="C12" s="71">
        <v>11817.7</v>
      </c>
      <c r="D12" s="71">
        <v>13851.7</v>
      </c>
      <c r="E12" s="71">
        <v>19286.599999999999</v>
      </c>
      <c r="F12" s="71">
        <v>20727.3</v>
      </c>
      <c r="G12" s="98">
        <f t="shared" si="0"/>
        <v>16203.439999999999</v>
      </c>
      <c r="H12" s="80">
        <f t="shared" si="1"/>
        <v>1.5319751103492276</v>
      </c>
      <c r="I12" s="80"/>
      <c r="J12" s="13"/>
      <c r="K12" s="13"/>
      <c r="L12" s="80"/>
      <c r="M12" s="13"/>
    </row>
    <row r="13" spans="1:13" x14ac:dyDescent="0.3">
      <c r="A13" s="102" t="s">
        <v>362</v>
      </c>
      <c r="B13" s="71">
        <v>65843.600000000006</v>
      </c>
      <c r="C13" s="74">
        <v>61792</v>
      </c>
      <c r="D13" s="71">
        <v>69627.8</v>
      </c>
      <c r="E13" s="74">
        <v>84919</v>
      </c>
      <c r="F13" s="71">
        <v>91160.9</v>
      </c>
      <c r="G13" s="98">
        <f t="shared" si="0"/>
        <v>74668.66</v>
      </c>
      <c r="H13" s="80">
        <f t="shared" si="1"/>
        <v>7.0596446583644568</v>
      </c>
      <c r="I13" s="80"/>
      <c r="J13" s="13"/>
      <c r="K13" s="13"/>
      <c r="L13" s="80"/>
      <c r="M13" s="13"/>
    </row>
    <row r="14" spans="1:13" x14ac:dyDescent="0.3">
      <c r="A14" s="102" t="s">
        <v>379</v>
      </c>
      <c r="B14" s="71">
        <v>179947.1</v>
      </c>
      <c r="C14" s="71">
        <v>170825.9</v>
      </c>
      <c r="D14" s="71">
        <v>179265.4</v>
      </c>
      <c r="E14" s="71">
        <v>220986.8</v>
      </c>
      <c r="F14" s="71">
        <v>229933.6</v>
      </c>
      <c r="G14" s="98">
        <f t="shared" si="0"/>
        <v>196191.75999999998</v>
      </c>
      <c r="H14" s="80">
        <f t="shared" si="1"/>
        <v>18.54920271100514</v>
      </c>
      <c r="I14" s="80"/>
      <c r="J14" s="13"/>
      <c r="K14" s="13"/>
      <c r="L14" s="80"/>
      <c r="M14" s="13"/>
    </row>
    <row r="15" spans="1:13" x14ac:dyDescent="0.3">
      <c r="A15" s="102" t="s">
        <v>205</v>
      </c>
      <c r="B15" s="71">
        <v>1098.9000000000001</v>
      </c>
      <c r="C15" s="74">
        <v>817</v>
      </c>
      <c r="D15" s="71">
        <v>846.3</v>
      </c>
      <c r="E15" s="71">
        <v>801.6</v>
      </c>
      <c r="F15" s="71">
        <v>962.1</v>
      </c>
      <c r="G15" s="98">
        <f t="shared" si="0"/>
        <v>905.18</v>
      </c>
      <c r="H15" s="80">
        <f t="shared" si="1"/>
        <v>8.5581409280122867E-2</v>
      </c>
      <c r="I15" s="80"/>
      <c r="J15" s="13"/>
      <c r="K15" s="13"/>
      <c r="L15" s="80"/>
      <c r="M15" s="13"/>
    </row>
    <row r="16" spans="1:13" x14ac:dyDescent="0.3">
      <c r="A16" s="102" t="s">
        <v>685</v>
      </c>
      <c r="B16" s="71">
        <v>272.2</v>
      </c>
      <c r="C16" s="71">
        <v>245.5</v>
      </c>
      <c r="D16" s="71">
        <v>199.9</v>
      </c>
      <c r="E16" s="71">
        <v>324.39999999999998</v>
      </c>
      <c r="F16" s="71">
        <v>345.4</v>
      </c>
      <c r="G16" s="98">
        <f t="shared" si="0"/>
        <v>277.48</v>
      </c>
      <c r="H16" s="80">
        <f t="shared" si="1"/>
        <v>2.6234704088743115E-2</v>
      </c>
      <c r="I16" s="80"/>
      <c r="J16" s="13"/>
      <c r="K16" s="13"/>
      <c r="L16" s="80"/>
      <c r="M16" s="13"/>
    </row>
    <row r="17" spans="1:13" x14ac:dyDescent="0.3">
      <c r="A17" s="102" t="s">
        <v>684</v>
      </c>
      <c r="B17" s="71">
        <v>1092.5</v>
      </c>
      <c r="C17" s="71">
        <v>724.2</v>
      </c>
      <c r="D17" s="71">
        <v>512.20000000000005</v>
      </c>
      <c r="E17" s="71">
        <v>646.20000000000005</v>
      </c>
      <c r="F17" s="71">
        <v>412.2</v>
      </c>
      <c r="G17" s="98">
        <f t="shared" si="0"/>
        <v>677.46</v>
      </c>
      <c r="H17" s="80">
        <f t="shared" si="1"/>
        <v>6.4051328499206819E-2</v>
      </c>
      <c r="I17" s="80"/>
      <c r="J17" s="13"/>
      <c r="K17" s="13"/>
      <c r="L17" s="80"/>
      <c r="M17" s="13"/>
    </row>
    <row r="18" spans="1:13" x14ac:dyDescent="0.3">
      <c r="A18" s="102" t="s">
        <v>683</v>
      </c>
      <c r="B18" s="71">
        <v>133.6</v>
      </c>
      <c r="C18" s="71">
        <v>101.3</v>
      </c>
      <c r="D18" s="71">
        <v>131.5</v>
      </c>
      <c r="E18" s="71">
        <v>118.2</v>
      </c>
      <c r="F18" s="71">
        <v>148.4</v>
      </c>
      <c r="G18" s="98">
        <f t="shared" si="0"/>
        <v>126.6</v>
      </c>
      <c r="H18" s="80">
        <f t="shared" si="1"/>
        <v>1.1969560103916959E-2</v>
      </c>
      <c r="I18" s="80"/>
      <c r="J18" s="13"/>
      <c r="K18" s="13"/>
      <c r="L18" s="80"/>
      <c r="M18" s="13"/>
    </row>
    <row r="19" spans="1:13" x14ac:dyDescent="0.3">
      <c r="A19" s="102" t="s">
        <v>682</v>
      </c>
      <c r="B19" s="71">
        <v>1028.9000000000001</v>
      </c>
      <c r="C19" s="71">
        <v>1119.4000000000001</v>
      </c>
      <c r="D19" s="71">
        <v>1344.1</v>
      </c>
      <c r="E19" s="71">
        <v>2782.9</v>
      </c>
      <c r="F19" s="71">
        <v>1195.3</v>
      </c>
      <c r="G19" s="98">
        <f t="shared" si="0"/>
        <v>1494.1200000000001</v>
      </c>
      <c r="H19" s="80">
        <f t="shared" si="1"/>
        <v>0.14126350033542187</v>
      </c>
      <c r="I19" s="80"/>
      <c r="J19" s="13"/>
      <c r="K19" s="13"/>
      <c r="L19" s="80"/>
      <c r="M19" s="13"/>
    </row>
    <row r="20" spans="1:13" x14ac:dyDescent="0.3">
      <c r="A20" s="102" t="s">
        <v>681</v>
      </c>
      <c r="B20" s="71">
        <v>16.5</v>
      </c>
      <c r="C20" s="71">
        <v>15.2</v>
      </c>
      <c r="D20" s="71">
        <v>20.399999999999999</v>
      </c>
      <c r="E20" s="71">
        <v>29.4</v>
      </c>
      <c r="F20" s="71">
        <v>39.799999999999997</v>
      </c>
      <c r="G20" s="98">
        <f t="shared" si="0"/>
        <v>24.259999999999998</v>
      </c>
      <c r="H20" s="80">
        <f t="shared" si="1"/>
        <v>2.2936929551423809E-3</v>
      </c>
      <c r="I20" s="80"/>
      <c r="J20" s="13"/>
      <c r="K20" s="13"/>
      <c r="L20" s="80"/>
      <c r="M20" s="13"/>
    </row>
    <row r="21" spans="1:13" x14ac:dyDescent="0.3">
      <c r="A21" s="102" t="s">
        <v>680</v>
      </c>
      <c r="B21" s="71">
        <v>616.20000000000005</v>
      </c>
      <c r="C21" s="71">
        <v>649.9</v>
      </c>
      <c r="D21" s="71">
        <v>673.6</v>
      </c>
      <c r="E21" s="71">
        <v>1087.8</v>
      </c>
      <c r="F21" s="71">
        <v>562.5</v>
      </c>
      <c r="G21" s="98">
        <f t="shared" si="0"/>
        <v>718</v>
      </c>
      <c r="H21" s="80">
        <f t="shared" si="1"/>
        <v>6.7884235028533788E-2</v>
      </c>
      <c r="I21" s="80"/>
      <c r="J21" s="13"/>
      <c r="K21" s="13"/>
      <c r="L21" s="80"/>
      <c r="M21" s="13"/>
    </row>
    <row r="22" spans="1:13" x14ac:dyDescent="0.3">
      <c r="A22" s="102" t="s">
        <v>342</v>
      </c>
      <c r="B22" s="71">
        <v>95.1</v>
      </c>
      <c r="C22" s="71">
        <v>80.099999999999994</v>
      </c>
      <c r="D22" s="71">
        <v>112.7</v>
      </c>
      <c r="E22" s="71">
        <v>133.1</v>
      </c>
      <c r="F22" s="71">
        <v>123.3</v>
      </c>
      <c r="G22" s="98">
        <f t="shared" si="0"/>
        <v>108.85999999999999</v>
      </c>
      <c r="H22" s="80">
        <f t="shared" si="1"/>
        <v>1.0292308948755135E-2</v>
      </c>
      <c r="I22" s="80"/>
      <c r="J22" s="13"/>
      <c r="K22" s="13"/>
      <c r="L22" s="80"/>
      <c r="M22" s="13"/>
    </row>
    <row r="23" spans="1:13" x14ac:dyDescent="0.3">
      <c r="A23" s="102" t="s">
        <v>234</v>
      </c>
      <c r="B23" s="71">
        <v>14607.5</v>
      </c>
      <c r="C23" s="71">
        <v>12438.9</v>
      </c>
      <c r="D23" s="71">
        <v>13640.3</v>
      </c>
      <c r="E23" s="71">
        <v>20480.400000000001</v>
      </c>
      <c r="F23" s="71">
        <v>20359.5</v>
      </c>
      <c r="G23" s="98">
        <f t="shared" si="0"/>
        <v>16305.320000000002</v>
      </c>
      <c r="H23" s="80">
        <f t="shared" si="1"/>
        <v>1.5416074862053657</v>
      </c>
      <c r="I23" s="80"/>
      <c r="J23" s="13"/>
      <c r="K23" s="13"/>
      <c r="L23" s="80"/>
      <c r="M23" s="13"/>
    </row>
    <row r="24" spans="1:13" x14ac:dyDescent="0.3">
      <c r="A24" s="102" t="s">
        <v>679</v>
      </c>
      <c r="B24" s="71">
        <v>319.5</v>
      </c>
      <c r="C24" s="71">
        <v>249.5</v>
      </c>
      <c r="D24" s="71">
        <v>276.5</v>
      </c>
      <c r="E24" s="71">
        <v>352.4</v>
      </c>
      <c r="F24" s="71">
        <v>359.8</v>
      </c>
      <c r="G24" s="98">
        <f t="shared" si="0"/>
        <v>311.54000000000002</v>
      </c>
      <c r="H24" s="80">
        <f t="shared" si="1"/>
        <v>2.9454950669623142E-2</v>
      </c>
      <c r="I24" s="80"/>
      <c r="J24" s="13"/>
      <c r="K24" s="13"/>
      <c r="L24" s="80"/>
      <c r="M24" s="13"/>
    </row>
    <row r="25" spans="1:13" x14ac:dyDescent="0.3">
      <c r="A25" s="102" t="s">
        <v>380</v>
      </c>
      <c r="B25" s="71">
        <v>238575.6</v>
      </c>
      <c r="C25" s="71">
        <v>281825.59999999998</v>
      </c>
      <c r="D25" s="71">
        <v>340371.7</v>
      </c>
      <c r="E25" s="74">
        <v>418816</v>
      </c>
      <c r="F25" s="71">
        <v>427270.3</v>
      </c>
      <c r="G25" s="98">
        <f t="shared" si="0"/>
        <v>341371.83999999997</v>
      </c>
      <c r="H25" s="80">
        <f t="shared" si="1"/>
        <v>32.275440415993081</v>
      </c>
      <c r="I25" s="80"/>
      <c r="J25" s="13"/>
      <c r="K25" s="13"/>
      <c r="L25" s="80"/>
      <c r="M25" s="13"/>
    </row>
    <row r="26" spans="1:13" x14ac:dyDescent="0.3">
      <c r="A26" s="102" t="s">
        <v>283</v>
      </c>
      <c r="B26" s="71">
        <v>16340.8</v>
      </c>
      <c r="C26" s="71">
        <v>12855.5</v>
      </c>
      <c r="D26" s="74">
        <v>15375</v>
      </c>
      <c r="E26" s="71">
        <v>18523.599999999999</v>
      </c>
      <c r="F26" s="71">
        <v>20346.3</v>
      </c>
      <c r="G26" s="98">
        <f t="shared" si="0"/>
        <v>16688.239999999998</v>
      </c>
      <c r="H26" s="80">
        <f t="shared" si="1"/>
        <v>1.577811150936739</v>
      </c>
      <c r="I26" s="80"/>
      <c r="J26" s="13"/>
      <c r="K26" s="13"/>
      <c r="L26" s="80"/>
      <c r="M26" s="13"/>
    </row>
    <row r="27" spans="1:13" x14ac:dyDescent="0.3">
      <c r="A27" s="102" t="s">
        <v>211</v>
      </c>
      <c r="B27" s="71">
        <v>8132.9</v>
      </c>
      <c r="C27" s="71">
        <v>6223.5</v>
      </c>
      <c r="D27" s="71">
        <v>7418.3</v>
      </c>
      <c r="E27" s="71">
        <v>9119.1</v>
      </c>
      <c r="F27" s="71">
        <v>10106.5</v>
      </c>
      <c r="G27" s="98">
        <f t="shared" si="0"/>
        <v>8200.0600000000013</v>
      </c>
      <c r="H27" s="80">
        <f t="shared" si="1"/>
        <v>0.77528523717002629</v>
      </c>
      <c r="I27" s="80"/>
      <c r="J27" s="13"/>
      <c r="K27" s="13"/>
      <c r="L27" s="80"/>
      <c r="M27" s="13"/>
    </row>
    <row r="28" spans="1:13" x14ac:dyDescent="0.3">
      <c r="A28" s="102" t="s">
        <v>321</v>
      </c>
      <c r="B28" s="71">
        <v>1307.5999999999999</v>
      </c>
      <c r="C28" s="71">
        <v>1181.0999999999999</v>
      </c>
      <c r="D28" s="74">
        <v>898</v>
      </c>
      <c r="E28" s="74">
        <v>1369</v>
      </c>
      <c r="F28" s="74">
        <v>2155</v>
      </c>
      <c r="G28" s="98">
        <f t="shared" si="0"/>
        <v>1382.1399999999999</v>
      </c>
      <c r="H28" s="80">
        <f t="shared" si="1"/>
        <v>0.13067620696704413</v>
      </c>
      <c r="I28" s="80"/>
      <c r="J28" s="13"/>
      <c r="K28" s="13"/>
      <c r="L28" s="80"/>
      <c r="M28" s="13"/>
    </row>
    <row r="29" spans="1:13" x14ac:dyDescent="0.3">
      <c r="A29" s="102"/>
      <c r="B29" s="71"/>
      <c r="C29" s="71"/>
      <c r="D29" s="71"/>
      <c r="E29" s="71"/>
      <c r="F29" s="71"/>
      <c r="G29" s="98"/>
      <c r="H29" s="80"/>
      <c r="I29" s="80"/>
      <c r="J29" s="13"/>
      <c r="K29" s="13"/>
      <c r="L29" s="80"/>
      <c r="M29" s="13"/>
    </row>
    <row r="30" spans="1:13" ht="17.25" thickBot="1" x14ac:dyDescent="0.35">
      <c r="A30" s="106" t="s">
        <v>627</v>
      </c>
      <c r="B30" s="75">
        <f>B31+B43+B99+B145+B195</f>
        <v>463269.10000000003</v>
      </c>
      <c r="C30" s="75">
        <f>C31+C43+C99+C145+C195</f>
        <v>339073.4</v>
      </c>
      <c r="D30" s="75">
        <f>D31+D43+D99+D145+D195</f>
        <v>311905.19999999995</v>
      </c>
      <c r="E30" s="75">
        <f>E31+E43+E99+E145+E195</f>
        <v>388741</v>
      </c>
      <c r="F30" s="75">
        <f>F31+F43+F99+F145+F195</f>
        <v>397124.8</v>
      </c>
      <c r="G30" s="98">
        <f t="shared" ref="G30:G61" si="2">AVERAGE(B30:F30)</f>
        <v>380022.7</v>
      </c>
      <c r="H30" s="80">
        <f t="shared" ref="H30:H61" si="3">G30/$G$228*100</f>
        <v>35.929735770164328</v>
      </c>
      <c r="I30" s="80"/>
      <c r="J30" s="13"/>
      <c r="K30" s="85" t="s">
        <v>627</v>
      </c>
      <c r="L30" s="84"/>
      <c r="M30" s="13"/>
    </row>
    <row r="31" spans="1:13" x14ac:dyDescent="0.3">
      <c r="A31" s="107" t="s">
        <v>202</v>
      </c>
      <c r="B31" s="108">
        <f>SUM(B32:B42)</f>
        <v>39762.399999999994</v>
      </c>
      <c r="C31" s="108">
        <f>SUM(C32:C42)</f>
        <v>26743.5</v>
      </c>
      <c r="D31" s="108">
        <f>SUM(D32:D42)</f>
        <v>35025</v>
      </c>
      <c r="E31" s="108">
        <f>SUM(E32:E42)</f>
        <v>42785.599999999999</v>
      </c>
      <c r="F31" s="108">
        <f>SUM(F32:F42)</f>
        <v>40880.300000000003</v>
      </c>
      <c r="G31" s="109">
        <f t="shared" si="2"/>
        <v>37039.360000000001</v>
      </c>
      <c r="H31" s="90">
        <f t="shared" si="3"/>
        <v>3.501934010510408</v>
      </c>
      <c r="I31" s="80"/>
      <c r="J31" s="13"/>
      <c r="K31" s="83" t="s">
        <v>647</v>
      </c>
      <c r="L31" s="84">
        <f>3.70660970643586+1.3</f>
        <v>5.0066097064358601</v>
      </c>
      <c r="M31" s="13"/>
    </row>
    <row r="32" spans="1:13" x14ac:dyDescent="0.3">
      <c r="A32" s="102" t="s">
        <v>225</v>
      </c>
      <c r="B32" s="71">
        <v>1407.5</v>
      </c>
      <c r="C32" s="71">
        <v>946.5</v>
      </c>
      <c r="D32" s="71">
        <v>1382.6</v>
      </c>
      <c r="E32" s="71">
        <v>2020.6</v>
      </c>
      <c r="F32" s="71">
        <v>2256.1</v>
      </c>
      <c r="G32" s="98">
        <f t="shared" si="2"/>
        <v>1602.6599999999999</v>
      </c>
      <c r="H32" s="80">
        <f t="shared" si="3"/>
        <v>0.15152555447190799</v>
      </c>
      <c r="I32" s="80"/>
      <c r="J32" s="13"/>
      <c r="K32" s="83" t="s">
        <v>348</v>
      </c>
      <c r="L32" s="84">
        <v>3.389369090537885</v>
      </c>
      <c r="M32" s="13"/>
    </row>
    <row r="33" spans="1:13" x14ac:dyDescent="0.3">
      <c r="A33" s="102" t="s">
        <v>313</v>
      </c>
      <c r="B33" s="71">
        <v>545.20000000000005</v>
      </c>
      <c r="C33" s="71">
        <v>228.3</v>
      </c>
      <c r="D33" s="71">
        <v>415.4</v>
      </c>
      <c r="E33" s="71">
        <v>828.8</v>
      </c>
      <c r="F33" s="71">
        <v>913.9</v>
      </c>
      <c r="G33" s="98">
        <f t="shared" si="2"/>
        <v>586.31999999999994</v>
      </c>
      <c r="H33" s="80">
        <f t="shared" si="3"/>
        <v>5.5434379779846693E-2</v>
      </c>
      <c r="I33" s="80"/>
      <c r="J33" s="13"/>
      <c r="K33" s="83" t="s">
        <v>603</v>
      </c>
      <c r="L33" s="84">
        <v>3.2187640950788485</v>
      </c>
      <c r="M33" s="13"/>
    </row>
    <row r="34" spans="1:13" x14ac:dyDescent="0.3">
      <c r="A34" s="102" t="s">
        <v>310</v>
      </c>
      <c r="B34" s="71">
        <v>548.79999999999995</v>
      </c>
      <c r="C34" s="71">
        <v>413.9</v>
      </c>
      <c r="D34" s="71">
        <v>568.70000000000005</v>
      </c>
      <c r="E34" s="71">
        <v>740.5</v>
      </c>
      <c r="F34" s="71">
        <v>833.9</v>
      </c>
      <c r="G34" s="98">
        <f t="shared" si="2"/>
        <v>621.16000000000008</v>
      </c>
      <c r="H34" s="80">
        <f t="shared" si="3"/>
        <v>5.8728372465632388E-2</v>
      </c>
      <c r="I34" s="80"/>
      <c r="J34" s="13"/>
      <c r="K34" s="83" t="s">
        <v>28</v>
      </c>
      <c r="L34" s="84">
        <v>2.3908241390061891</v>
      </c>
      <c r="M34" s="13"/>
    </row>
    <row r="35" spans="1:13" x14ac:dyDescent="0.3">
      <c r="A35" s="102" t="s">
        <v>326</v>
      </c>
      <c r="B35" s="71">
        <v>715.7</v>
      </c>
      <c r="C35" s="71">
        <v>530.5</v>
      </c>
      <c r="D35" s="71">
        <v>593.1</v>
      </c>
      <c r="E35" s="71">
        <v>854.8</v>
      </c>
      <c r="F35" s="71">
        <v>954.5</v>
      </c>
      <c r="G35" s="98">
        <f t="shared" si="2"/>
        <v>729.72</v>
      </c>
      <c r="H35" s="80">
        <f t="shared" si="3"/>
        <v>6.8992317527885344E-2</v>
      </c>
      <c r="I35" s="80"/>
      <c r="J35" s="13"/>
      <c r="K35" s="83" t="s">
        <v>218</v>
      </c>
      <c r="L35" s="84">
        <v>1.6194909366887988</v>
      </c>
      <c r="M35" s="13"/>
    </row>
    <row r="36" spans="1:13" x14ac:dyDescent="0.3">
      <c r="A36" s="102" t="s">
        <v>264</v>
      </c>
      <c r="B36" s="71">
        <v>601.5</v>
      </c>
      <c r="C36" s="74">
        <v>298</v>
      </c>
      <c r="D36" s="71">
        <v>465.2</v>
      </c>
      <c r="E36" s="71">
        <v>608.9</v>
      </c>
      <c r="F36" s="71">
        <v>808.3</v>
      </c>
      <c r="G36" s="98">
        <f t="shared" si="2"/>
        <v>556.37999999999988</v>
      </c>
      <c r="H36" s="80">
        <f t="shared" si="3"/>
        <v>5.2603663906929839E-2</v>
      </c>
      <c r="I36" s="80"/>
      <c r="J36" s="13"/>
      <c r="K36" s="83" t="s">
        <v>60</v>
      </c>
      <c r="L36" s="84">
        <v>1.358686891227086</v>
      </c>
      <c r="M36" s="13"/>
    </row>
    <row r="37" spans="1:13" x14ac:dyDescent="0.3">
      <c r="A37" s="102" t="s">
        <v>201</v>
      </c>
      <c r="B37" s="71">
        <v>1167.5999999999999</v>
      </c>
      <c r="C37" s="71">
        <v>806.3</v>
      </c>
      <c r="D37" s="71">
        <v>1131.8</v>
      </c>
      <c r="E37" s="71">
        <v>1713.8</v>
      </c>
      <c r="F37" s="71">
        <v>2358.1</v>
      </c>
      <c r="G37" s="98">
        <f t="shared" si="2"/>
        <v>1435.52</v>
      </c>
      <c r="H37" s="80">
        <f t="shared" si="3"/>
        <v>0.1357230878386641</v>
      </c>
      <c r="I37" s="80"/>
      <c r="J37" s="13"/>
      <c r="K37" s="83" t="s">
        <v>378</v>
      </c>
      <c r="L37" s="84">
        <v>1.2366975972327741</v>
      </c>
      <c r="M37" s="13"/>
    </row>
    <row r="38" spans="1:13" x14ac:dyDescent="0.3">
      <c r="A38" s="102" t="s">
        <v>345</v>
      </c>
      <c r="B38" s="71">
        <v>2274.9</v>
      </c>
      <c r="C38" s="71">
        <v>2033.1</v>
      </c>
      <c r="D38" s="71">
        <v>2338.9</v>
      </c>
      <c r="E38" s="71">
        <v>3217.6</v>
      </c>
      <c r="F38" s="71">
        <v>3510.5</v>
      </c>
      <c r="G38" s="98">
        <f t="shared" si="2"/>
        <v>2675</v>
      </c>
      <c r="H38" s="80">
        <f t="shared" si="3"/>
        <v>0.2529113213110416</v>
      </c>
      <c r="I38" s="80"/>
      <c r="J38" s="13"/>
      <c r="K38" s="83" t="s">
        <v>587</v>
      </c>
      <c r="L38" s="84">
        <v>1.0789527879138228</v>
      </c>
      <c r="M38" s="13"/>
    </row>
    <row r="39" spans="1:13" x14ac:dyDescent="0.3">
      <c r="A39" s="102" t="s">
        <v>60</v>
      </c>
      <c r="B39" s="71">
        <v>14186.4</v>
      </c>
      <c r="C39" s="71">
        <v>7845.9</v>
      </c>
      <c r="D39" s="71">
        <v>11905.5</v>
      </c>
      <c r="E39" s="71">
        <v>18104.8</v>
      </c>
      <c r="F39" s="71">
        <v>19810.400000000001</v>
      </c>
      <c r="G39" s="98">
        <f t="shared" si="2"/>
        <v>14370.6</v>
      </c>
      <c r="H39" s="80">
        <f t="shared" si="3"/>
        <v>1.358686891227086</v>
      </c>
      <c r="I39" s="80"/>
      <c r="J39" s="13"/>
      <c r="K39" s="83" t="s">
        <v>339</v>
      </c>
      <c r="L39" s="84">
        <v>0.89134080610808364</v>
      </c>
      <c r="M39" s="13"/>
    </row>
    <row r="40" spans="1:13" x14ac:dyDescent="0.3">
      <c r="A40" s="102" t="s">
        <v>377</v>
      </c>
      <c r="B40" s="71">
        <v>3615.3</v>
      </c>
      <c r="C40" s="71">
        <v>3230.9</v>
      </c>
      <c r="D40" s="71">
        <v>3841.7</v>
      </c>
      <c r="E40" s="71">
        <v>3874.7</v>
      </c>
      <c r="F40" s="71">
        <v>3826.2</v>
      </c>
      <c r="G40" s="98">
        <f t="shared" si="2"/>
        <v>3677.7600000000007</v>
      </c>
      <c r="H40" s="80">
        <f t="shared" si="3"/>
        <v>0.34771855740743801</v>
      </c>
      <c r="I40" s="80"/>
      <c r="J40" s="13"/>
      <c r="K40" s="83" t="s">
        <v>353</v>
      </c>
      <c r="L40" s="84">
        <v>0.86641840450150764</v>
      </c>
      <c r="M40" s="13"/>
    </row>
    <row r="41" spans="1:13" x14ac:dyDescent="0.3">
      <c r="A41" s="102" t="s">
        <v>219</v>
      </c>
      <c r="B41" s="71">
        <v>1798.5</v>
      </c>
      <c r="C41" s="71">
        <v>1461.1</v>
      </c>
      <c r="D41" s="71">
        <v>1629.6</v>
      </c>
      <c r="E41" s="71">
        <v>1168.5999999999999</v>
      </c>
      <c r="F41" s="71">
        <v>725.6</v>
      </c>
      <c r="G41" s="98">
        <f t="shared" si="2"/>
        <v>1356.6799999999998</v>
      </c>
      <c r="H41" s="80">
        <f t="shared" si="3"/>
        <v>0.12826905846589304</v>
      </c>
      <c r="I41" s="80"/>
      <c r="J41" s="13"/>
      <c r="K41" s="85"/>
      <c r="L41" s="84">
        <f>SUM(L31:L40)</f>
        <v>21.057154454730856</v>
      </c>
      <c r="M41" s="13"/>
    </row>
    <row r="42" spans="1:13" x14ac:dyDescent="0.3">
      <c r="A42" s="102" t="s">
        <v>339</v>
      </c>
      <c r="B42" s="74">
        <v>12901</v>
      </c>
      <c r="C42" s="74">
        <v>8949</v>
      </c>
      <c r="D42" s="71">
        <v>10752.5</v>
      </c>
      <c r="E42" s="71">
        <v>9652.5</v>
      </c>
      <c r="F42" s="71">
        <v>4882.8</v>
      </c>
      <c r="G42" s="98">
        <f t="shared" si="2"/>
        <v>9427.5600000000013</v>
      </c>
      <c r="H42" s="80">
        <f t="shared" si="3"/>
        <v>0.89134080610808364</v>
      </c>
      <c r="I42" s="80"/>
      <c r="J42" s="13"/>
      <c r="K42" s="67"/>
      <c r="L42" s="84"/>
      <c r="M42" s="13"/>
    </row>
    <row r="43" spans="1:13" x14ac:dyDescent="0.3">
      <c r="A43" s="103" t="s">
        <v>204</v>
      </c>
      <c r="B43" s="75">
        <f>SUM(B44:B98)</f>
        <v>37031.9</v>
      </c>
      <c r="C43" s="75">
        <f>SUM(C44:C98)</f>
        <v>26025.000000000004</v>
      </c>
      <c r="D43" s="75">
        <f>SUM(D44:D98)</f>
        <v>30852.299999999996</v>
      </c>
      <c r="E43" s="75">
        <f>SUM(E44:E98)</f>
        <v>45365.599999999999</v>
      </c>
      <c r="F43" s="75">
        <f>SUM(F44:F98)</f>
        <v>50068.400000000016</v>
      </c>
      <c r="G43" s="98">
        <f t="shared" si="2"/>
        <v>37868.640000000007</v>
      </c>
      <c r="H43" s="80">
        <f t="shared" si="3"/>
        <v>3.580339356505482</v>
      </c>
      <c r="I43" s="80"/>
      <c r="J43" s="13"/>
      <c r="K43" s="67"/>
      <c r="L43" s="84"/>
      <c r="M43" s="13"/>
    </row>
    <row r="44" spans="1:13" x14ac:dyDescent="0.3">
      <c r="A44" s="102" t="s">
        <v>207</v>
      </c>
      <c r="B44" s="71">
        <v>510.7</v>
      </c>
      <c r="C44" s="74">
        <v>420</v>
      </c>
      <c r="D44" s="71">
        <v>284.10000000000002</v>
      </c>
      <c r="E44" s="71">
        <v>497.1</v>
      </c>
      <c r="F44" s="71">
        <v>407.6</v>
      </c>
      <c r="G44" s="98">
        <f t="shared" si="2"/>
        <v>423.9</v>
      </c>
      <c r="H44" s="80">
        <f t="shared" si="3"/>
        <v>4.007817162757029E-2</v>
      </c>
      <c r="I44" s="80"/>
      <c r="J44" s="13"/>
      <c r="K44" s="83" t="s">
        <v>281</v>
      </c>
      <c r="L44" s="84">
        <v>0.75693947538042061</v>
      </c>
      <c r="M44" s="13"/>
    </row>
    <row r="45" spans="1:13" x14ac:dyDescent="0.3">
      <c r="A45" s="102" t="s">
        <v>233</v>
      </c>
      <c r="B45" s="74">
        <v>317</v>
      </c>
      <c r="C45" s="71">
        <v>273.10000000000002</v>
      </c>
      <c r="D45" s="71">
        <v>252.1</v>
      </c>
      <c r="E45" s="71">
        <v>265.39999999999998</v>
      </c>
      <c r="F45" s="71">
        <v>299.8</v>
      </c>
      <c r="G45" s="98">
        <f t="shared" si="2"/>
        <v>281.47999999999996</v>
      </c>
      <c r="H45" s="80">
        <f t="shared" si="3"/>
        <v>2.6612889242105413E-2</v>
      </c>
      <c r="I45" s="80"/>
      <c r="J45" s="13"/>
      <c r="K45" s="83" t="s">
        <v>30</v>
      </c>
      <c r="L45" s="84">
        <v>0.72082846601162098</v>
      </c>
      <c r="M45" s="13"/>
    </row>
    <row r="46" spans="1:13" x14ac:dyDescent="0.3">
      <c r="A46" s="102" t="s">
        <v>235</v>
      </c>
      <c r="B46" s="71">
        <v>49.2</v>
      </c>
      <c r="C46" s="71">
        <v>23.7</v>
      </c>
      <c r="D46" s="71">
        <v>47.1</v>
      </c>
      <c r="E46" s="71">
        <v>22.6</v>
      </c>
      <c r="F46" s="71">
        <v>31.6</v>
      </c>
      <c r="G46" s="98">
        <f t="shared" si="2"/>
        <v>34.839999999999996</v>
      </c>
      <c r="H46" s="80">
        <f t="shared" si="3"/>
        <v>3.2939926857856777E-3</v>
      </c>
      <c r="I46" s="80"/>
      <c r="J46" s="13"/>
      <c r="K46" s="83" t="s">
        <v>306</v>
      </c>
      <c r="L46" s="84">
        <v>0.68415017891277796</v>
      </c>
      <c r="M46" s="13"/>
    </row>
    <row r="47" spans="1:13" x14ac:dyDescent="0.3">
      <c r="A47" s="102" t="s">
        <v>236</v>
      </c>
      <c r="B47" s="71">
        <v>32.1</v>
      </c>
      <c r="C47" s="71">
        <v>24.5</v>
      </c>
      <c r="D47" s="71">
        <v>25.5</v>
      </c>
      <c r="E47" s="71">
        <v>25.4</v>
      </c>
      <c r="F47" s="74">
        <v>42</v>
      </c>
      <c r="G47" s="98">
        <f t="shared" si="2"/>
        <v>29.9</v>
      </c>
      <c r="H47" s="80">
        <f t="shared" si="3"/>
        <v>2.8269340213832317E-3</v>
      </c>
      <c r="I47" s="80"/>
      <c r="J47" s="13"/>
      <c r="K47" s="67"/>
      <c r="L47" s="84"/>
      <c r="M47" s="13"/>
    </row>
    <row r="48" spans="1:13" x14ac:dyDescent="0.3">
      <c r="A48" s="102" t="s">
        <v>625</v>
      </c>
      <c r="B48" s="71">
        <v>286.89999999999998</v>
      </c>
      <c r="C48" s="74">
        <v>269</v>
      </c>
      <c r="D48" s="71">
        <v>312.2</v>
      </c>
      <c r="E48" s="71">
        <v>303.39999999999998</v>
      </c>
      <c r="F48" s="71">
        <v>307.10000000000002</v>
      </c>
      <c r="G48" s="98">
        <f t="shared" si="2"/>
        <v>295.71999999999997</v>
      </c>
      <c r="H48" s="80">
        <f t="shared" si="3"/>
        <v>2.7959228388075224E-2</v>
      </c>
      <c r="I48" s="80"/>
      <c r="J48" s="13"/>
      <c r="K48" s="67"/>
      <c r="L48" s="84"/>
      <c r="M48" s="13"/>
    </row>
    <row r="49" spans="1:13" x14ac:dyDescent="0.3">
      <c r="A49" s="102" t="s">
        <v>646</v>
      </c>
      <c r="B49" s="71">
        <v>178.9</v>
      </c>
      <c r="C49" s="71">
        <v>160.80000000000001</v>
      </c>
      <c r="D49" s="71">
        <v>199.5</v>
      </c>
      <c r="E49" s="71">
        <v>279.60000000000002</v>
      </c>
      <c r="F49" s="71">
        <v>198.1</v>
      </c>
      <c r="G49" s="98">
        <f t="shared" si="2"/>
        <v>203.38000000000002</v>
      </c>
      <c r="H49" s="80">
        <f t="shared" si="3"/>
        <v>1.922882412270641E-2</v>
      </c>
      <c r="I49" s="80"/>
      <c r="J49" s="13"/>
      <c r="K49" s="67"/>
      <c r="L49" s="84"/>
      <c r="M49" s="13"/>
    </row>
    <row r="50" spans="1:13" x14ac:dyDescent="0.3">
      <c r="A50" s="102" t="s">
        <v>255</v>
      </c>
      <c r="B50" s="71">
        <v>97.7</v>
      </c>
      <c r="C50" s="71">
        <v>58.7</v>
      </c>
      <c r="D50" s="74">
        <v>42</v>
      </c>
      <c r="E50" s="74">
        <v>84</v>
      </c>
      <c r="F50" s="71">
        <v>67.8</v>
      </c>
      <c r="G50" s="98">
        <f t="shared" si="2"/>
        <v>70.039999999999992</v>
      </c>
      <c r="H50" s="80">
        <f t="shared" si="3"/>
        <v>6.6220220353739633E-3</v>
      </c>
      <c r="I50" s="80"/>
      <c r="J50" s="13"/>
      <c r="K50" s="67"/>
      <c r="L50" s="84"/>
      <c r="M50" s="13"/>
    </row>
    <row r="51" spans="1:13" x14ac:dyDescent="0.3">
      <c r="A51" s="102" t="s">
        <v>263</v>
      </c>
      <c r="B51" s="71">
        <v>124.2</v>
      </c>
      <c r="C51" s="71">
        <v>140.1</v>
      </c>
      <c r="D51" s="71">
        <v>114.5</v>
      </c>
      <c r="E51" s="71">
        <v>183.5</v>
      </c>
      <c r="F51" s="71">
        <v>149.80000000000001</v>
      </c>
      <c r="G51" s="98">
        <f t="shared" si="2"/>
        <v>142.41999999999999</v>
      </c>
      <c r="H51" s="80">
        <f t="shared" si="3"/>
        <v>1.3465282385464876E-2</v>
      </c>
      <c r="I51" s="80"/>
      <c r="J51" s="13"/>
      <c r="K51" s="67"/>
      <c r="L51" s="84"/>
      <c r="M51" s="13"/>
    </row>
    <row r="52" spans="1:13" x14ac:dyDescent="0.3">
      <c r="A52" s="102" t="s">
        <v>672</v>
      </c>
      <c r="B52" s="71">
        <v>30.2</v>
      </c>
      <c r="C52" s="71">
        <v>18.2</v>
      </c>
      <c r="D52" s="71">
        <v>21.9</v>
      </c>
      <c r="E52" s="71">
        <v>48.2</v>
      </c>
      <c r="F52" s="74">
        <v>61</v>
      </c>
      <c r="G52" s="98">
        <f t="shared" si="2"/>
        <v>35.9</v>
      </c>
      <c r="H52" s="80">
        <f t="shared" si="3"/>
        <v>3.3942117514266894E-3</v>
      </c>
      <c r="I52" s="80"/>
      <c r="J52" s="13"/>
      <c r="K52" s="83" t="s">
        <v>32</v>
      </c>
      <c r="L52" s="84">
        <v>0.60249622245032253</v>
      </c>
      <c r="M52" s="13"/>
    </row>
    <row r="53" spans="1:13" x14ac:dyDescent="0.3">
      <c r="A53" s="102" t="s">
        <v>230</v>
      </c>
      <c r="B53" s="71">
        <v>8.4</v>
      </c>
      <c r="C53" s="71">
        <v>10.8</v>
      </c>
      <c r="D53" s="71">
        <v>9.3000000000000007</v>
      </c>
      <c r="E53" s="71">
        <v>13.8</v>
      </c>
      <c r="F53" s="74">
        <v>13</v>
      </c>
      <c r="G53" s="98">
        <f t="shared" si="2"/>
        <v>11.06</v>
      </c>
      <c r="H53" s="80">
        <f t="shared" si="3"/>
        <v>1.045681949046774E-3</v>
      </c>
      <c r="I53" s="80"/>
      <c r="J53" s="13"/>
      <c r="K53" s="83" t="s">
        <v>253</v>
      </c>
      <c r="L53" s="84">
        <v>0.59357483468250571</v>
      </c>
      <c r="M53" s="13"/>
    </row>
    <row r="54" spans="1:13" x14ac:dyDescent="0.3">
      <c r="A54" s="102" t="s">
        <v>239</v>
      </c>
      <c r="B54" s="74">
        <v>62</v>
      </c>
      <c r="C54" s="71">
        <v>57.1</v>
      </c>
      <c r="D54" s="71">
        <v>46.4</v>
      </c>
      <c r="E54" s="71">
        <v>83.1</v>
      </c>
      <c r="F54" s="71">
        <v>83.9</v>
      </c>
      <c r="G54" s="98">
        <f t="shared" si="2"/>
        <v>66.5</v>
      </c>
      <c r="H54" s="80">
        <f t="shared" si="3"/>
        <v>6.2873281746483245E-3</v>
      </c>
      <c r="I54" s="80"/>
      <c r="J54" s="13"/>
      <c r="K54" s="83" t="s">
        <v>645</v>
      </c>
      <c r="L54" s="84">
        <v>0.59050964401450423</v>
      </c>
      <c r="M54" s="13"/>
    </row>
    <row r="55" spans="1:13" x14ac:dyDescent="0.3">
      <c r="A55" s="102" t="s">
        <v>249</v>
      </c>
      <c r="B55" s="71">
        <v>222.6</v>
      </c>
      <c r="C55" s="71">
        <v>89.3</v>
      </c>
      <c r="D55" s="71">
        <v>62.7</v>
      </c>
      <c r="E55" s="71">
        <v>136.19999999999999</v>
      </c>
      <c r="F55" s="71">
        <v>104.4</v>
      </c>
      <c r="G55" s="98">
        <f t="shared" si="2"/>
        <v>123.03999999999999</v>
      </c>
      <c r="H55" s="80">
        <f t="shared" si="3"/>
        <v>1.1632975317424507E-2</v>
      </c>
      <c r="I55" s="80"/>
      <c r="J55" s="13"/>
      <c r="K55" s="83" t="s">
        <v>314</v>
      </c>
      <c r="L55" s="84">
        <v>0.54570793982143873</v>
      </c>
      <c r="M55" s="13"/>
    </row>
    <row r="56" spans="1:13" x14ac:dyDescent="0.3">
      <c r="A56" s="102" t="s">
        <v>256</v>
      </c>
      <c r="B56" s="71">
        <v>16.7</v>
      </c>
      <c r="C56" s="71">
        <v>18.899999999999999</v>
      </c>
      <c r="D56" s="71">
        <v>33.799999999999997</v>
      </c>
      <c r="E56" s="71">
        <v>40.200000000000003</v>
      </c>
      <c r="F56" s="71">
        <v>22.6</v>
      </c>
      <c r="G56" s="98">
        <f t="shared" si="2"/>
        <v>26.439999999999998</v>
      </c>
      <c r="H56" s="80">
        <f t="shared" si="3"/>
        <v>2.4998038637248374E-3</v>
      </c>
      <c r="I56" s="80"/>
      <c r="J56" s="13"/>
      <c r="K56" s="83" t="s">
        <v>295</v>
      </c>
      <c r="L56" s="84">
        <v>0.50783836948950434</v>
      </c>
      <c r="M56" s="13"/>
    </row>
    <row r="57" spans="1:13" x14ac:dyDescent="0.3">
      <c r="A57" s="102" t="s">
        <v>259</v>
      </c>
      <c r="B57" s="71">
        <v>308.89999999999998</v>
      </c>
      <c r="C57" s="71">
        <v>214.1</v>
      </c>
      <c r="D57" s="71">
        <v>249.3</v>
      </c>
      <c r="E57" s="71">
        <v>372.7</v>
      </c>
      <c r="F57" s="71">
        <v>439.7</v>
      </c>
      <c r="G57" s="98">
        <f t="shared" si="2"/>
        <v>316.94</v>
      </c>
      <c r="H57" s="80">
        <f t="shared" si="3"/>
        <v>2.9965500626662256E-2</v>
      </c>
      <c r="I57" s="80"/>
      <c r="J57" s="13"/>
      <c r="K57" s="83" t="s">
        <v>214</v>
      </c>
      <c r="L57" s="84">
        <v>0.45333621611269564</v>
      </c>
      <c r="M57" s="13"/>
    </row>
    <row r="58" spans="1:13" x14ac:dyDescent="0.3">
      <c r="A58" s="102" t="s">
        <v>286</v>
      </c>
      <c r="B58" s="71">
        <v>1325.4</v>
      </c>
      <c r="C58" s="71">
        <v>667.6</v>
      </c>
      <c r="D58" s="71">
        <v>682.3</v>
      </c>
      <c r="E58" s="71">
        <v>1376.1</v>
      </c>
      <c r="F58" s="71">
        <v>1149.5999999999999</v>
      </c>
      <c r="G58" s="98">
        <f t="shared" si="2"/>
        <v>1040.2</v>
      </c>
      <c r="H58" s="80">
        <f t="shared" si="3"/>
        <v>9.8347049131867467E-2</v>
      </c>
      <c r="I58" s="80"/>
      <c r="J58" s="13"/>
      <c r="K58" s="83" t="s">
        <v>366</v>
      </c>
      <c r="L58" s="84">
        <v>0.42440316095471259</v>
      </c>
      <c r="M58" s="13"/>
    </row>
    <row r="59" spans="1:13" x14ac:dyDescent="0.3">
      <c r="A59" s="102" t="s">
        <v>300</v>
      </c>
      <c r="B59" s="71">
        <v>318.5</v>
      </c>
      <c r="C59" s="71">
        <v>196.5</v>
      </c>
      <c r="D59" s="71">
        <v>262.7</v>
      </c>
      <c r="E59" s="71">
        <v>392.2</v>
      </c>
      <c r="F59" s="71">
        <v>599.20000000000005</v>
      </c>
      <c r="G59" s="98">
        <f t="shared" si="2"/>
        <v>353.82000000000005</v>
      </c>
      <c r="H59" s="80">
        <f t="shared" si="3"/>
        <v>3.3452367740662715E-2</v>
      </c>
      <c r="I59" s="80"/>
      <c r="J59" s="13"/>
      <c r="K59" s="83" t="s">
        <v>45</v>
      </c>
      <c r="L59" s="84">
        <v>0.39624538536112203</v>
      </c>
      <c r="M59" s="13"/>
    </row>
    <row r="60" spans="1:13" x14ac:dyDescent="0.3">
      <c r="A60" s="102" t="s">
        <v>301</v>
      </c>
      <c r="B60" s="71">
        <v>27.4</v>
      </c>
      <c r="C60" s="74">
        <v>18</v>
      </c>
      <c r="D60" s="74">
        <v>23</v>
      </c>
      <c r="E60" s="71">
        <v>38.700000000000003</v>
      </c>
      <c r="F60" s="71">
        <v>22.2</v>
      </c>
      <c r="G60" s="98">
        <f t="shared" si="2"/>
        <v>25.860000000000003</v>
      </c>
      <c r="H60" s="80">
        <f t="shared" si="3"/>
        <v>2.4449670164873034E-3</v>
      </c>
      <c r="I60" s="80"/>
      <c r="J60" s="13"/>
      <c r="K60" s="83" t="s">
        <v>302</v>
      </c>
      <c r="L60" s="84">
        <v>0.38195755026709421</v>
      </c>
      <c r="M60" s="13"/>
    </row>
    <row r="61" spans="1:13" x14ac:dyDescent="0.3">
      <c r="A61" s="102" t="s">
        <v>308</v>
      </c>
      <c r="B61" s="71">
        <v>1160.4000000000001</v>
      </c>
      <c r="C61" s="71">
        <v>702.7</v>
      </c>
      <c r="D61" s="71">
        <v>658.9</v>
      </c>
      <c r="E61" s="71">
        <v>1246.8</v>
      </c>
      <c r="F61" s="71">
        <v>1645.8</v>
      </c>
      <c r="G61" s="98">
        <f t="shared" si="2"/>
        <v>1082.92</v>
      </c>
      <c r="H61" s="80">
        <f t="shared" si="3"/>
        <v>0.10238606656977689</v>
      </c>
      <c r="I61" s="80"/>
      <c r="J61" s="13"/>
      <c r="K61" s="83" t="s">
        <v>335</v>
      </c>
      <c r="L61" s="84">
        <v>0.35739253363044571</v>
      </c>
      <c r="M61" s="13"/>
    </row>
    <row r="62" spans="1:13" x14ac:dyDescent="0.3">
      <c r="A62" s="102" t="s">
        <v>315</v>
      </c>
      <c r="B62" s="74">
        <v>233</v>
      </c>
      <c r="C62" s="71">
        <v>150.30000000000001</v>
      </c>
      <c r="D62" s="71">
        <v>158.19999999999999</v>
      </c>
      <c r="E62" s="71">
        <v>193.3</v>
      </c>
      <c r="F62" s="71">
        <v>168.8</v>
      </c>
      <c r="G62" s="98">
        <f t="shared" ref="G62:G93" si="4">AVERAGE(B62:F62)</f>
        <v>180.71999999999997</v>
      </c>
      <c r="H62" s="80">
        <f t="shared" ref="H62:H93" si="5">G62/$G$228*100</f>
        <v>1.7086405228908946E-2</v>
      </c>
      <c r="I62" s="80"/>
      <c r="J62" s="13"/>
      <c r="K62" s="83" t="s">
        <v>377</v>
      </c>
      <c r="L62" s="84">
        <v>0.34771855740743801</v>
      </c>
      <c r="M62" s="13"/>
    </row>
    <row r="63" spans="1:13" x14ac:dyDescent="0.3">
      <c r="A63" s="102" t="s">
        <v>340</v>
      </c>
      <c r="B63" s="71">
        <v>48.3</v>
      </c>
      <c r="C63" s="74">
        <v>43</v>
      </c>
      <c r="D63" s="71">
        <v>97.7</v>
      </c>
      <c r="E63" s="71">
        <v>143.1</v>
      </c>
      <c r="F63" s="71">
        <v>82.2</v>
      </c>
      <c r="G63" s="98">
        <f t="shared" si="4"/>
        <v>82.86</v>
      </c>
      <c r="H63" s="80">
        <f t="shared" si="5"/>
        <v>7.8341054519001519E-3</v>
      </c>
      <c r="I63" s="80"/>
      <c r="J63" s="13"/>
      <c r="K63" s="83" t="s">
        <v>331</v>
      </c>
      <c r="L63" s="84">
        <v>0.28234358087146305</v>
      </c>
      <c r="M63" s="13"/>
    </row>
    <row r="64" spans="1:13" x14ac:dyDescent="0.3">
      <c r="A64" s="102" t="s">
        <v>346</v>
      </c>
      <c r="B64" s="71">
        <v>444.2</v>
      </c>
      <c r="C64" s="71">
        <v>239.5</v>
      </c>
      <c r="D64" s="71">
        <v>390.9</v>
      </c>
      <c r="E64" s="71">
        <v>456.3</v>
      </c>
      <c r="F64" s="71">
        <v>441.5</v>
      </c>
      <c r="G64" s="98">
        <f t="shared" si="4"/>
        <v>394.47999999999996</v>
      </c>
      <c r="H64" s="80">
        <f t="shared" si="5"/>
        <v>3.7296619824590538E-2</v>
      </c>
      <c r="I64" s="80"/>
      <c r="J64" s="13"/>
      <c r="K64" s="83" t="s">
        <v>44</v>
      </c>
      <c r="L64" s="84">
        <v>0.27953366518198114</v>
      </c>
      <c r="M64" s="13"/>
    </row>
    <row r="65" spans="1:13" x14ac:dyDescent="0.3">
      <c r="A65" s="102" t="s">
        <v>352</v>
      </c>
      <c r="B65" s="71">
        <v>56.5</v>
      </c>
      <c r="C65" s="71">
        <v>40.1</v>
      </c>
      <c r="D65" s="71">
        <v>30.4</v>
      </c>
      <c r="E65" s="71">
        <v>56.8</v>
      </c>
      <c r="F65" s="71">
        <v>67.599999999999994</v>
      </c>
      <c r="G65" s="98">
        <f t="shared" si="4"/>
        <v>50.28</v>
      </c>
      <c r="H65" s="80">
        <f t="shared" si="5"/>
        <v>4.7537873777641765E-3</v>
      </c>
      <c r="I65" s="80"/>
      <c r="J65" s="13"/>
      <c r="K65" s="83" t="s">
        <v>372</v>
      </c>
      <c r="L65" s="84">
        <v>0.27438656524472016</v>
      </c>
      <c r="M65" s="13"/>
    </row>
    <row r="66" spans="1:13" x14ac:dyDescent="0.3">
      <c r="A66" s="102" t="s">
        <v>376</v>
      </c>
      <c r="B66" s="71">
        <v>237.9</v>
      </c>
      <c r="C66" s="71">
        <v>105.4</v>
      </c>
      <c r="D66" s="71">
        <v>124.9</v>
      </c>
      <c r="E66" s="71">
        <v>169.2</v>
      </c>
      <c r="F66" s="71">
        <v>238.5</v>
      </c>
      <c r="G66" s="98">
        <f t="shared" si="4"/>
        <v>175.18</v>
      </c>
      <c r="H66" s="80">
        <f t="shared" si="5"/>
        <v>1.656261879150216E-2</v>
      </c>
      <c r="I66" s="80"/>
      <c r="J66" s="13"/>
      <c r="K66" s="83" t="s">
        <v>345</v>
      </c>
      <c r="L66" s="84">
        <v>0.2529113213110416</v>
      </c>
      <c r="M66" s="13"/>
    </row>
    <row r="67" spans="1:13" x14ac:dyDescent="0.3">
      <c r="A67" s="102" t="s">
        <v>365</v>
      </c>
      <c r="B67" s="71">
        <v>595.5</v>
      </c>
      <c r="C67" s="71">
        <v>303.39999999999998</v>
      </c>
      <c r="D67" s="71">
        <v>414.3</v>
      </c>
      <c r="E67" s="71">
        <v>950.6</v>
      </c>
      <c r="F67" s="71">
        <v>1167.3</v>
      </c>
      <c r="G67" s="98">
        <f t="shared" si="4"/>
        <v>686.22</v>
      </c>
      <c r="H67" s="80">
        <f t="shared" si="5"/>
        <v>6.4879553985070268E-2</v>
      </c>
      <c r="I67" s="80"/>
      <c r="J67" s="13"/>
      <c r="K67" s="83" t="s">
        <v>5</v>
      </c>
      <c r="L67" s="84">
        <v>0.21000621566208805</v>
      </c>
      <c r="M67" s="13"/>
    </row>
    <row r="68" spans="1:13" x14ac:dyDescent="0.3">
      <c r="A68" s="102" t="s">
        <v>388</v>
      </c>
      <c r="B68" s="71">
        <v>58.4</v>
      </c>
      <c r="C68" s="74">
        <v>79</v>
      </c>
      <c r="D68" s="71">
        <v>48.3</v>
      </c>
      <c r="E68" s="71">
        <v>63.9</v>
      </c>
      <c r="F68" s="71">
        <v>55.3</v>
      </c>
      <c r="G68" s="98">
        <f t="shared" si="4"/>
        <v>60.98</v>
      </c>
      <c r="H68" s="80">
        <f t="shared" si="5"/>
        <v>5.7654326630083427E-3</v>
      </c>
      <c r="I68" s="80"/>
      <c r="J68" s="13"/>
      <c r="K68" s="83" t="s">
        <v>237</v>
      </c>
      <c r="L68" s="84">
        <v>0.20966017624676159</v>
      </c>
      <c r="M68" s="13"/>
    </row>
    <row r="69" spans="1:13" x14ac:dyDescent="0.3">
      <c r="A69" s="102" t="s">
        <v>389</v>
      </c>
      <c r="B69" s="71">
        <v>89.7</v>
      </c>
      <c r="C69" s="71">
        <v>40.1</v>
      </c>
      <c r="D69" s="71">
        <v>36.6</v>
      </c>
      <c r="E69" s="74">
        <v>57</v>
      </c>
      <c r="F69" s="71">
        <v>73.099999999999994</v>
      </c>
      <c r="G69" s="98">
        <f t="shared" si="4"/>
        <v>59.3</v>
      </c>
      <c r="H69" s="80">
        <f t="shared" si="5"/>
        <v>5.6065948985961744E-3</v>
      </c>
      <c r="I69" s="80"/>
      <c r="J69" s="13"/>
      <c r="K69" s="83" t="s">
        <v>425</v>
      </c>
      <c r="L69" s="84">
        <v>0.20862773077808247</v>
      </c>
      <c r="M69" s="13"/>
    </row>
    <row r="70" spans="1:13" x14ac:dyDescent="0.3">
      <c r="A70" s="102" t="s">
        <v>203</v>
      </c>
      <c r="B70" s="74">
        <v>1351</v>
      </c>
      <c r="C70" s="71">
        <v>825.6</v>
      </c>
      <c r="D70" s="71">
        <v>919.1</v>
      </c>
      <c r="E70" s="71">
        <v>1226.2</v>
      </c>
      <c r="F70" s="71">
        <v>1510.1</v>
      </c>
      <c r="G70" s="98">
        <f t="shared" si="4"/>
        <v>1166.4000000000001</v>
      </c>
      <c r="H70" s="80">
        <f t="shared" si="5"/>
        <v>0.11027879072044822</v>
      </c>
      <c r="I70" s="80"/>
      <c r="J70" s="13"/>
      <c r="K70" s="83" t="s">
        <v>36</v>
      </c>
      <c r="L70" s="84">
        <v>0.1993149213765357</v>
      </c>
      <c r="M70" s="13"/>
    </row>
    <row r="71" spans="1:13" x14ac:dyDescent="0.3">
      <c r="A71" s="102" t="s">
        <v>253</v>
      </c>
      <c r="B71" s="71">
        <v>6057.7</v>
      </c>
      <c r="C71" s="71">
        <v>3802.6</v>
      </c>
      <c r="D71" s="71">
        <v>4511.8999999999996</v>
      </c>
      <c r="E71" s="71">
        <v>8062.8</v>
      </c>
      <c r="F71" s="71">
        <v>8955.7000000000007</v>
      </c>
      <c r="G71" s="98">
        <f t="shared" si="4"/>
        <v>6278.14</v>
      </c>
      <c r="H71" s="80">
        <f t="shared" si="5"/>
        <v>0.59357483468250571</v>
      </c>
      <c r="I71" s="80"/>
      <c r="J71" s="13"/>
      <c r="K71" s="83" t="s">
        <v>687</v>
      </c>
      <c r="L71" s="84">
        <v>0.17171118703262106</v>
      </c>
      <c r="M71" s="13"/>
    </row>
    <row r="72" spans="1:13" x14ac:dyDescent="0.3">
      <c r="A72" s="102" t="s">
        <v>296</v>
      </c>
      <c r="B72" s="71">
        <v>232.2</v>
      </c>
      <c r="C72" s="71">
        <v>162.5</v>
      </c>
      <c r="D72" s="71">
        <v>302.2</v>
      </c>
      <c r="E72" s="74">
        <v>418</v>
      </c>
      <c r="F72" s="71">
        <v>884.1</v>
      </c>
      <c r="G72" s="98">
        <f t="shared" si="4"/>
        <v>399.8</v>
      </c>
      <c r="H72" s="80">
        <f t="shared" si="5"/>
        <v>3.7799606078562406E-2</v>
      </c>
      <c r="I72" s="80"/>
      <c r="J72" s="13"/>
      <c r="K72" s="83" t="s">
        <v>337</v>
      </c>
      <c r="L72" s="84">
        <v>0.1596603171207312</v>
      </c>
      <c r="M72" s="13"/>
    </row>
    <row r="73" spans="1:13" x14ac:dyDescent="0.3">
      <c r="A73" s="102" t="s">
        <v>314</v>
      </c>
      <c r="B73" s="71">
        <v>5562.3</v>
      </c>
      <c r="C73" s="71">
        <v>3985.4</v>
      </c>
      <c r="D73" s="71">
        <v>4763.3</v>
      </c>
      <c r="E73" s="71">
        <v>6303.1</v>
      </c>
      <c r="F73" s="71">
        <v>8245.2000000000007</v>
      </c>
      <c r="G73" s="98">
        <f t="shared" si="4"/>
        <v>5771.86</v>
      </c>
      <c r="H73" s="80">
        <f t="shared" si="5"/>
        <v>0.54570793982143873</v>
      </c>
      <c r="I73" s="80"/>
      <c r="J73" s="13"/>
      <c r="K73" s="83" t="s">
        <v>238</v>
      </c>
      <c r="L73" s="84">
        <v>0.15560239042515367</v>
      </c>
      <c r="M73" s="13"/>
    </row>
    <row r="74" spans="1:13" x14ac:dyDescent="0.3">
      <c r="A74" s="102" t="s">
        <v>354</v>
      </c>
      <c r="B74" s="71">
        <v>23.7</v>
      </c>
      <c r="C74" s="71">
        <v>14.7</v>
      </c>
      <c r="D74" s="74">
        <v>10</v>
      </c>
      <c r="E74" s="71">
        <v>6.5</v>
      </c>
      <c r="F74" s="71">
        <v>26.2</v>
      </c>
      <c r="G74" s="98">
        <f t="shared" si="4"/>
        <v>16.22</v>
      </c>
      <c r="H74" s="80">
        <f t="shared" si="5"/>
        <v>1.5335407968841478E-3</v>
      </c>
      <c r="I74" s="80"/>
      <c r="J74" s="13"/>
      <c r="K74" s="83" t="s">
        <v>215</v>
      </c>
      <c r="L74" s="84">
        <v>0.15359044540926625</v>
      </c>
      <c r="M74" s="13"/>
    </row>
    <row r="75" spans="1:13" x14ac:dyDescent="0.3">
      <c r="A75" s="102" t="s">
        <v>359</v>
      </c>
      <c r="B75" s="71">
        <v>100.4</v>
      </c>
      <c r="C75" s="71">
        <v>75.599999999999994</v>
      </c>
      <c r="D75" s="71">
        <v>91.1</v>
      </c>
      <c r="E75" s="71">
        <v>90.5</v>
      </c>
      <c r="F75" s="71">
        <v>58.2</v>
      </c>
      <c r="G75" s="98">
        <f t="shared" si="4"/>
        <v>83.16</v>
      </c>
      <c r="H75" s="80">
        <f t="shared" si="5"/>
        <v>7.8624693384023257E-3</v>
      </c>
      <c r="I75" s="80"/>
      <c r="J75" s="13"/>
      <c r="K75" s="83" t="s">
        <v>225</v>
      </c>
      <c r="L75" s="84">
        <v>0.15152555447190799</v>
      </c>
      <c r="M75" s="13"/>
    </row>
    <row r="76" spans="1:13" x14ac:dyDescent="0.3">
      <c r="A76" s="102" t="s">
        <v>372</v>
      </c>
      <c r="B76" s="71">
        <v>2936.9</v>
      </c>
      <c r="C76" s="71">
        <v>1900.4</v>
      </c>
      <c r="D76" s="71">
        <v>2386.4</v>
      </c>
      <c r="E76" s="71">
        <v>3331.7</v>
      </c>
      <c r="F76" s="71">
        <v>3955.3</v>
      </c>
      <c r="G76" s="98">
        <f t="shared" si="4"/>
        <v>2902.1400000000003</v>
      </c>
      <c r="H76" s="80">
        <f t="shared" si="5"/>
        <v>0.27438656524472016</v>
      </c>
      <c r="I76" s="80"/>
      <c r="J76" s="13"/>
      <c r="K76" s="83" t="s">
        <v>201</v>
      </c>
      <c r="L76" s="84">
        <v>0.1357230878386641</v>
      </c>
      <c r="M76" s="13"/>
    </row>
    <row r="77" spans="1:13" x14ac:dyDescent="0.3">
      <c r="A77" s="102" t="s">
        <v>226</v>
      </c>
      <c r="B77" s="71">
        <v>132.5</v>
      </c>
      <c r="C77" s="71">
        <v>49.2</v>
      </c>
      <c r="D77" s="71">
        <v>38.799999999999997</v>
      </c>
      <c r="E77" s="71">
        <v>259.7</v>
      </c>
      <c r="F77" s="71">
        <v>446.1</v>
      </c>
      <c r="G77" s="98">
        <f t="shared" si="4"/>
        <v>185.26</v>
      </c>
      <c r="H77" s="80">
        <f t="shared" si="5"/>
        <v>1.7515645377975165E-2</v>
      </c>
      <c r="I77" s="80"/>
      <c r="J77" s="13"/>
      <c r="K77" s="83" t="s">
        <v>251</v>
      </c>
      <c r="L77" s="84">
        <v>0.13469253329575182</v>
      </c>
      <c r="M77" s="13"/>
    </row>
    <row r="78" spans="1:13" x14ac:dyDescent="0.3">
      <c r="A78" s="102" t="s">
        <v>294</v>
      </c>
      <c r="B78" s="71">
        <v>1.6</v>
      </c>
      <c r="C78" s="71">
        <v>1.7</v>
      </c>
      <c r="D78" s="71">
        <v>0.2</v>
      </c>
      <c r="E78" s="71">
        <v>33.1</v>
      </c>
      <c r="F78" s="71">
        <v>6.2</v>
      </c>
      <c r="G78" s="98">
        <f t="shared" si="4"/>
        <v>8.56</v>
      </c>
      <c r="H78" s="80">
        <f t="shared" si="5"/>
        <v>8.0931622819533332E-4</v>
      </c>
      <c r="I78" s="80"/>
      <c r="J78" s="13"/>
      <c r="K78" s="83" t="s">
        <v>219</v>
      </c>
      <c r="L78" s="84">
        <v>0.12826905846589304</v>
      </c>
      <c r="M78" s="13"/>
    </row>
    <row r="79" spans="1:13" x14ac:dyDescent="0.3">
      <c r="A79" s="102" t="s">
        <v>317</v>
      </c>
      <c r="B79" s="71">
        <v>379.9</v>
      </c>
      <c r="C79" s="71">
        <v>168.8</v>
      </c>
      <c r="D79" s="71">
        <v>271.89999999999998</v>
      </c>
      <c r="E79" s="71">
        <v>538.29999999999995</v>
      </c>
      <c r="F79" s="74">
        <v>497</v>
      </c>
      <c r="G79" s="98">
        <f t="shared" si="4"/>
        <v>371.18</v>
      </c>
      <c r="H79" s="80">
        <f t="shared" si="5"/>
        <v>3.5093691306255115E-2</v>
      </c>
      <c r="I79" s="80"/>
      <c r="J79" s="13"/>
      <c r="K79" s="83" t="s">
        <v>203</v>
      </c>
      <c r="L79" s="84">
        <v>0.11027879072044822</v>
      </c>
      <c r="M79" s="13"/>
    </row>
    <row r="80" spans="1:13" x14ac:dyDescent="0.3">
      <c r="A80" s="102" t="s">
        <v>45</v>
      </c>
      <c r="B80" s="71">
        <v>4719.8</v>
      </c>
      <c r="C80" s="71">
        <v>3285.2</v>
      </c>
      <c r="D80" s="71">
        <v>3158.8</v>
      </c>
      <c r="E80" s="71">
        <v>4670.1000000000004</v>
      </c>
      <c r="F80" s="71">
        <v>5121.2</v>
      </c>
      <c r="G80" s="98">
        <f t="shared" si="4"/>
        <v>4191.0199999999995</v>
      </c>
      <c r="H80" s="80">
        <f t="shared" si="5"/>
        <v>0.39624538536112203</v>
      </c>
      <c r="I80" s="80"/>
      <c r="J80" s="13"/>
      <c r="K80" s="83" t="s">
        <v>242</v>
      </c>
      <c r="L80" s="84">
        <v>0.10978525909531038</v>
      </c>
      <c r="M80" s="13"/>
    </row>
    <row r="81" spans="1:13" x14ac:dyDescent="0.3">
      <c r="A81" s="102" t="s">
        <v>258</v>
      </c>
      <c r="B81" s="71">
        <v>49.8</v>
      </c>
      <c r="C81" s="74">
        <v>16</v>
      </c>
      <c r="D81" s="71">
        <v>31.4</v>
      </c>
      <c r="E81" s="74">
        <v>35</v>
      </c>
      <c r="F81" s="71">
        <v>106.3</v>
      </c>
      <c r="G81" s="98">
        <f t="shared" si="4"/>
        <v>47.7</v>
      </c>
      <c r="H81" s="80">
        <f t="shared" si="5"/>
        <v>4.5098579538454895E-3</v>
      </c>
      <c r="I81" s="80"/>
      <c r="J81" s="13"/>
      <c r="K81" s="83" t="s">
        <v>324</v>
      </c>
      <c r="L81" s="84">
        <v>0.10274156061393744</v>
      </c>
      <c r="M81" s="13"/>
    </row>
    <row r="82" spans="1:13" x14ac:dyDescent="0.3">
      <c r="A82" s="102" t="s">
        <v>222</v>
      </c>
      <c r="B82" s="71">
        <v>129.30000000000001</v>
      </c>
      <c r="C82" s="71">
        <v>135.80000000000001</v>
      </c>
      <c r="D82" s="71">
        <v>152.6</v>
      </c>
      <c r="E82" s="71">
        <v>176.3</v>
      </c>
      <c r="F82" s="74">
        <v>185</v>
      </c>
      <c r="G82" s="98">
        <f t="shared" si="4"/>
        <v>155.80000000000001</v>
      </c>
      <c r="H82" s="80">
        <f t="shared" si="5"/>
        <v>1.473031172346179E-2</v>
      </c>
      <c r="I82" s="80"/>
      <c r="J82" s="13"/>
      <c r="K82" s="83" t="s">
        <v>308</v>
      </c>
      <c r="L82" s="84">
        <v>0.10238606656977689</v>
      </c>
      <c r="M82" s="13"/>
    </row>
    <row r="83" spans="1:13" x14ac:dyDescent="0.3">
      <c r="A83" s="102" t="s">
        <v>229</v>
      </c>
      <c r="B83" s="71">
        <v>112.1</v>
      </c>
      <c r="C83" s="71">
        <v>108.3</v>
      </c>
      <c r="D83" s="71">
        <v>93.1</v>
      </c>
      <c r="E83" s="71">
        <v>96.2</v>
      </c>
      <c r="F83" s="71">
        <v>73.7</v>
      </c>
      <c r="G83" s="98">
        <f t="shared" si="4"/>
        <v>96.679999999999993</v>
      </c>
      <c r="H83" s="80">
        <f t="shared" si="5"/>
        <v>9.1407351567669177E-3</v>
      </c>
      <c r="I83" s="80"/>
      <c r="J83" s="13"/>
      <c r="K83" s="83" t="s">
        <v>286</v>
      </c>
      <c r="L83" s="84">
        <v>9.8347049131867467E-2</v>
      </c>
      <c r="M83" s="13"/>
    </row>
    <row r="84" spans="1:13" x14ac:dyDescent="0.3">
      <c r="A84" s="102" t="s">
        <v>231</v>
      </c>
      <c r="B84" s="71">
        <v>440.7</v>
      </c>
      <c r="C84" s="71">
        <v>185.9</v>
      </c>
      <c r="D84" s="71">
        <v>199.1</v>
      </c>
      <c r="E84" s="71">
        <v>552.6</v>
      </c>
      <c r="F84" s="71">
        <v>735.8</v>
      </c>
      <c r="G84" s="98">
        <f t="shared" si="4"/>
        <v>422.82000000000005</v>
      </c>
      <c r="H84" s="80">
        <f t="shared" si="5"/>
        <v>3.9976061636162477E-2</v>
      </c>
      <c r="I84" s="80"/>
      <c r="J84" s="13"/>
      <c r="K84" s="83" t="s">
        <v>596</v>
      </c>
      <c r="L84" s="84">
        <v>9.2840673298912324E-2</v>
      </c>
      <c r="M84" s="13"/>
    </row>
    <row r="85" spans="1:13" x14ac:dyDescent="0.3">
      <c r="A85" s="102" t="s">
        <v>649</v>
      </c>
      <c r="B85" s="71">
        <v>581.20000000000005</v>
      </c>
      <c r="C85" s="71">
        <v>595.20000000000005</v>
      </c>
      <c r="D85" s="71">
        <v>489.6</v>
      </c>
      <c r="E85" s="71">
        <v>551.20000000000005</v>
      </c>
      <c r="F85" s="71">
        <v>586.79999999999995</v>
      </c>
      <c r="G85" s="98">
        <f t="shared" si="4"/>
        <v>560.79999999999995</v>
      </c>
      <c r="H85" s="80">
        <f t="shared" si="5"/>
        <v>5.3021558501395186E-2</v>
      </c>
      <c r="I85" s="80"/>
      <c r="J85" s="13"/>
      <c r="K85" s="83" t="s">
        <v>334</v>
      </c>
      <c r="L85" s="84">
        <v>8.8657945502725211E-2</v>
      </c>
      <c r="M85" s="13"/>
    </row>
    <row r="86" spans="1:13" x14ac:dyDescent="0.3">
      <c r="A86" s="102" t="s">
        <v>555</v>
      </c>
      <c r="B86" s="71">
        <v>92.6</v>
      </c>
      <c r="C86" s="71">
        <v>83.1</v>
      </c>
      <c r="D86" s="71">
        <v>37.200000000000003</v>
      </c>
      <c r="E86" s="71">
        <v>94.9</v>
      </c>
      <c r="F86" s="71">
        <v>97.8</v>
      </c>
      <c r="G86" s="98">
        <f t="shared" si="4"/>
        <v>81.11999999999999</v>
      </c>
      <c r="H86" s="80">
        <f t="shared" si="5"/>
        <v>7.6695949101875487E-3</v>
      </c>
      <c r="I86" s="80"/>
      <c r="J86" s="13"/>
      <c r="K86" s="83" t="s">
        <v>285</v>
      </c>
      <c r="L86" s="84">
        <v>8.0400272679059276E-2</v>
      </c>
      <c r="M86" s="13"/>
    </row>
    <row r="87" spans="1:13" x14ac:dyDescent="0.3">
      <c r="A87" s="102" t="s">
        <v>266</v>
      </c>
      <c r="B87" s="71">
        <v>396.7</v>
      </c>
      <c r="C87" s="71">
        <v>349.2</v>
      </c>
      <c r="D87" s="71">
        <v>571.79999999999995</v>
      </c>
      <c r="E87" s="71">
        <v>588.6</v>
      </c>
      <c r="F87" s="74">
        <v>608</v>
      </c>
      <c r="G87" s="98">
        <f t="shared" si="4"/>
        <v>502.85999999999996</v>
      </c>
      <c r="H87" s="80">
        <f t="shared" si="5"/>
        <v>4.7543546554942195E-2</v>
      </c>
      <c r="I87" s="80"/>
      <c r="J87" s="13"/>
      <c r="K87" s="83" t="s">
        <v>278</v>
      </c>
      <c r="L87" s="84">
        <v>7.8851604476040643E-2</v>
      </c>
      <c r="M87" s="13"/>
    </row>
    <row r="88" spans="1:13" x14ac:dyDescent="0.3">
      <c r="A88" s="102" t="s">
        <v>270</v>
      </c>
      <c r="B88" s="71">
        <v>138.5</v>
      </c>
      <c r="C88" s="74">
        <v>121</v>
      </c>
      <c r="D88" s="71">
        <v>137.5</v>
      </c>
      <c r="E88" s="71">
        <v>252.4</v>
      </c>
      <c r="F88" s="71">
        <v>178.3</v>
      </c>
      <c r="G88" s="98">
        <f t="shared" si="4"/>
        <v>165.54000000000002</v>
      </c>
      <c r="H88" s="80">
        <f t="shared" si="5"/>
        <v>1.5651192571899005E-2</v>
      </c>
      <c r="I88" s="80"/>
      <c r="J88" s="13"/>
      <c r="K88" s="83" t="s">
        <v>284</v>
      </c>
      <c r="L88" s="84">
        <v>7.5820450471841758E-2</v>
      </c>
      <c r="M88" s="13"/>
    </row>
    <row r="89" spans="1:13" x14ac:dyDescent="0.3">
      <c r="A89" s="102" t="s">
        <v>271</v>
      </c>
      <c r="B89" s="71">
        <v>37.200000000000003</v>
      </c>
      <c r="C89" s="71">
        <v>33.9</v>
      </c>
      <c r="D89" s="71">
        <v>36.1</v>
      </c>
      <c r="E89" s="71">
        <v>50.5</v>
      </c>
      <c r="F89" s="71">
        <v>40.299999999999997</v>
      </c>
      <c r="G89" s="98">
        <f t="shared" si="4"/>
        <v>39.6</v>
      </c>
      <c r="H89" s="80">
        <f t="shared" si="5"/>
        <v>3.7440330182868216E-3</v>
      </c>
      <c r="I89" s="80"/>
      <c r="J89" s="13"/>
      <c r="K89" s="83" t="s">
        <v>245</v>
      </c>
      <c r="L89" s="84">
        <v>7.3063480703830549E-2</v>
      </c>
      <c r="M89" s="13"/>
    </row>
    <row r="90" spans="1:13" x14ac:dyDescent="0.3">
      <c r="A90" s="102" t="s">
        <v>295</v>
      </c>
      <c r="B90" s="71">
        <v>3820.1</v>
      </c>
      <c r="C90" s="71">
        <v>3493.3</v>
      </c>
      <c r="D90" s="71">
        <v>5418.2</v>
      </c>
      <c r="E90" s="71">
        <v>7214.6</v>
      </c>
      <c r="F90" s="71">
        <v>6910.4</v>
      </c>
      <c r="G90" s="98">
        <f t="shared" si="4"/>
        <v>5371.32</v>
      </c>
      <c r="H90" s="80">
        <f t="shared" si="5"/>
        <v>0.50783836948950434</v>
      </c>
      <c r="I90" s="80"/>
      <c r="J90" s="13"/>
      <c r="K90" s="83" t="s">
        <v>344</v>
      </c>
      <c r="L90" s="84">
        <v>7.2055617270120012E-2</v>
      </c>
      <c r="M90" s="13"/>
    </row>
    <row r="91" spans="1:13" x14ac:dyDescent="0.3">
      <c r="A91" s="102" t="s">
        <v>304</v>
      </c>
      <c r="B91" s="74">
        <v>337</v>
      </c>
      <c r="C91" s="71">
        <v>302.2</v>
      </c>
      <c r="D91" s="71">
        <v>277.2</v>
      </c>
      <c r="E91" s="74">
        <v>336</v>
      </c>
      <c r="F91" s="71">
        <v>301.7</v>
      </c>
      <c r="G91" s="98">
        <f t="shared" si="4"/>
        <v>310.82000000000005</v>
      </c>
      <c r="H91" s="80">
        <f t="shared" si="5"/>
        <v>2.9386877342017934E-2</v>
      </c>
      <c r="I91" s="80"/>
      <c r="J91" s="13"/>
      <c r="K91" s="83" t="s">
        <v>293</v>
      </c>
      <c r="L91" s="84">
        <v>7.139757510326962E-2</v>
      </c>
      <c r="M91" s="13"/>
    </row>
    <row r="92" spans="1:13" x14ac:dyDescent="0.3">
      <c r="A92" s="102" t="s">
        <v>307</v>
      </c>
      <c r="B92" s="71">
        <v>219.7</v>
      </c>
      <c r="C92" s="71">
        <v>203.5</v>
      </c>
      <c r="D92" s="71">
        <v>305.10000000000002</v>
      </c>
      <c r="E92" s="71">
        <v>320.10000000000002</v>
      </c>
      <c r="F92" s="71">
        <v>243.9</v>
      </c>
      <c r="G92" s="98">
        <f t="shared" si="4"/>
        <v>258.46000000000004</v>
      </c>
      <c r="H92" s="80">
        <f t="shared" si="5"/>
        <v>2.4436433684505356E-2</v>
      </c>
      <c r="I92" s="80"/>
      <c r="J92" s="13"/>
      <c r="K92" s="83" t="s">
        <v>326</v>
      </c>
      <c r="L92" s="84">
        <v>6.8992317527885344E-2</v>
      </c>
      <c r="M92" s="13"/>
    </row>
    <row r="93" spans="1:13" x14ac:dyDescent="0.3">
      <c r="A93" s="102" t="s">
        <v>323</v>
      </c>
      <c r="B93" s="71">
        <v>351.8</v>
      </c>
      <c r="C93" s="71">
        <v>104.9</v>
      </c>
      <c r="D93" s="74">
        <v>85</v>
      </c>
      <c r="E93" s="71">
        <v>76.900000000000006</v>
      </c>
      <c r="F93" s="71">
        <v>56.2</v>
      </c>
      <c r="G93" s="98">
        <f t="shared" si="4"/>
        <v>134.96</v>
      </c>
      <c r="H93" s="80">
        <f t="shared" si="5"/>
        <v>1.2759967074444179E-2</v>
      </c>
      <c r="I93" s="80"/>
      <c r="J93" s="13"/>
      <c r="K93" s="83" t="s">
        <v>355</v>
      </c>
      <c r="L93" s="84">
        <v>6.7608159866579295E-2</v>
      </c>
      <c r="M93" s="13"/>
    </row>
    <row r="94" spans="1:13" x14ac:dyDescent="0.3">
      <c r="A94" s="102" t="s">
        <v>324</v>
      </c>
      <c r="B94" s="74">
        <v>1018</v>
      </c>
      <c r="C94" s="71">
        <v>904.3</v>
      </c>
      <c r="D94" s="71">
        <v>1070.5999999999999</v>
      </c>
      <c r="E94" s="71">
        <v>1337.7</v>
      </c>
      <c r="F94" s="71">
        <v>1102.8</v>
      </c>
      <c r="G94" s="98">
        <f t="shared" ref="G94:G125" si="6">AVERAGE(B94:F94)</f>
        <v>1086.6799999999998</v>
      </c>
      <c r="H94" s="80">
        <f t="shared" ref="H94:H125" si="7">G94/$G$228*100</f>
        <v>0.10274156061393744</v>
      </c>
      <c r="I94" s="80"/>
      <c r="J94" s="13"/>
      <c r="K94" s="83" t="s">
        <v>365</v>
      </c>
      <c r="L94" s="84">
        <v>6.4879553985070268E-2</v>
      </c>
      <c r="M94" s="13"/>
    </row>
    <row r="95" spans="1:13" x14ac:dyDescent="0.3">
      <c r="A95" s="102" t="s">
        <v>644</v>
      </c>
      <c r="B95" s="71">
        <v>3.9</v>
      </c>
      <c r="C95" s="71">
        <v>2.5</v>
      </c>
      <c r="D95" s="74">
        <v>33</v>
      </c>
      <c r="E95" s="71">
        <v>54.4</v>
      </c>
      <c r="F95" s="71">
        <v>31.4</v>
      </c>
      <c r="G95" s="98">
        <f t="shared" si="6"/>
        <v>25.04</v>
      </c>
      <c r="H95" s="80">
        <f t="shared" si="7"/>
        <v>2.3674390600480306E-3</v>
      </c>
      <c r="I95" s="80"/>
      <c r="J95" s="13"/>
      <c r="K95" s="83" t="s">
        <v>213</v>
      </c>
      <c r="L95" s="84">
        <v>6.3346013188186126E-2</v>
      </c>
      <c r="M95" s="13"/>
    </row>
    <row r="96" spans="1:13" x14ac:dyDescent="0.3">
      <c r="A96" s="102" t="s">
        <v>344</v>
      </c>
      <c r="B96" s="71">
        <v>766.9</v>
      </c>
      <c r="C96" s="71">
        <v>581.79999999999995</v>
      </c>
      <c r="D96" s="71">
        <v>635.29999999999995</v>
      </c>
      <c r="E96" s="71">
        <v>907.1</v>
      </c>
      <c r="F96" s="71">
        <v>919.5</v>
      </c>
      <c r="G96" s="98">
        <f t="shared" si="6"/>
        <v>762.12</v>
      </c>
      <c r="H96" s="80">
        <f t="shared" si="7"/>
        <v>7.2055617270120012E-2</v>
      </c>
      <c r="I96" s="80"/>
      <c r="J96" s="13"/>
      <c r="K96" s="83" t="s">
        <v>381</v>
      </c>
      <c r="L96" s="84">
        <v>6.0509624537968834E-2</v>
      </c>
      <c r="M96" s="13"/>
    </row>
    <row r="97" spans="1:13" x14ac:dyDescent="0.3">
      <c r="A97" s="102" t="s">
        <v>347</v>
      </c>
      <c r="B97" s="71">
        <v>69.5</v>
      </c>
      <c r="C97" s="71">
        <v>68.5</v>
      </c>
      <c r="D97" s="71">
        <v>74.3</v>
      </c>
      <c r="E97" s="71">
        <v>93.8</v>
      </c>
      <c r="F97" s="71">
        <v>104.5</v>
      </c>
      <c r="G97" s="98">
        <f t="shared" si="6"/>
        <v>82.12</v>
      </c>
      <c r="H97" s="80">
        <f t="shared" si="7"/>
        <v>7.7641411985281267E-3</v>
      </c>
      <c r="I97" s="80"/>
      <c r="J97" s="13"/>
      <c r="K97" s="83" t="s">
        <v>329</v>
      </c>
      <c r="L97" s="84">
        <v>5.8866410046609606E-2</v>
      </c>
      <c r="M97" s="13"/>
    </row>
    <row r="98" spans="1:13" ht="17.25" thickBot="1" x14ac:dyDescent="0.35">
      <c r="A98" s="110" t="s">
        <v>369</v>
      </c>
      <c r="B98" s="71">
        <v>128.19999999999999</v>
      </c>
      <c r="C98" s="74">
        <v>100</v>
      </c>
      <c r="D98" s="71">
        <v>122.9</v>
      </c>
      <c r="E98" s="71">
        <v>188.1</v>
      </c>
      <c r="F98" s="71">
        <v>141.19999999999999</v>
      </c>
      <c r="G98" s="98">
        <f t="shared" si="6"/>
        <v>136.08000000000001</v>
      </c>
      <c r="H98" s="80">
        <f t="shared" si="7"/>
        <v>1.2865858917385625E-2</v>
      </c>
      <c r="I98" s="80"/>
      <c r="J98" s="13"/>
      <c r="K98" s="83" t="s">
        <v>310</v>
      </c>
      <c r="L98" s="84">
        <v>5.8728372465632388E-2</v>
      </c>
      <c r="M98" s="13"/>
    </row>
    <row r="99" spans="1:13" x14ac:dyDescent="0.3">
      <c r="A99" s="107" t="s">
        <v>642</v>
      </c>
      <c r="B99" s="108">
        <f>SUM(B100:B144)</f>
        <v>210814.1</v>
      </c>
      <c r="C99" s="108">
        <f>SUM(C100:C144)</f>
        <v>127594.6</v>
      </c>
      <c r="D99" s="108">
        <f>SUM(D100:D144)</f>
        <v>55287.100000000006</v>
      </c>
      <c r="E99" s="108">
        <f>SUM(E100:E144)</f>
        <v>51173.8</v>
      </c>
      <c r="F99" s="108">
        <f>SUM(F100:F144)</f>
        <v>57032.999999999985</v>
      </c>
      <c r="G99" s="109">
        <f t="shared" si="6"/>
        <v>100380.52</v>
      </c>
      <c r="H99" s="90">
        <f t="shared" si="7"/>
        <v>9.4906055876969866</v>
      </c>
      <c r="I99" s="80"/>
      <c r="J99" s="13"/>
      <c r="K99" s="83" t="s">
        <v>252</v>
      </c>
      <c r="L99" s="84">
        <v>5.5489216627084233E-2</v>
      </c>
      <c r="M99" s="13"/>
    </row>
    <row r="100" spans="1:13" x14ac:dyDescent="0.3">
      <c r="A100" s="102" t="s">
        <v>603</v>
      </c>
      <c r="B100" s="71">
        <v>96168.8</v>
      </c>
      <c r="C100" s="71">
        <v>53816.6</v>
      </c>
      <c r="D100" s="71">
        <v>6813.5</v>
      </c>
      <c r="E100" s="71">
        <v>6611.2</v>
      </c>
      <c r="F100" s="71">
        <v>6811.5</v>
      </c>
      <c r="G100" s="98">
        <f t="shared" si="6"/>
        <v>34044.32</v>
      </c>
      <c r="H100" s="80">
        <f t="shared" si="7"/>
        <v>3.2187640950788485</v>
      </c>
      <c r="I100" s="80"/>
      <c r="J100" s="13"/>
      <c r="K100" s="83" t="s">
        <v>313</v>
      </c>
      <c r="L100" s="84">
        <v>5.5434379779846693E-2</v>
      </c>
      <c r="M100" s="13"/>
    </row>
    <row r="101" spans="1:13" x14ac:dyDescent="0.3">
      <c r="A101" s="102" t="s">
        <v>674</v>
      </c>
      <c r="B101" s="71">
        <v>9.9</v>
      </c>
      <c r="C101" s="74">
        <v>8</v>
      </c>
      <c r="D101" s="71">
        <v>5.2</v>
      </c>
      <c r="E101" s="71">
        <v>13.1</v>
      </c>
      <c r="F101" s="71">
        <v>34.9</v>
      </c>
      <c r="G101" s="98">
        <f t="shared" si="6"/>
        <v>14.219999999999999</v>
      </c>
      <c r="H101" s="80">
        <f t="shared" si="7"/>
        <v>1.344448220202995E-3</v>
      </c>
      <c r="I101" s="80"/>
      <c r="J101" s="13"/>
      <c r="K101" s="83" t="s">
        <v>328</v>
      </c>
      <c r="L101" s="84">
        <v>5.5300124050403077E-2</v>
      </c>
      <c r="M101" s="13"/>
    </row>
    <row r="102" spans="1:13" x14ac:dyDescent="0.3">
      <c r="A102" s="102" t="s">
        <v>208</v>
      </c>
      <c r="B102" s="71">
        <v>128.80000000000001</v>
      </c>
      <c r="C102" s="71">
        <v>88.2</v>
      </c>
      <c r="D102" s="71">
        <v>89.3</v>
      </c>
      <c r="E102" s="71">
        <v>158.9</v>
      </c>
      <c r="F102" s="71">
        <v>179.6</v>
      </c>
      <c r="G102" s="98">
        <f t="shared" si="6"/>
        <v>128.96</v>
      </c>
      <c r="H102" s="80">
        <f t="shared" si="7"/>
        <v>1.2192689344400721E-2</v>
      </c>
      <c r="I102" s="80"/>
      <c r="J102" s="13"/>
      <c r="K102" s="83" t="s">
        <v>217</v>
      </c>
      <c r="L102" s="84">
        <v>5.431684265166109E-2</v>
      </c>
      <c r="M102" s="13"/>
    </row>
    <row r="103" spans="1:13" x14ac:dyDescent="0.3">
      <c r="A103" s="102" t="s">
        <v>614</v>
      </c>
      <c r="B103" s="71">
        <v>135.6</v>
      </c>
      <c r="C103" s="71">
        <v>80.8</v>
      </c>
      <c r="D103" s="71">
        <v>92.3</v>
      </c>
      <c r="E103" s="71">
        <v>156.9</v>
      </c>
      <c r="F103" s="71">
        <v>130.19999999999999</v>
      </c>
      <c r="G103" s="98">
        <f t="shared" si="6"/>
        <v>119.16</v>
      </c>
      <c r="H103" s="80">
        <f t="shared" si="7"/>
        <v>1.1266135718663072E-2</v>
      </c>
      <c r="I103" s="80"/>
      <c r="J103" s="13"/>
      <c r="K103" s="83" t="s">
        <v>649</v>
      </c>
      <c r="L103" s="84">
        <v>5.3021558501395186E-2</v>
      </c>
      <c r="M103" s="13"/>
    </row>
    <row r="104" spans="1:13" x14ac:dyDescent="0.3">
      <c r="A104" s="102" t="s">
        <v>214</v>
      </c>
      <c r="B104" s="71">
        <v>20176.7</v>
      </c>
      <c r="C104" s="74">
        <v>1095</v>
      </c>
      <c r="D104" s="71">
        <v>778.5</v>
      </c>
      <c r="E104" s="71">
        <v>1206.5</v>
      </c>
      <c r="F104" s="71">
        <v>717.6</v>
      </c>
      <c r="G104" s="98">
        <f t="shared" si="6"/>
        <v>4794.8599999999997</v>
      </c>
      <c r="H104" s="80">
        <f t="shared" si="7"/>
        <v>0.45333621611269564</v>
      </c>
      <c r="I104" s="80"/>
      <c r="J104" s="13"/>
      <c r="K104" s="83" t="s">
        <v>264</v>
      </c>
      <c r="L104" s="84">
        <v>5.2603663906929839E-2</v>
      </c>
      <c r="M104" s="13"/>
    </row>
    <row r="105" spans="1:13" x14ac:dyDescent="0.3">
      <c r="A105" s="102" t="s">
        <v>218</v>
      </c>
      <c r="B105" s="71">
        <v>37256.1</v>
      </c>
      <c r="C105" s="71">
        <v>36482.5</v>
      </c>
      <c r="D105" s="74">
        <v>2622</v>
      </c>
      <c r="E105" s="71">
        <v>2437.8000000000002</v>
      </c>
      <c r="F105" s="74">
        <v>6847</v>
      </c>
      <c r="G105" s="98">
        <f t="shared" si="6"/>
        <v>17129.080000000002</v>
      </c>
      <c r="H105" s="80">
        <f t="shared" si="7"/>
        <v>1.6194909366887988</v>
      </c>
      <c r="I105" s="80"/>
      <c r="J105" s="13"/>
      <c r="K105" s="83" t="s">
        <v>303</v>
      </c>
      <c r="L105" s="84">
        <v>5.0542554821105271E-2</v>
      </c>
      <c r="M105" s="13"/>
    </row>
    <row r="106" spans="1:13" x14ac:dyDescent="0.3">
      <c r="A106" s="102" t="s">
        <v>676</v>
      </c>
      <c r="B106" s="71">
        <v>215.1</v>
      </c>
      <c r="C106" s="71">
        <v>112.3</v>
      </c>
      <c r="D106" s="71">
        <v>91.1</v>
      </c>
      <c r="E106" s="71">
        <v>202.9</v>
      </c>
      <c r="F106" s="71">
        <v>192.5</v>
      </c>
      <c r="G106" s="98">
        <f t="shared" si="6"/>
        <v>162.78</v>
      </c>
      <c r="H106" s="80">
        <f t="shared" si="7"/>
        <v>1.5390244816079011E-2</v>
      </c>
      <c r="I106" s="80"/>
      <c r="J106" s="13"/>
      <c r="K106" s="83" t="s">
        <v>289</v>
      </c>
      <c r="L106" s="84">
        <v>4.9534691387394733E-2</v>
      </c>
      <c r="M106" s="13"/>
    </row>
    <row r="107" spans="1:13" x14ac:dyDescent="0.3">
      <c r="A107" s="102" t="s">
        <v>596</v>
      </c>
      <c r="B107" s="71">
        <v>923.7</v>
      </c>
      <c r="C107" s="74">
        <v>946</v>
      </c>
      <c r="D107" s="71">
        <v>975.8</v>
      </c>
      <c r="E107" s="71">
        <v>1054.9000000000001</v>
      </c>
      <c r="F107" s="71">
        <v>1009.4</v>
      </c>
      <c r="G107" s="98">
        <f t="shared" si="6"/>
        <v>981.96</v>
      </c>
      <c r="H107" s="80">
        <f t="shared" si="7"/>
        <v>9.2840673298912324E-2</v>
      </c>
      <c r="I107" s="80"/>
      <c r="J107" s="13"/>
      <c r="K107" s="83" t="s">
        <v>279</v>
      </c>
      <c r="L107" s="84">
        <v>4.9470399911323147E-2</v>
      </c>
      <c r="M107" s="13"/>
    </row>
    <row r="108" spans="1:13" x14ac:dyDescent="0.3">
      <c r="A108" s="102" t="s">
        <v>587</v>
      </c>
      <c r="B108" s="71">
        <v>23885.5</v>
      </c>
      <c r="C108" s="71">
        <v>12305.9</v>
      </c>
      <c r="D108" s="74">
        <v>17815</v>
      </c>
      <c r="E108" s="71">
        <v>1605.7</v>
      </c>
      <c r="F108" s="71">
        <v>1447.4</v>
      </c>
      <c r="G108" s="98">
        <f t="shared" si="6"/>
        <v>11411.9</v>
      </c>
      <c r="H108" s="80">
        <f t="shared" si="7"/>
        <v>1.0789527879138228</v>
      </c>
      <c r="I108" s="80"/>
      <c r="J108" s="13"/>
      <c r="K108" s="83" t="s">
        <v>678</v>
      </c>
      <c r="L108" s="84">
        <v>4.9409890286785191E-2</v>
      </c>
      <c r="M108" s="13"/>
    </row>
    <row r="109" spans="1:13" x14ac:dyDescent="0.3">
      <c r="A109" s="102" t="s">
        <v>245</v>
      </c>
      <c r="B109" s="74">
        <v>1360</v>
      </c>
      <c r="C109" s="71">
        <v>520.29999999999995</v>
      </c>
      <c r="D109" s="71">
        <v>254.4</v>
      </c>
      <c r="E109" s="71">
        <v>826.4</v>
      </c>
      <c r="F109" s="71">
        <v>902.8</v>
      </c>
      <c r="G109" s="98">
        <f t="shared" si="6"/>
        <v>772.78</v>
      </c>
      <c r="H109" s="80">
        <f t="shared" si="7"/>
        <v>7.3063480703830549E-2</v>
      </c>
      <c r="I109" s="80"/>
      <c r="J109" s="13"/>
      <c r="K109" s="83" t="s">
        <v>266</v>
      </c>
      <c r="L109" s="84">
        <v>4.7543546554942195E-2</v>
      </c>
      <c r="M109" s="13"/>
    </row>
    <row r="110" spans="1:13" x14ac:dyDescent="0.3">
      <c r="A110" s="102" t="s">
        <v>678</v>
      </c>
      <c r="B110" s="71">
        <v>843.2</v>
      </c>
      <c r="C110" s="71">
        <v>693.1</v>
      </c>
      <c r="D110" s="71">
        <v>397.4</v>
      </c>
      <c r="E110" s="71">
        <v>427.5</v>
      </c>
      <c r="F110" s="71">
        <v>251.8</v>
      </c>
      <c r="G110" s="98">
        <f t="shared" si="6"/>
        <v>522.60000000000014</v>
      </c>
      <c r="H110" s="80">
        <f t="shared" si="7"/>
        <v>4.9409890286785191E-2</v>
      </c>
      <c r="I110" s="80"/>
      <c r="J110" s="13"/>
      <c r="K110" s="83" t="s">
        <v>207</v>
      </c>
      <c r="L110" s="84">
        <v>4.007817162757029E-2</v>
      </c>
      <c r="M110" s="13"/>
    </row>
    <row r="111" spans="1:13" x14ac:dyDescent="0.3">
      <c r="A111" s="102" t="s">
        <v>250</v>
      </c>
      <c r="B111" s="71">
        <v>15.4</v>
      </c>
      <c r="C111" s="71">
        <v>14.9</v>
      </c>
      <c r="D111" s="71">
        <v>23.8</v>
      </c>
      <c r="E111" s="71">
        <v>20.5</v>
      </c>
      <c r="F111" s="71">
        <v>24.1</v>
      </c>
      <c r="G111" s="98">
        <f t="shared" si="6"/>
        <v>19.739999999999998</v>
      </c>
      <c r="H111" s="80">
        <f t="shared" si="7"/>
        <v>1.8663437318429761E-3</v>
      </c>
      <c r="I111" s="80"/>
      <c r="J111" s="13"/>
      <c r="K111" s="83" t="s">
        <v>231</v>
      </c>
      <c r="L111" s="84">
        <v>3.9976061636162477E-2</v>
      </c>
      <c r="M111" s="13"/>
    </row>
    <row r="112" spans="1:13" x14ac:dyDescent="0.3">
      <c r="A112" s="102" t="s">
        <v>251</v>
      </c>
      <c r="B112" s="71">
        <v>1451.3</v>
      </c>
      <c r="C112" s="71">
        <v>700.9</v>
      </c>
      <c r="D112" s="71">
        <v>1238.7</v>
      </c>
      <c r="E112" s="71">
        <v>1972.1</v>
      </c>
      <c r="F112" s="71">
        <v>1760.1</v>
      </c>
      <c r="G112" s="98">
        <f t="shared" si="6"/>
        <v>1424.6200000000001</v>
      </c>
      <c r="H112" s="80">
        <f t="shared" si="7"/>
        <v>0.13469253329575182</v>
      </c>
      <c r="I112" s="80"/>
      <c r="J112" s="13"/>
      <c r="K112" s="83" t="s">
        <v>296</v>
      </c>
      <c r="L112" s="84">
        <v>3.7799606078562406E-2</v>
      </c>
      <c r="M112" s="13"/>
    </row>
    <row r="113" spans="1:13" x14ac:dyDescent="0.3">
      <c r="A113" s="102" t="s">
        <v>268</v>
      </c>
      <c r="B113" s="74">
        <v>40</v>
      </c>
      <c r="C113" s="71">
        <v>28.3</v>
      </c>
      <c r="D113" s="71">
        <v>10.5</v>
      </c>
      <c r="E113" s="71">
        <v>21.3</v>
      </c>
      <c r="F113" s="74">
        <v>43</v>
      </c>
      <c r="G113" s="98">
        <f t="shared" si="6"/>
        <v>28.619999999999997</v>
      </c>
      <c r="H113" s="80">
        <f t="shared" si="7"/>
        <v>2.7059147723072939E-3</v>
      </c>
      <c r="I113" s="80"/>
      <c r="J113" s="13"/>
      <c r="K113" s="83" t="s">
        <v>346</v>
      </c>
      <c r="L113" s="84">
        <v>3.7296619824590538E-2</v>
      </c>
      <c r="M113" s="13"/>
    </row>
    <row r="114" spans="1:13" x14ac:dyDescent="0.3">
      <c r="A114" s="102" t="s">
        <v>273</v>
      </c>
      <c r="B114" s="71">
        <v>75.400000000000006</v>
      </c>
      <c r="C114" s="71">
        <v>44.7</v>
      </c>
      <c r="D114" s="71">
        <v>58.9</v>
      </c>
      <c r="E114" s="71">
        <v>56.6</v>
      </c>
      <c r="F114" s="71">
        <v>57.4</v>
      </c>
      <c r="G114" s="98">
        <f t="shared" si="6"/>
        <v>58.6</v>
      </c>
      <c r="H114" s="80">
        <f t="shared" si="7"/>
        <v>5.5404124967577718E-3</v>
      </c>
      <c r="I114" s="80"/>
      <c r="J114" s="13"/>
      <c r="K114" s="83" t="s">
        <v>317</v>
      </c>
      <c r="L114" s="84">
        <v>3.5093691306255115E-2</v>
      </c>
      <c r="M114" s="13"/>
    </row>
    <row r="115" spans="1:13" x14ac:dyDescent="0.3">
      <c r="A115" s="102" t="s">
        <v>282</v>
      </c>
      <c r="B115" s="71">
        <v>468.9</v>
      </c>
      <c r="C115" s="71">
        <v>160.6</v>
      </c>
      <c r="D115" s="71">
        <v>134.69999999999999</v>
      </c>
      <c r="E115" s="71">
        <v>183.1</v>
      </c>
      <c r="F115" s="71">
        <v>270.10000000000002</v>
      </c>
      <c r="G115" s="98">
        <f t="shared" si="6"/>
        <v>243.48000000000002</v>
      </c>
      <c r="H115" s="80">
        <f t="shared" si="7"/>
        <v>2.3020130285163521E-2</v>
      </c>
      <c r="I115" s="80"/>
      <c r="J115" s="13"/>
      <c r="K115" s="83" t="s">
        <v>300</v>
      </c>
      <c r="L115" s="84">
        <v>3.3452367740662715E-2</v>
      </c>
      <c r="M115" s="13"/>
    </row>
    <row r="116" spans="1:13" x14ac:dyDescent="0.3">
      <c r="A116" s="102" t="s">
        <v>653</v>
      </c>
      <c r="B116" s="71">
        <v>0.2</v>
      </c>
      <c r="C116" s="71">
        <v>0.3</v>
      </c>
      <c r="D116" s="71">
        <v>0.1</v>
      </c>
      <c r="E116" s="71">
        <v>0.4</v>
      </c>
      <c r="F116" s="71">
        <v>0.2</v>
      </c>
      <c r="G116" s="98">
        <f t="shared" si="6"/>
        <v>0.24</v>
      </c>
      <c r="H116" s="80">
        <f t="shared" si="7"/>
        <v>2.2691109201738313E-5</v>
      </c>
      <c r="I116" s="80"/>
      <c r="J116" s="13"/>
      <c r="K116" s="83" t="s">
        <v>269</v>
      </c>
      <c r="L116" s="84">
        <v>3.1141656453619021E-2</v>
      </c>
      <c r="M116" s="13"/>
    </row>
    <row r="117" spans="1:13" x14ac:dyDescent="0.3">
      <c r="A117" s="102" t="s">
        <v>677</v>
      </c>
      <c r="B117" s="71">
        <v>17.600000000000001</v>
      </c>
      <c r="C117" s="71">
        <v>12.9</v>
      </c>
      <c r="D117" s="74">
        <v>27</v>
      </c>
      <c r="E117" s="71">
        <v>34.9</v>
      </c>
      <c r="F117" s="71">
        <v>78.099999999999994</v>
      </c>
      <c r="G117" s="98">
        <f t="shared" si="6"/>
        <v>34.1</v>
      </c>
      <c r="H117" s="80">
        <f t="shared" si="7"/>
        <v>3.2240284324136525E-3</v>
      </c>
      <c r="I117" s="80"/>
      <c r="J117" s="13"/>
      <c r="K117" s="83" t="s">
        <v>259</v>
      </c>
      <c r="L117" s="84">
        <v>2.9965500626662256E-2</v>
      </c>
      <c r="M117" s="13"/>
    </row>
    <row r="118" spans="1:13" x14ac:dyDescent="0.3">
      <c r="A118" s="102" t="s">
        <v>668</v>
      </c>
      <c r="B118" s="71">
        <v>36.5</v>
      </c>
      <c r="C118" s="71">
        <v>15.3</v>
      </c>
      <c r="D118" s="71">
        <v>13.7</v>
      </c>
      <c r="E118" s="74">
        <v>10</v>
      </c>
      <c r="F118" s="71">
        <v>21.2</v>
      </c>
      <c r="G118" s="98">
        <f t="shared" si="6"/>
        <v>19.34</v>
      </c>
      <c r="H118" s="80">
        <f t="shared" si="7"/>
        <v>1.8285252165067458E-3</v>
      </c>
      <c r="I118" s="80"/>
      <c r="J118" s="13"/>
      <c r="K118" s="83" t="s">
        <v>232</v>
      </c>
      <c r="L118" s="84">
        <v>2.9848263229119942E-2</v>
      </c>
      <c r="M118" s="13"/>
    </row>
    <row r="119" spans="1:13" x14ac:dyDescent="0.3">
      <c r="A119" s="102" t="s">
        <v>675</v>
      </c>
      <c r="B119" s="71">
        <v>39.6</v>
      </c>
      <c r="C119" s="71">
        <v>71.900000000000006</v>
      </c>
      <c r="D119" s="71">
        <v>24.2</v>
      </c>
      <c r="E119" s="71">
        <v>19.600000000000001</v>
      </c>
      <c r="F119" s="74">
        <v>45</v>
      </c>
      <c r="G119" s="98">
        <f t="shared" si="6"/>
        <v>40.059999999999995</v>
      </c>
      <c r="H119" s="80">
        <f t="shared" si="7"/>
        <v>3.7875243109234862E-3</v>
      </c>
      <c r="I119" s="80"/>
      <c r="J119" s="13"/>
      <c r="K119" s="83" t="s">
        <v>384</v>
      </c>
      <c r="L119" s="84">
        <v>2.945116881808952E-2</v>
      </c>
      <c r="M119" s="13"/>
    </row>
    <row r="120" spans="1:13" x14ac:dyDescent="0.3">
      <c r="A120" s="102" t="s">
        <v>670</v>
      </c>
      <c r="B120" s="71">
        <v>59.6</v>
      </c>
      <c r="C120" s="71">
        <v>44.6</v>
      </c>
      <c r="D120" s="71">
        <v>25.9</v>
      </c>
      <c r="E120" s="71">
        <v>38.299999999999997</v>
      </c>
      <c r="F120" s="71">
        <v>61.3</v>
      </c>
      <c r="G120" s="98">
        <f t="shared" si="6"/>
        <v>45.94</v>
      </c>
      <c r="H120" s="80">
        <f t="shared" si="7"/>
        <v>4.3434564863660758E-3</v>
      </c>
      <c r="I120" s="80"/>
      <c r="J120" s="13"/>
      <c r="K120" s="83" t="s">
        <v>304</v>
      </c>
      <c r="L120" s="84">
        <v>2.9386877342017934E-2</v>
      </c>
      <c r="M120" s="13"/>
    </row>
    <row r="121" spans="1:13" x14ac:dyDescent="0.3">
      <c r="A121" s="102" t="s">
        <v>371</v>
      </c>
      <c r="B121" s="71">
        <v>78.3</v>
      </c>
      <c r="C121" s="71">
        <v>67.3</v>
      </c>
      <c r="D121" s="71">
        <v>72.900000000000006</v>
      </c>
      <c r="E121" s="71">
        <v>230.3</v>
      </c>
      <c r="F121" s="71">
        <v>145.5</v>
      </c>
      <c r="G121" s="98">
        <f t="shared" si="6"/>
        <v>118.85999999999999</v>
      </c>
      <c r="H121" s="80">
        <f t="shared" si="7"/>
        <v>1.1237771832160898E-2</v>
      </c>
      <c r="I121" s="80"/>
      <c r="J121" s="13"/>
      <c r="K121" s="83" t="s">
        <v>382</v>
      </c>
      <c r="L121" s="84">
        <v>2.9307458459811843E-2</v>
      </c>
      <c r="M121" s="13"/>
    </row>
    <row r="122" spans="1:13" x14ac:dyDescent="0.3">
      <c r="A122" s="102" t="s">
        <v>436</v>
      </c>
      <c r="B122" s="71">
        <v>14.1</v>
      </c>
      <c r="C122" s="71">
        <v>8.6</v>
      </c>
      <c r="D122" s="71">
        <v>15.7</v>
      </c>
      <c r="E122" s="71">
        <v>61.4</v>
      </c>
      <c r="F122" s="71">
        <v>42.4</v>
      </c>
      <c r="G122" s="98">
        <f t="shared" si="6"/>
        <v>28.439999999999998</v>
      </c>
      <c r="H122" s="80">
        <f t="shared" si="7"/>
        <v>2.68889644040599E-3</v>
      </c>
      <c r="I122" s="80"/>
      <c r="J122" s="13"/>
      <c r="K122" s="83" t="s">
        <v>363</v>
      </c>
      <c r="L122" s="84">
        <v>2.8517051489284625E-2</v>
      </c>
      <c r="M122" s="13"/>
    </row>
    <row r="123" spans="1:13" x14ac:dyDescent="0.3">
      <c r="A123" s="102" t="s">
        <v>671</v>
      </c>
      <c r="B123" s="71">
        <v>29.4</v>
      </c>
      <c r="C123" s="71">
        <v>14.9</v>
      </c>
      <c r="D123" s="71">
        <v>54.1</v>
      </c>
      <c r="E123" s="71">
        <v>48.8</v>
      </c>
      <c r="F123" s="71">
        <v>101.6</v>
      </c>
      <c r="G123" s="98">
        <f t="shared" si="6"/>
        <v>49.76</v>
      </c>
      <c r="H123" s="80">
        <f t="shared" si="7"/>
        <v>4.7046233078270761E-3</v>
      </c>
      <c r="I123" s="80"/>
      <c r="J123" s="13"/>
      <c r="K123" s="83" t="s">
        <v>625</v>
      </c>
      <c r="L123" s="84">
        <v>2.7959228388075224E-2</v>
      </c>
      <c r="M123" s="13"/>
    </row>
    <row r="124" spans="1:13" x14ac:dyDescent="0.3">
      <c r="A124" s="102" t="s">
        <v>221</v>
      </c>
      <c r="B124" s="71">
        <v>136.5</v>
      </c>
      <c r="C124" s="71">
        <v>239.1</v>
      </c>
      <c r="D124" s="71">
        <v>133.5</v>
      </c>
      <c r="E124" s="71">
        <v>191.4</v>
      </c>
      <c r="F124" s="71">
        <v>157.80000000000001</v>
      </c>
      <c r="G124" s="98">
        <f t="shared" si="6"/>
        <v>171.66</v>
      </c>
      <c r="H124" s="80">
        <f t="shared" si="7"/>
        <v>1.6229815856543327E-2</v>
      </c>
      <c r="I124" s="80"/>
      <c r="J124" s="13"/>
      <c r="K124" s="83" t="s">
        <v>210</v>
      </c>
      <c r="L124" s="84">
        <v>2.7263367705888584E-2</v>
      </c>
      <c r="M124" s="13"/>
    </row>
    <row r="125" spans="1:13" x14ac:dyDescent="0.3">
      <c r="A125" s="102" t="s">
        <v>242</v>
      </c>
      <c r="B125" s="71">
        <v>934.4</v>
      </c>
      <c r="C125" s="71">
        <v>840.3</v>
      </c>
      <c r="D125" s="71">
        <v>967.6</v>
      </c>
      <c r="E125" s="71">
        <v>1327.4</v>
      </c>
      <c r="F125" s="71">
        <v>1736.2</v>
      </c>
      <c r="G125" s="98">
        <f t="shared" si="6"/>
        <v>1161.1799999999998</v>
      </c>
      <c r="H125" s="80">
        <f t="shared" si="7"/>
        <v>0.10978525909531038</v>
      </c>
      <c r="I125" s="80"/>
      <c r="J125" s="13"/>
      <c r="K125" s="83" t="s">
        <v>233</v>
      </c>
      <c r="L125" s="84">
        <v>2.6612889242105413E-2</v>
      </c>
      <c r="M125" s="13"/>
    </row>
    <row r="126" spans="1:13" x14ac:dyDescent="0.3">
      <c r="A126" s="102" t="s">
        <v>254</v>
      </c>
      <c r="B126" s="71">
        <v>103.4</v>
      </c>
      <c r="C126" s="71">
        <v>75.5</v>
      </c>
      <c r="D126" s="71">
        <v>120.4</v>
      </c>
      <c r="E126" s="71">
        <v>173.5</v>
      </c>
      <c r="F126" s="71">
        <v>174.4</v>
      </c>
      <c r="G126" s="98">
        <f t="shared" ref="G126:G157" si="8">AVERAGE(B126:F126)</f>
        <v>129.44</v>
      </c>
      <c r="H126" s="80">
        <f t="shared" ref="H126:H157" si="9">G126/$G$228*100</f>
        <v>1.2238071562804197E-2</v>
      </c>
      <c r="I126" s="80"/>
      <c r="J126" s="13"/>
      <c r="K126" s="83" t="s">
        <v>307</v>
      </c>
      <c r="L126" s="84">
        <v>2.4436433684505356E-2</v>
      </c>
      <c r="M126" s="13"/>
    </row>
    <row r="127" spans="1:13" x14ac:dyDescent="0.3">
      <c r="A127" s="102" t="s">
        <v>269</v>
      </c>
      <c r="B127" s="71">
        <v>260.7</v>
      </c>
      <c r="C127" s="71">
        <v>205.7</v>
      </c>
      <c r="D127" s="71">
        <v>288.2</v>
      </c>
      <c r="E127" s="71">
        <v>446.1</v>
      </c>
      <c r="F127" s="71">
        <v>446.2</v>
      </c>
      <c r="G127" s="98">
        <f t="shared" si="8"/>
        <v>329.38</v>
      </c>
      <c r="H127" s="80">
        <f t="shared" si="9"/>
        <v>3.1141656453619021E-2</v>
      </c>
      <c r="I127" s="80"/>
      <c r="J127" s="13"/>
      <c r="K127" s="83" t="s">
        <v>282</v>
      </c>
      <c r="L127" s="84">
        <v>2.3020130285163521E-2</v>
      </c>
      <c r="M127" s="13"/>
    </row>
    <row r="128" spans="1:13" x14ac:dyDescent="0.3">
      <c r="A128" s="102" t="s">
        <v>274</v>
      </c>
      <c r="B128" s="71">
        <v>124.6</v>
      </c>
      <c r="C128" s="71">
        <v>80.7</v>
      </c>
      <c r="D128" s="74">
        <v>114</v>
      </c>
      <c r="E128" s="71">
        <v>176.5</v>
      </c>
      <c r="F128" s="71">
        <v>164.1</v>
      </c>
      <c r="G128" s="98">
        <f t="shared" si="8"/>
        <v>131.97999999999999</v>
      </c>
      <c r="H128" s="80">
        <f t="shared" si="9"/>
        <v>1.247821913518926E-2</v>
      </c>
      <c r="I128" s="80"/>
      <c r="J128" s="13"/>
      <c r="K128" s="83" t="s">
        <v>650</v>
      </c>
      <c r="L128" s="84">
        <v>2.2356415341012671E-2</v>
      </c>
      <c r="M128" s="13"/>
    </row>
    <row r="129" spans="1:13" x14ac:dyDescent="0.3">
      <c r="A129" s="102" t="s">
        <v>32</v>
      </c>
      <c r="B129" s="71">
        <v>6147.9</v>
      </c>
      <c r="C129" s="71">
        <v>4252.3</v>
      </c>
      <c r="D129" s="71">
        <v>5528.1</v>
      </c>
      <c r="E129" s="71">
        <v>7432.2</v>
      </c>
      <c r="F129" s="74">
        <v>8502</v>
      </c>
      <c r="G129" s="98">
        <f t="shared" si="8"/>
        <v>6372.5</v>
      </c>
      <c r="H129" s="80">
        <f t="shared" si="9"/>
        <v>0.60249622245032253</v>
      </c>
      <c r="I129" s="80"/>
      <c r="J129" s="13"/>
      <c r="K129" s="83" t="s">
        <v>319</v>
      </c>
      <c r="L129" s="84">
        <v>1.9654282420239005E-2</v>
      </c>
      <c r="M129" s="13"/>
    </row>
    <row r="130" spans="1:13" x14ac:dyDescent="0.3">
      <c r="A130" s="102" t="s">
        <v>322</v>
      </c>
      <c r="B130" s="71">
        <v>137.19999999999999</v>
      </c>
      <c r="C130" s="71">
        <v>85.4</v>
      </c>
      <c r="D130" s="71">
        <v>80.3</v>
      </c>
      <c r="E130" s="71">
        <v>100.5</v>
      </c>
      <c r="F130" s="71">
        <v>101.7</v>
      </c>
      <c r="G130" s="98">
        <f t="shared" si="8"/>
        <v>101.02</v>
      </c>
      <c r="H130" s="80">
        <f t="shared" si="9"/>
        <v>9.5510660481650175E-3</v>
      </c>
      <c r="I130" s="80"/>
      <c r="J130" s="13"/>
      <c r="K130" s="83" t="s">
        <v>646</v>
      </c>
      <c r="L130" s="84">
        <v>1.922882412270641E-2</v>
      </c>
      <c r="M130" s="13"/>
    </row>
    <row r="131" spans="1:13" x14ac:dyDescent="0.3">
      <c r="A131" s="102" t="s">
        <v>331</v>
      </c>
      <c r="B131" s="71">
        <v>2548.1</v>
      </c>
      <c r="C131" s="71">
        <v>2300.4</v>
      </c>
      <c r="D131" s="71">
        <v>3128.3</v>
      </c>
      <c r="E131" s="71">
        <v>3785.4</v>
      </c>
      <c r="F131" s="71">
        <v>3169.3</v>
      </c>
      <c r="G131" s="98">
        <f t="shared" si="8"/>
        <v>2986.3</v>
      </c>
      <c r="H131" s="80">
        <f t="shared" si="9"/>
        <v>0.28234358087146305</v>
      </c>
      <c r="I131" s="80"/>
      <c r="J131" s="13"/>
      <c r="K131" s="83" t="s">
        <v>333</v>
      </c>
      <c r="L131" s="84">
        <v>1.9015149511056706E-2</v>
      </c>
      <c r="M131" s="13"/>
    </row>
    <row r="132" spans="1:13" x14ac:dyDescent="0.3">
      <c r="A132" s="102" t="s">
        <v>5</v>
      </c>
      <c r="B132" s="71">
        <v>2383.8000000000002</v>
      </c>
      <c r="C132" s="71">
        <v>1562.5</v>
      </c>
      <c r="D132" s="71">
        <v>1534.2</v>
      </c>
      <c r="E132" s="71">
        <v>2703.8</v>
      </c>
      <c r="F132" s="71">
        <v>2921.7</v>
      </c>
      <c r="G132" s="98">
        <f t="shared" si="8"/>
        <v>2221.1999999999998</v>
      </c>
      <c r="H132" s="80">
        <f t="shared" si="9"/>
        <v>0.21000621566208805</v>
      </c>
      <c r="I132" s="80"/>
      <c r="J132" s="13"/>
      <c r="K132" s="83" t="s">
        <v>226</v>
      </c>
      <c r="L132" s="84">
        <v>1.7515645377975165E-2</v>
      </c>
      <c r="M132" s="13"/>
    </row>
    <row r="133" spans="1:13" x14ac:dyDescent="0.3">
      <c r="A133" s="102" t="s">
        <v>224</v>
      </c>
      <c r="B133" s="71">
        <v>201.4</v>
      </c>
      <c r="C133" s="71">
        <v>75.900000000000006</v>
      </c>
      <c r="D133" s="71">
        <v>101.1</v>
      </c>
      <c r="E133" s="71">
        <v>144.69999999999999</v>
      </c>
      <c r="F133" s="71">
        <v>181.4</v>
      </c>
      <c r="G133" s="98">
        <f t="shared" si="8"/>
        <v>140.89999999999998</v>
      </c>
      <c r="H133" s="80">
        <f t="shared" si="9"/>
        <v>1.3321572027187199E-2</v>
      </c>
      <c r="I133" s="80"/>
      <c r="J133" s="13"/>
      <c r="K133" s="83" t="s">
        <v>315</v>
      </c>
      <c r="L133" s="84">
        <v>1.7086405228908946E-2</v>
      </c>
      <c r="M133" s="13"/>
    </row>
    <row r="134" spans="1:13" x14ac:dyDescent="0.3">
      <c r="A134" s="102" t="s">
        <v>30</v>
      </c>
      <c r="B134" s="71">
        <v>7941.1</v>
      </c>
      <c r="C134" s="71">
        <v>5490.7</v>
      </c>
      <c r="D134" s="71">
        <v>6240.5</v>
      </c>
      <c r="E134" s="71">
        <v>9189.2000000000007</v>
      </c>
      <c r="F134" s="71">
        <v>9258.9</v>
      </c>
      <c r="G134" s="98">
        <f t="shared" si="8"/>
        <v>7624.08</v>
      </c>
      <c r="H134" s="80">
        <f t="shared" si="9"/>
        <v>0.72082846601162098</v>
      </c>
      <c r="I134" s="80"/>
      <c r="J134" s="13"/>
      <c r="K134" s="83" t="s">
        <v>272</v>
      </c>
      <c r="L134" s="84">
        <v>1.6991858940568372E-2</v>
      </c>
      <c r="M134" s="13"/>
    </row>
    <row r="135" spans="1:13" x14ac:dyDescent="0.3">
      <c r="A135" s="102" t="s">
        <v>237</v>
      </c>
      <c r="B135" s="71">
        <v>2040.4</v>
      </c>
      <c r="C135" s="71">
        <v>1622.5</v>
      </c>
      <c r="D135" s="71">
        <v>1584.2</v>
      </c>
      <c r="E135" s="71">
        <v>2753.4</v>
      </c>
      <c r="F135" s="71">
        <v>3087.2</v>
      </c>
      <c r="G135" s="98">
        <f t="shared" si="8"/>
        <v>2217.54</v>
      </c>
      <c r="H135" s="80">
        <f t="shared" si="9"/>
        <v>0.20966017624676159</v>
      </c>
      <c r="I135" s="80"/>
      <c r="J135" s="13"/>
      <c r="K135" s="83" t="s">
        <v>376</v>
      </c>
      <c r="L135" s="84">
        <v>1.656261879150216E-2</v>
      </c>
      <c r="M135" s="13"/>
    </row>
    <row r="136" spans="1:13" x14ac:dyDescent="0.3">
      <c r="A136" s="102" t="s">
        <v>238</v>
      </c>
      <c r="B136" s="71">
        <v>1691.9</v>
      </c>
      <c r="C136" s="74">
        <v>1325</v>
      </c>
      <c r="D136" s="71">
        <v>1385.3</v>
      </c>
      <c r="E136" s="71">
        <v>1783.2</v>
      </c>
      <c r="F136" s="71">
        <v>2043.5</v>
      </c>
      <c r="G136" s="98">
        <f t="shared" si="8"/>
        <v>1645.78</v>
      </c>
      <c r="H136" s="80">
        <f t="shared" si="9"/>
        <v>0.15560239042515367</v>
      </c>
      <c r="I136" s="80"/>
      <c r="J136" s="13"/>
      <c r="K136" s="83" t="s">
        <v>221</v>
      </c>
      <c r="L136" s="84">
        <v>1.6229815856543327E-2</v>
      </c>
      <c r="M136" s="13"/>
    </row>
    <row r="137" spans="1:13" x14ac:dyDescent="0.3">
      <c r="A137" s="102" t="s">
        <v>252</v>
      </c>
      <c r="B137" s="71">
        <v>500.2</v>
      </c>
      <c r="C137" s="71">
        <v>360.8</v>
      </c>
      <c r="D137" s="71">
        <v>528.9</v>
      </c>
      <c r="E137" s="74">
        <v>735</v>
      </c>
      <c r="F137" s="71">
        <v>809.6</v>
      </c>
      <c r="G137" s="98">
        <f t="shared" si="8"/>
        <v>586.9</v>
      </c>
      <c r="H137" s="80">
        <f t="shared" si="9"/>
        <v>5.5489216627084233E-2</v>
      </c>
      <c r="I137" s="80"/>
      <c r="J137" s="13"/>
      <c r="K137" s="83" t="s">
        <v>270</v>
      </c>
      <c r="L137" s="84">
        <v>1.5651192571899005E-2</v>
      </c>
      <c r="M137" s="13"/>
    </row>
    <row r="138" spans="1:13" x14ac:dyDescent="0.3">
      <c r="A138" s="102" t="s">
        <v>673</v>
      </c>
      <c r="B138" s="71">
        <v>1.1000000000000001</v>
      </c>
      <c r="C138" s="71">
        <v>2.5</v>
      </c>
      <c r="D138" s="71">
        <v>8.6</v>
      </c>
      <c r="E138" s="71">
        <v>39.299999999999997</v>
      </c>
      <c r="F138" s="74">
        <v>3</v>
      </c>
      <c r="G138" s="98">
        <f t="shared" si="8"/>
        <v>10.9</v>
      </c>
      <c r="H138" s="80">
        <f t="shared" si="9"/>
        <v>1.0305545429122819E-3</v>
      </c>
      <c r="I138" s="80"/>
      <c r="J138" s="13"/>
      <c r="K138" s="83" t="s">
        <v>676</v>
      </c>
      <c r="L138" s="84">
        <v>1.5390244816079011E-2</v>
      </c>
      <c r="M138" s="13"/>
    </row>
    <row r="139" spans="1:13" x14ac:dyDescent="0.3">
      <c r="A139" s="102" t="s">
        <v>272</v>
      </c>
      <c r="B139" s="71">
        <v>111.9</v>
      </c>
      <c r="C139" s="71">
        <v>121.6</v>
      </c>
      <c r="D139" s="71">
        <v>180.9</v>
      </c>
      <c r="E139" s="71">
        <v>207.6</v>
      </c>
      <c r="F139" s="71">
        <v>276.60000000000002</v>
      </c>
      <c r="G139" s="98">
        <f t="shared" si="8"/>
        <v>179.72</v>
      </c>
      <c r="H139" s="80">
        <f t="shared" si="9"/>
        <v>1.6991858940568372E-2</v>
      </c>
      <c r="I139" s="80"/>
      <c r="J139" s="13"/>
      <c r="K139" s="83" t="s">
        <v>222</v>
      </c>
      <c r="L139" s="84">
        <v>1.473031172346179E-2</v>
      </c>
      <c r="M139" s="13"/>
    </row>
    <row r="140" spans="1:13" x14ac:dyDescent="0.3">
      <c r="A140" s="102" t="s">
        <v>333</v>
      </c>
      <c r="B140" s="71">
        <v>117.3</v>
      </c>
      <c r="C140" s="74">
        <v>128</v>
      </c>
      <c r="D140" s="71">
        <v>198.7</v>
      </c>
      <c r="E140" s="71">
        <v>312.89999999999998</v>
      </c>
      <c r="F140" s="71">
        <v>248.7</v>
      </c>
      <c r="G140" s="98">
        <f t="shared" si="8"/>
        <v>201.11999999999998</v>
      </c>
      <c r="H140" s="80">
        <f t="shared" si="9"/>
        <v>1.9015149511056706E-2</v>
      </c>
      <c r="I140" s="80"/>
      <c r="J140" s="13"/>
      <c r="K140" s="83" t="s">
        <v>263</v>
      </c>
      <c r="L140" s="84">
        <v>1.3465282385464876E-2</v>
      </c>
      <c r="M140" s="13"/>
    </row>
    <row r="141" spans="1:13" x14ac:dyDescent="0.3">
      <c r="A141" s="102" t="s">
        <v>334</v>
      </c>
      <c r="B141" s="74">
        <v>1122</v>
      </c>
      <c r="C141" s="71">
        <v>608.79999999999995</v>
      </c>
      <c r="D141" s="71">
        <v>675.8</v>
      </c>
      <c r="E141" s="71">
        <v>1163.9000000000001</v>
      </c>
      <c r="F141" s="71">
        <v>1118.0999999999999</v>
      </c>
      <c r="G141" s="98">
        <f t="shared" si="8"/>
        <v>937.72</v>
      </c>
      <c r="H141" s="80">
        <f t="shared" si="9"/>
        <v>8.8657945502725211E-2</v>
      </c>
      <c r="I141" s="80"/>
      <c r="J141" s="13"/>
      <c r="K141" s="83" t="s">
        <v>224</v>
      </c>
      <c r="L141" s="84">
        <v>1.3321572027187199E-2</v>
      </c>
      <c r="M141" s="13"/>
    </row>
    <row r="142" spans="1:13" x14ac:dyDescent="0.3">
      <c r="A142" s="102" t="s">
        <v>360</v>
      </c>
      <c r="B142" s="71">
        <v>109.7</v>
      </c>
      <c r="C142" s="74">
        <v>51</v>
      </c>
      <c r="D142" s="71">
        <v>47.8</v>
      </c>
      <c r="E142" s="71">
        <v>109.1</v>
      </c>
      <c r="F142" s="71">
        <v>108.8</v>
      </c>
      <c r="G142" s="98">
        <f t="shared" si="8"/>
        <v>85.28</v>
      </c>
      <c r="H142" s="80">
        <f t="shared" si="9"/>
        <v>8.0629074696843463E-3</v>
      </c>
      <c r="I142" s="80"/>
      <c r="J142" s="13"/>
      <c r="K142" s="83" t="s">
        <v>369</v>
      </c>
      <c r="L142" s="84">
        <v>1.2865858917385625E-2</v>
      </c>
      <c r="M142" s="13"/>
    </row>
    <row r="143" spans="1:13" x14ac:dyDescent="0.3">
      <c r="A143" s="102" t="s">
        <v>381</v>
      </c>
      <c r="B143" s="71">
        <v>472.5</v>
      </c>
      <c r="C143" s="71">
        <v>528.29999999999995</v>
      </c>
      <c r="D143" s="71">
        <v>490.2</v>
      </c>
      <c r="E143" s="71">
        <v>690.5</v>
      </c>
      <c r="F143" s="71">
        <v>1018.5</v>
      </c>
      <c r="G143" s="98">
        <f t="shared" si="8"/>
        <v>640</v>
      </c>
      <c r="H143" s="80">
        <f t="shared" si="9"/>
        <v>6.0509624537968834E-2</v>
      </c>
      <c r="I143" s="80"/>
      <c r="J143" s="13"/>
      <c r="K143" s="83" t="s">
        <v>323</v>
      </c>
      <c r="L143" s="84">
        <v>1.2759967074444179E-2</v>
      </c>
      <c r="M143" s="13"/>
    </row>
    <row r="144" spans="1:13" ht="17.25" thickBot="1" x14ac:dyDescent="0.35">
      <c r="A144" s="110" t="s">
        <v>384</v>
      </c>
      <c r="B144" s="71">
        <v>298.3</v>
      </c>
      <c r="C144" s="71">
        <v>303.7</v>
      </c>
      <c r="D144" s="71">
        <v>315.8</v>
      </c>
      <c r="E144" s="71">
        <v>309.10000000000002</v>
      </c>
      <c r="F144" s="71">
        <v>330.6</v>
      </c>
      <c r="G144" s="98">
        <f t="shared" si="8"/>
        <v>311.5</v>
      </c>
      <c r="H144" s="80">
        <f t="shared" si="9"/>
        <v>2.945116881808952E-2</v>
      </c>
      <c r="I144" s="80"/>
      <c r="J144" s="13"/>
      <c r="K144" s="83" t="s">
        <v>274</v>
      </c>
      <c r="L144" s="84">
        <v>1.247821913518926E-2</v>
      </c>
      <c r="M144" s="13"/>
    </row>
    <row r="145" spans="1:13" x14ac:dyDescent="0.3">
      <c r="A145" s="107" t="s">
        <v>199</v>
      </c>
      <c r="B145" s="108">
        <f>SUM(B146:B194)</f>
        <v>167824.5</v>
      </c>
      <c r="C145" s="108">
        <f>SUM(C146:C194)</f>
        <v>151914.6</v>
      </c>
      <c r="D145" s="108">
        <f>SUM(D146:D194)</f>
        <v>180802.59999999995</v>
      </c>
      <c r="E145" s="108">
        <f>SUM(E146:E194)</f>
        <v>236595.40000000002</v>
      </c>
      <c r="F145" s="108">
        <f>SUM(F146:F194)</f>
        <v>238853.4</v>
      </c>
      <c r="G145" s="109">
        <f t="shared" si="8"/>
        <v>195198.1</v>
      </c>
      <c r="H145" s="90">
        <f t="shared" si="9"/>
        <v>18.455255846132648</v>
      </c>
      <c r="I145" s="80"/>
      <c r="J145" s="13"/>
      <c r="K145" s="83" t="s">
        <v>254</v>
      </c>
      <c r="L145" s="84">
        <v>1.2238071562804197E-2</v>
      </c>
      <c r="M145" s="13"/>
    </row>
    <row r="146" spans="1:13" x14ac:dyDescent="0.3">
      <c r="A146" s="102" t="s">
        <v>285</v>
      </c>
      <c r="B146" s="71">
        <v>860.4</v>
      </c>
      <c r="C146" s="71">
        <v>537.6</v>
      </c>
      <c r="D146" s="71">
        <v>679.4</v>
      </c>
      <c r="E146" s="71">
        <v>1065.5999999999999</v>
      </c>
      <c r="F146" s="71">
        <v>1108.9000000000001</v>
      </c>
      <c r="G146" s="98">
        <f t="shared" si="8"/>
        <v>850.37999999999988</v>
      </c>
      <c r="H146" s="80">
        <f t="shared" si="9"/>
        <v>8.0400272679059276E-2</v>
      </c>
      <c r="I146" s="80"/>
      <c r="J146" s="13"/>
      <c r="K146" s="83" t="s">
        <v>208</v>
      </c>
      <c r="L146" s="84">
        <v>1.2192689344400721E-2</v>
      </c>
      <c r="M146" s="13"/>
    </row>
    <row r="147" spans="1:13" x14ac:dyDescent="0.3">
      <c r="A147" s="102" t="s">
        <v>290</v>
      </c>
      <c r="B147" s="71">
        <v>52.1</v>
      </c>
      <c r="C147" s="71">
        <v>28.2</v>
      </c>
      <c r="D147" s="71">
        <v>62.8</v>
      </c>
      <c r="E147" s="74">
        <v>93</v>
      </c>
      <c r="F147" s="71">
        <v>91.8</v>
      </c>
      <c r="G147" s="98">
        <f t="shared" si="8"/>
        <v>65.58</v>
      </c>
      <c r="H147" s="80">
        <f t="shared" si="9"/>
        <v>6.2003455893749936E-3</v>
      </c>
      <c r="I147" s="80"/>
      <c r="J147" s="13"/>
      <c r="K147" s="83" t="s">
        <v>249</v>
      </c>
      <c r="L147" s="84">
        <v>1.1632975317424507E-2</v>
      </c>
      <c r="M147" s="13"/>
    </row>
    <row r="148" spans="1:13" x14ac:dyDescent="0.3">
      <c r="A148" s="102" t="s">
        <v>364</v>
      </c>
      <c r="B148" s="74">
        <v>20</v>
      </c>
      <c r="C148" s="71">
        <v>11.1</v>
      </c>
      <c r="D148" s="71">
        <v>9.5</v>
      </c>
      <c r="E148" s="71">
        <v>31.5</v>
      </c>
      <c r="F148" s="71">
        <v>27.8</v>
      </c>
      <c r="G148" s="98">
        <f t="shared" si="8"/>
        <v>19.979999999999997</v>
      </c>
      <c r="H148" s="80">
        <f t="shared" si="9"/>
        <v>1.8890348410447143E-3</v>
      </c>
      <c r="I148" s="80"/>
      <c r="J148" s="13"/>
      <c r="K148" s="83" t="s">
        <v>198</v>
      </c>
      <c r="L148" s="84">
        <v>1.1602720505155524E-2</v>
      </c>
      <c r="M148" s="13"/>
    </row>
    <row r="149" spans="1:13" x14ac:dyDescent="0.3">
      <c r="A149" s="102" t="s">
        <v>374</v>
      </c>
      <c r="B149" s="71">
        <v>52.6</v>
      </c>
      <c r="C149" s="71">
        <v>30.1</v>
      </c>
      <c r="D149" s="71">
        <v>26.7</v>
      </c>
      <c r="E149" s="71">
        <v>36.200000000000003</v>
      </c>
      <c r="F149" s="71">
        <v>149.69999999999999</v>
      </c>
      <c r="G149" s="98">
        <f t="shared" si="8"/>
        <v>59.06</v>
      </c>
      <c r="H149" s="80">
        <f t="shared" si="9"/>
        <v>5.5839037893944373E-3</v>
      </c>
      <c r="I149" s="80"/>
      <c r="J149" s="13"/>
      <c r="K149" s="83" t="s">
        <v>614</v>
      </c>
      <c r="L149" s="84">
        <v>1.1266135718663072E-2</v>
      </c>
      <c r="M149" s="13"/>
    </row>
    <row r="150" spans="1:13" x14ac:dyDescent="0.3">
      <c r="A150" s="102" t="s">
        <v>382</v>
      </c>
      <c r="B150" s="74">
        <v>272</v>
      </c>
      <c r="C150" s="71">
        <v>114.2</v>
      </c>
      <c r="D150" s="71">
        <v>220.7</v>
      </c>
      <c r="E150" s="71">
        <v>356.4</v>
      </c>
      <c r="F150" s="71">
        <v>586.6</v>
      </c>
      <c r="G150" s="98">
        <f t="shared" si="8"/>
        <v>309.98</v>
      </c>
      <c r="H150" s="80">
        <f t="shared" si="9"/>
        <v>2.9307458459811843E-2</v>
      </c>
      <c r="I150" s="80"/>
      <c r="J150" s="13"/>
      <c r="K150" s="83" t="s">
        <v>371</v>
      </c>
      <c r="L150" s="84">
        <v>1.1237771832160898E-2</v>
      </c>
      <c r="M150" s="13"/>
    </row>
    <row r="151" spans="1:13" x14ac:dyDescent="0.3">
      <c r="A151" s="102" t="s">
        <v>647</v>
      </c>
      <c r="B151" s="71">
        <v>33136.800000000003</v>
      </c>
      <c r="C151" s="71">
        <v>31514.1</v>
      </c>
      <c r="D151" s="71">
        <v>40881.300000000003</v>
      </c>
      <c r="E151" s="71">
        <v>47501.1</v>
      </c>
      <c r="F151" s="75">
        <v>42987.6</v>
      </c>
      <c r="G151" s="98">
        <f t="shared" si="8"/>
        <v>39204.180000000008</v>
      </c>
      <c r="H151" s="80">
        <f t="shared" si="9"/>
        <v>3.7066097064358554</v>
      </c>
      <c r="I151" s="80"/>
      <c r="J151" s="13"/>
      <c r="K151" s="83" t="s">
        <v>312</v>
      </c>
      <c r="L151" s="84">
        <v>9.8403776904871822E-3</v>
      </c>
      <c r="M151" s="13"/>
    </row>
    <row r="152" spans="1:13" x14ac:dyDescent="0.3">
      <c r="A152" s="102" t="s">
        <v>275</v>
      </c>
      <c r="B152" s="71">
        <v>12015.7</v>
      </c>
      <c r="C152" s="71">
        <v>11800.6</v>
      </c>
      <c r="D152" s="71">
        <v>13760.8</v>
      </c>
      <c r="E152" s="71">
        <v>16213.3</v>
      </c>
      <c r="F152" s="101">
        <v>14061</v>
      </c>
      <c r="G152" s="98">
        <f t="shared" si="8"/>
        <v>13570.280000000002</v>
      </c>
      <c r="H152" s="80">
        <f t="shared" si="9"/>
        <v>1.2830196057423562</v>
      </c>
      <c r="I152" s="80"/>
      <c r="J152" s="13"/>
      <c r="K152" s="83" t="s">
        <v>493</v>
      </c>
      <c r="L152" s="84">
        <v>9.5567388254654551E-3</v>
      </c>
      <c r="M152" s="13"/>
    </row>
    <row r="153" spans="1:13" x14ac:dyDescent="0.3">
      <c r="A153" s="102" t="s">
        <v>406</v>
      </c>
      <c r="B153" s="71">
        <v>134.19999999999999</v>
      </c>
      <c r="C153" s="71">
        <v>54.2</v>
      </c>
      <c r="D153" s="74">
        <v>61</v>
      </c>
      <c r="E153" s="71">
        <v>94.3</v>
      </c>
      <c r="F153" s="71">
        <v>131.1</v>
      </c>
      <c r="G153" s="98">
        <f t="shared" si="8"/>
        <v>94.96</v>
      </c>
      <c r="H153" s="80">
        <f t="shared" si="9"/>
        <v>8.9781155408211258E-3</v>
      </c>
      <c r="I153" s="80"/>
      <c r="J153" s="13"/>
      <c r="K153" s="83" t="s">
        <v>322</v>
      </c>
      <c r="L153" s="84">
        <v>9.5510660481650175E-3</v>
      </c>
      <c r="M153" s="13"/>
    </row>
    <row r="154" spans="1:13" x14ac:dyDescent="0.3">
      <c r="A154" s="102" t="s">
        <v>312</v>
      </c>
      <c r="B154" s="71">
        <v>118.2</v>
      </c>
      <c r="C154" s="71">
        <v>58.8</v>
      </c>
      <c r="D154" s="71">
        <v>112.8</v>
      </c>
      <c r="E154" s="71">
        <v>133.1</v>
      </c>
      <c r="F154" s="71">
        <v>97.5</v>
      </c>
      <c r="G154" s="98">
        <f t="shared" si="8"/>
        <v>104.08</v>
      </c>
      <c r="H154" s="80">
        <f t="shared" si="9"/>
        <v>9.8403776904871822E-3</v>
      </c>
      <c r="I154" s="80"/>
      <c r="J154" s="13"/>
      <c r="K154" s="83" t="s">
        <v>558</v>
      </c>
      <c r="L154" s="84">
        <v>9.3411732880489384E-3</v>
      </c>
      <c r="M154" s="13"/>
    </row>
    <row r="155" spans="1:13" x14ac:dyDescent="0.3">
      <c r="A155" s="102" t="s">
        <v>325</v>
      </c>
      <c r="B155" s="71">
        <v>55.5</v>
      </c>
      <c r="C155" s="71">
        <v>63.8</v>
      </c>
      <c r="D155" s="71">
        <v>46.6</v>
      </c>
      <c r="E155" s="71">
        <v>50.6</v>
      </c>
      <c r="F155" s="71">
        <v>60.6</v>
      </c>
      <c r="G155" s="98">
        <f t="shared" si="8"/>
        <v>55.42</v>
      </c>
      <c r="H155" s="80">
        <f t="shared" si="9"/>
        <v>5.2397552998347391E-3</v>
      </c>
      <c r="I155" s="80"/>
      <c r="J155" s="13"/>
      <c r="K155" s="83" t="s">
        <v>229</v>
      </c>
      <c r="L155" s="84">
        <v>9.1407351567669177E-3</v>
      </c>
      <c r="M155" s="13"/>
    </row>
    <row r="156" spans="1:13" x14ac:dyDescent="0.3">
      <c r="A156" s="102" t="s">
        <v>353</v>
      </c>
      <c r="B156" s="71">
        <v>7643.6</v>
      </c>
      <c r="C156" s="71">
        <v>6540.4</v>
      </c>
      <c r="D156" s="71">
        <v>8067.9</v>
      </c>
      <c r="E156" s="71">
        <v>11464.5</v>
      </c>
      <c r="F156" s="75">
        <v>12103.4</v>
      </c>
      <c r="G156" s="98">
        <f t="shared" si="8"/>
        <v>9163.9600000000009</v>
      </c>
      <c r="H156" s="80">
        <f t="shared" si="9"/>
        <v>0.86641840450150764</v>
      </c>
      <c r="I156" s="80"/>
      <c r="J156" s="13"/>
      <c r="K156" s="83" t="s">
        <v>406</v>
      </c>
      <c r="L156" s="84">
        <v>8.9781155408211258E-3</v>
      </c>
      <c r="M156" s="13"/>
    </row>
    <row r="157" spans="1:13" x14ac:dyDescent="0.3">
      <c r="A157" s="102" t="s">
        <v>645</v>
      </c>
      <c r="B157" s="71">
        <v>4066.4</v>
      </c>
      <c r="C157" s="71">
        <v>4364.8999999999996</v>
      </c>
      <c r="D157" s="71">
        <v>6474.8</v>
      </c>
      <c r="E157" s="71">
        <v>8200.2999999999993</v>
      </c>
      <c r="F157" s="75">
        <v>8122.2</v>
      </c>
      <c r="G157" s="98">
        <f t="shared" si="8"/>
        <v>6245.7199999999993</v>
      </c>
      <c r="H157" s="80">
        <f t="shared" si="9"/>
        <v>0.59050964401450423</v>
      </c>
      <c r="I157" s="80"/>
      <c r="J157" s="13"/>
      <c r="K157" s="83" t="s">
        <v>360</v>
      </c>
      <c r="L157" s="84">
        <v>8.0629074696843463E-3</v>
      </c>
      <c r="M157" s="13"/>
    </row>
    <row r="158" spans="1:13" x14ac:dyDescent="0.3">
      <c r="A158" s="102" t="s">
        <v>198</v>
      </c>
      <c r="B158" s="71">
        <v>220.3</v>
      </c>
      <c r="C158" s="71">
        <v>215.7</v>
      </c>
      <c r="D158" s="71">
        <v>64.599999999999994</v>
      </c>
      <c r="E158" s="71">
        <v>55.9</v>
      </c>
      <c r="F158" s="71">
        <v>57.1</v>
      </c>
      <c r="G158" s="98">
        <f t="shared" ref="G158:G189" si="10">AVERAGE(B158:F158)</f>
        <v>122.72</v>
      </c>
      <c r="H158" s="80">
        <f t="shared" ref="H158:H189" si="11">G158/$G$228*100</f>
        <v>1.1602720505155524E-2</v>
      </c>
      <c r="I158" s="80"/>
      <c r="J158" s="13"/>
      <c r="K158" s="83" t="s">
        <v>359</v>
      </c>
      <c r="L158" s="84">
        <v>7.8624693384023257E-3</v>
      </c>
      <c r="M158" s="13"/>
    </row>
    <row r="159" spans="1:13" x14ac:dyDescent="0.3">
      <c r="A159" s="102" t="s">
        <v>217</v>
      </c>
      <c r="B159" s="71">
        <v>450.9</v>
      </c>
      <c r="C159" s="71">
        <v>456.3</v>
      </c>
      <c r="D159" s="71">
        <v>549.79999999999995</v>
      </c>
      <c r="E159" s="71">
        <v>816.7</v>
      </c>
      <c r="F159" s="71">
        <v>598.79999999999995</v>
      </c>
      <c r="G159" s="98">
        <f t="shared" si="10"/>
        <v>574.5</v>
      </c>
      <c r="H159" s="80">
        <f t="shared" si="11"/>
        <v>5.431684265166109E-2</v>
      </c>
      <c r="I159" s="80"/>
      <c r="J159" s="13"/>
      <c r="K159" s="83" t="s">
        <v>340</v>
      </c>
      <c r="L159" s="84">
        <v>7.8341054519001519E-3</v>
      </c>
      <c r="M159" s="13"/>
    </row>
    <row r="160" spans="1:13" x14ac:dyDescent="0.3">
      <c r="A160" s="102" t="s">
        <v>223</v>
      </c>
      <c r="B160" s="71">
        <v>25.9</v>
      </c>
      <c r="C160" s="71">
        <v>7.3</v>
      </c>
      <c r="D160" s="71">
        <v>1.4</v>
      </c>
      <c r="E160" s="71">
        <v>24.7</v>
      </c>
      <c r="F160" s="71">
        <v>34.9</v>
      </c>
      <c r="G160" s="98">
        <f t="shared" si="10"/>
        <v>18.839999999999996</v>
      </c>
      <c r="H160" s="80">
        <f t="shared" si="11"/>
        <v>1.7812520723364572E-3</v>
      </c>
      <c r="I160" s="80"/>
      <c r="J160" s="13"/>
      <c r="K160" s="83" t="s">
        <v>347</v>
      </c>
      <c r="L160" s="84">
        <v>7.7641411985281267E-3</v>
      </c>
      <c r="M160" s="13"/>
    </row>
    <row r="161" spans="1:13" x14ac:dyDescent="0.3">
      <c r="A161" s="102" t="s">
        <v>666</v>
      </c>
      <c r="B161" s="71">
        <v>25.6</v>
      </c>
      <c r="C161" s="71">
        <v>1.5</v>
      </c>
      <c r="D161" s="74">
        <v>4</v>
      </c>
      <c r="E161" s="71">
        <v>3.4</v>
      </c>
      <c r="F161" s="71">
        <v>23.7</v>
      </c>
      <c r="G161" s="98">
        <f t="shared" si="10"/>
        <v>11.64</v>
      </c>
      <c r="H161" s="80">
        <f t="shared" si="11"/>
        <v>1.1005187962843082E-3</v>
      </c>
      <c r="I161" s="80"/>
      <c r="J161" s="13"/>
      <c r="K161" s="83" t="s">
        <v>555</v>
      </c>
      <c r="L161" s="84">
        <v>7.6695949101875487E-3</v>
      </c>
      <c r="M161" s="13"/>
    </row>
    <row r="162" spans="1:13" x14ac:dyDescent="0.3">
      <c r="A162" s="102" t="s">
        <v>28</v>
      </c>
      <c r="B162" s="71">
        <v>19504.5</v>
      </c>
      <c r="C162" s="71">
        <v>19297.7</v>
      </c>
      <c r="D162" s="71">
        <v>23108.6</v>
      </c>
      <c r="E162" s="71">
        <v>30694.400000000001</v>
      </c>
      <c r="F162" s="75">
        <v>33831.5</v>
      </c>
      <c r="G162" s="98">
        <f t="shared" si="10"/>
        <v>25287.34</v>
      </c>
      <c r="H162" s="80">
        <f t="shared" si="11"/>
        <v>2.3908241390061891</v>
      </c>
      <c r="I162" s="80"/>
      <c r="J162" s="13"/>
      <c r="K162" s="83" t="s">
        <v>291</v>
      </c>
      <c r="L162" s="84">
        <v>7.2933006825920584E-3</v>
      </c>
      <c r="M162" s="13"/>
    </row>
    <row r="163" spans="1:13" x14ac:dyDescent="0.3">
      <c r="A163" s="102" t="s">
        <v>278</v>
      </c>
      <c r="B163" s="71">
        <v>577.70000000000005</v>
      </c>
      <c r="C163" s="71">
        <v>952.5</v>
      </c>
      <c r="D163" s="71">
        <v>861.7</v>
      </c>
      <c r="E163" s="71">
        <v>970.7</v>
      </c>
      <c r="F163" s="71">
        <v>807.4</v>
      </c>
      <c r="G163" s="98">
        <f t="shared" si="10"/>
        <v>834</v>
      </c>
      <c r="H163" s="80">
        <f t="shared" si="11"/>
        <v>7.8851604476040643E-2</v>
      </c>
      <c r="I163" s="80"/>
      <c r="J163" s="13"/>
      <c r="K163" s="83" t="s">
        <v>594</v>
      </c>
      <c r="L163" s="84">
        <v>6.8924244200280135E-3</v>
      </c>
      <c r="M163" s="13"/>
    </row>
    <row r="164" spans="1:13" x14ac:dyDescent="0.3">
      <c r="A164" s="102" t="s">
        <v>303</v>
      </c>
      <c r="B164" s="71">
        <v>574.6</v>
      </c>
      <c r="C164" s="71">
        <v>172.4</v>
      </c>
      <c r="D164" s="71">
        <v>437.7</v>
      </c>
      <c r="E164" s="71">
        <v>633.4</v>
      </c>
      <c r="F164" s="71">
        <v>854.8</v>
      </c>
      <c r="G164" s="98">
        <f t="shared" si="10"/>
        <v>534.57999999999993</v>
      </c>
      <c r="H164" s="80">
        <f t="shared" si="11"/>
        <v>5.0542554821105271E-2</v>
      </c>
      <c r="I164" s="80"/>
      <c r="J164" s="13"/>
      <c r="K164" s="83" t="s">
        <v>387</v>
      </c>
      <c r="L164" s="84">
        <v>6.8338057212568555E-3</v>
      </c>
      <c r="M164" s="13"/>
    </row>
    <row r="165" spans="1:13" x14ac:dyDescent="0.3">
      <c r="A165" s="102" t="s">
        <v>319</v>
      </c>
      <c r="B165" s="71">
        <v>311.3</v>
      </c>
      <c r="C165" s="71">
        <v>113.1</v>
      </c>
      <c r="D165" s="71">
        <v>91.9</v>
      </c>
      <c r="E165" s="71">
        <v>267.7</v>
      </c>
      <c r="F165" s="71">
        <v>255.4</v>
      </c>
      <c r="G165" s="98">
        <f t="shared" si="10"/>
        <v>207.88000000000002</v>
      </c>
      <c r="H165" s="80">
        <f t="shared" si="11"/>
        <v>1.9654282420239005E-2</v>
      </c>
      <c r="I165" s="80"/>
      <c r="J165" s="13"/>
      <c r="K165" s="83" t="s">
        <v>255</v>
      </c>
      <c r="L165" s="84">
        <v>6.6220220353739633E-3</v>
      </c>
      <c r="M165" s="13"/>
    </row>
    <row r="166" spans="1:13" x14ac:dyDescent="0.3">
      <c r="A166" s="102" t="s">
        <v>329</v>
      </c>
      <c r="B166" s="71">
        <v>523.79999999999995</v>
      </c>
      <c r="C166" s="71">
        <v>507.9</v>
      </c>
      <c r="D166" s="71">
        <v>592.9</v>
      </c>
      <c r="E166" s="71">
        <v>738.8</v>
      </c>
      <c r="F166" s="71">
        <v>749.7</v>
      </c>
      <c r="G166" s="98">
        <f t="shared" si="10"/>
        <v>622.61999999999989</v>
      </c>
      <c r="H166" s="80">
        <f t="shared" si="11"/>
        <v>5.8866410046609606E-2</v>
      </c>
      <c r="I166" s="80"/>
      <c r="J166" s="13"/>
      <c r="K166" s="83" t="s">
        <v>260</v>
      </c>
      <c r="L166" s="84">
        <v>6.5558396335355616E-3</v>
      </c>
      <c r="M166" s="13"/>
    </row>
    <row r="167" spans="1:13" x14ac:dyDescent="0.3">
      <c r="A167" s="102" t="s">
        <v>355</v>
      </c>
      <c r="B167" s="71">
        <v>890.1</v>
      </c>
      <c r="C167" s="71">
        <v>525.6</v>
      </c>
      <c r="D167" s="71">
        <v>474.9</v>
      </c>
      <c r="E167" s="74">
        <v>872</v>
      </c>
      <c r="F167" s="71">
        <v>812.8</v>
      </c>
      <c r="G167" s="98">
        <f t="shared" si="10"/>
        <v>715.07999999999993</v>
      </c>
      <c r="H167" s="80">
        <f t="shared" si="11"/>
        <v>6.7608159866579295E-2</v>
      </c>
      <c r="I167" s="80"/>
      <c r="J167" s="13"/>
      <c r="K167" s="83" t="s">
        <v>239</v>
      </c>
      <c r="L167" s="84">
        <v>6.2873281746483245E-3</v>
      </c>
      <c r="M167" s="13"/>
    </row>
    <row r="168" spans="1:13" x14ac:dyDescent="0.3">
      <c r="A168" s="102" t="s">
        <v>594</v>
      </c>
      <c r="B168" s="71">
        <v>95.5</v>
      </c>
      <c r="C168" s="71">
        <v>52.8</v>
      </c>
      <c r="D168" s="71">
        <v>44.1</v>
      </c>
      <c r="E168" s="71">
        <v>102.1</v>
      </c>
      <c r="F168" s="74">
        <v>70</v>
      </c>
      <c r="G168" s="98">
        <f t="shared" si="10"/>
        <v>72.900000000000006</v>
      </c>
      <c r="H168" s="80">
        <f t="shared" si="11"/>
        <v>6.8924244200280135E-3</v>
      </c>
      <c r="I168" s="80"/>
      <c r="J168" s="13"/>
      <c r="K168" s="83" t="s">
        <v>290</v>
      </c>
      <c r="L168" s="84">
        <v>6.2003455893749936E-3</v>
      </c>
      <c r="M168" s="13"/>
    </row>
    <row r="169" spans="1:13" x14ac:dyDescent="0.3">
      <c r="A169" s="102" t="s">
        <v>232</v>
      </c>
      <c r="B169" s="71">
        <v>357.1</v>
      </c>
      <c r="C169" s="71">
        <v>211.6</v>
      </c>
      <c r="D169" s="71">
        <v>187.9</v>
      </c>
      <c r="E169" s="71">
        <v>405.9</v>
      </c>
      <c r="F169" s="74">
        <v>416</v>
      </c>
      <c r="G169" s="98">
        <f t="shared" si="10"/>
        <v>315.7</v>
      </c>
      <c r="H169" s="80">
        <f t="shared" si="11"/>
        <v>2.9848263229119942E-2</v>
      </c>
      <c r="I169" s="80"/>
      <c r="J169" s="13"/>
      <c r="K169" s="83" t="s">
        <v>388</v>
      </c>
      <c r="L169" s="84">
        <v>5.7654326630083427E-3</v>
      </c>
      <c r="M169" s="13"/>
    </row>
    <row r="170" spans="1:13" x14ac:dyDescent="0.3">
      <c r="A170" s="102" t="s">
        <v>36</v>
      </c>
      <c r="B170" s="71">
        <v>2459.4</v>
      </c>
      <c r="C170" s="71">
        <v>1191.4000000000001</v>
      </c>
      <c r="D170" s="74">
        <v>1424</v>
      </c>
      <c r="E170" s="71">
        <v>2362.1</v>
      </c>
      <c r="F170" s="71">
        <v>3103.7</v>
      </c>
      <c r="G170" s="98">
        <f t="shared" si="10"/>
        <v>2108.12</v>
      </c>
      <c r="H170" s="80">
        <f t="shared" si="11"/>
        <v>0.1993149213765357</v>
      </c>
      <c r="I170" s="80"/>
      <c r="J170" s="13"/>
      <c r="K170" s="83" t="s">
        <v>389</v>
      </c>
      <c r="L170" s="84">
        <v>5.6065948985961744E-3</v>
      </c>
      <c r="M170" s="13"/>
    </row>
    <row r="171" spans="1:13" x14ac:dyDescent="0.3">
      <c r="A171" s="102" t="s">
        <v>291</v>
      </c>
      <c r="B171" s="71">
        <v>91.3</v>
      </c>
      <c r="C171" s="71">
        <v>58.9</v>
      </c>
      <c r="D171" s="74">
        <v>40</v>
      </c>
      <c r="E171" s="71">
        <v>81.400000000000006</v>
      </c>
      <c r="F171" s="71">
        <v>114.1</v>
      </c>
      <c r="G171" s="98">
        <f t="shared" si="10"/>
        <v>77.140000000000015</v>
      </c>
      <c r="H171" s="80">
        <f t="shared" si="11"/>
        <v>7.2933006825920584E-3</v>
      </c>
      <c r="I171" s="80"/>
      <c r="J171" s="13"/>
      <c r="K171" s="83" t="s">
        <v>374</v>
      </c>
      <c r="L171" s="84">
        <v>5.5839037893944373E-3</v>
      </c>
      <c r="M171" s="13"/>
    </row>
    <row r="172" spans="1:13" x14ac:dyDescent="0.3">
      <c r="A172" s="102" t="s">
        <v>302</v>
      </c>
      <c r="B172" s="74">
        <v>3118</v>
      </c>
      <c r="C172" s="71">
        <v>2919.7</v>
      </c>
      <c r="D172" s="71">
        <v>3686.3</v>
      </c>
      <c r="E172" s="74">
        <v>5434</v>
      </c>
      <c r="F172" s="71">
        <v>5041.5</v>
      </c>
      <c r="G172" s="98">
        <f t="shared" si="10"/>
        <v>4039.9</v>
      </c>
      <c r="H172" s="80">
        <f t="shared" si="11"/>
        <v>0.38195755026709421</v>
      </c>
      <c r="I172" s="80"/>
      <c r="J172" s="13"/>
      <c r="K172" s="83" t="s">
        <v>273</v>
      </c>
      <c r="L172" s="84">
        <v>5.5404124967577718E-3</v>
      </c>
      <c r="M172" s="13"/>
    </row>
    <row r="173" spans="1:13" x14ac:dyDescent="0.3">
      <c r="A173" s="102" t="s">
        <v>650</v>
      </c>
      <c r="B173" s="71">
        <v>367.4</v>
      </c>
      <c r="C173" s="71">
        <v>206.4</v>
      </c>
      <c r="D173" s="71">
        <v>164.9</v>
      </c>
      <c r="E173" s="71">
        <v>270.5</v>
      </c>
      <c r="F173" s="71">
        <v>173.1</v>
      </c>
      <c r="G173" s="98">
        <f t="shared" si="10"/>
        <v>236.45999999999998</v>
      </c>
      <c r="H173" s="80">
        <f t="shared" si="11"/>
        <v>2.2356415341012671E-2</v>
      </c>
      <c r="I173" s="80"/>
      <c r="J173" s="13"/>
      <c r="K173" s="83" t="s">
        <v>325</v>
      </c>
      <c r="L173" s="84">
        <v>5.2397552998347391E-3</v>
      </c>
      <c r="M173" s="13"/>
    </row>
    <row r="174" spans="1:13" x14ac:dyDescent="0.3">
      <c r="A174" s="102" t="s">
        <v>335</v>
      </c>
      <c r="B174" s="71">
        <v>3127.8</v>
      </c>
      <c r="C174" s="71">
        <v>3232.6</v>
      </c>
      <c r="D174" s="74">
        <v>3758</v>
      </c>
      <c r="E174" s="71">
        <v>4302.6000000000004</v>
      </c>
      <c r="F174" s="71">
        <v>4479.3999999999996</v>
      </c>
      <c r="G174" s="98">
        <f t="shared" si="10"/>
        <v>3780.0800000000004</v>
      </c>
      <c r="H174" s="80">
        <f t="shared" si="11"/>
        <v>0.35739253363044571</v>
      </c>
      <c r="I174" s="80"/>
      <c r="J174" s="13"/>
      <c r="K174" s="83" t="s">
        <v>352</v>
      </c>
      <c r="L174" s="84">
        <v>4.7537873777641765E-3</v>
      </c>
      <c r="M174" s="13"/>
    </row>
    <row r="175" spans="1:13" x14ac:dyDescent="0.3">
      <c r="A175" s="102" t="s">
        <v>348</v>
      </c>
      <c r="B175" s="71">
        <v>28247.5</v>
      </c>
      <c r="C175" s="71">
        <v>30407.1</v>
      </c>
      <c r="D175" s="71">
        <v>33760.1</v>
      </c>
      <c r="E175" s="71">
        <v>43442.2</v>
      </c>
      <c r="F175" s="101">
        <v>43387</v>
      </c>
      <c r="G175" s="98">
        <f t="shared" si="10"/>
        <v>35848.78</v>
      </c>
      <c r="H175" s="80">
        <f t="shared" si="11"/>
        <v>3.389369090537885</v>
      </c>
      <c r="I175" s="80"/>
      <c r="J175" s="13"/>
      <c r="K175" s="83" t="s">
        <v>671</v>
      </c>
      <c r="L175" s="84">
        <v>4.7046233078270761E-3</v>
      </c>
      <c r="M175" s="13"/>
    </row>
    <row r="176" spans="1:13" x14ac:dyDescent="0.3">
      <c r="A176" s="102" t="s">
        <v>366</v>
      </c>
      <c r="B176" s="71">
        <v>5596.5</v>
      </c>
      <c r="C176" s="71">
        <v>3294.3</v>
      </c>
      <c r="D176" s="71">
        <v>2502.5</v>
      </c>
      <c r="E176" s="71">
        <v>4895.6000000000004</v>
      </c>
      <c r="F176" s="71">
        <v>6155.3</v>
      </c>
      <c r="G176" s="98">
        <f t="shared" si="10"/>
        <v>4488.84</v>
      </c>
      <c r="H176" s="80">
        <f t="shared" si="11"/>
        <v>0.42440316095471259</v>
      </c>
      <c r="I176" s="80"/>
      <c r="J176" s="13"/>
      <c r="K176" s="83" t="s">
        <v>332</v>
      </c>
      <c r="L176" s="84">
        <v>4.6781503470917155E-3</v>
      </c>
      <c r="M176" s="13"/>
    </row>
    <row r="177" spans="1:13" x14ac:dyDescent="0.3">
      <c r="A177" s="102" t="s">
        <v>368</v>
      </c>
      <c r="B177" s="71">
        <v>5.7</v>
      </c>
      <c r="C177" s="71">
        <v>4.8</v>
      </c>
      <c r="D177" s="71">
        <v>3.4</v>
      </c>
      <c r="E177" s="71">
        <v>5.4</v>
      </c>
      <c r="F177" s="71">
        <v>6.7</v>
      </c>
      <c r="G177" s="98">
        <f t="shared" si="10"/>
        <v>5.2</v>
      </c>
      <c r="H177" s="80">
        <f t="shared" si="11"/>
        <v>4.9164069937099677E-4</v>
      </c>
      <c r="I177" s="80"/>
      <c r="J177" s="13"/>
      <c r="K177" s="83" t="s">
        <v>258</v>
      </c>
      <c r="L177" s="84">
        <v>4.5098579538454895E-3</v>
      </c>
      <c r="M177" s="13"/>
    </row>
    <row r="178" spans="1:13" x14ac:dyDescent="0.3">
      <c r="A178" s="102" t="s">
        <v>425</v>
      </c>
      <c r="B178" s="74">
        <v>2143</v>
      </c>
      <c r="C178" s="71">
        <v>1520.2</v>
      </c>
      <c r="D178" s="71">
        <v>1727.4</v>
      </c>
      <c r="E178" s="71">
        <v>2488.6</v>
      </c>
      <c r="F178" s="71">
        <v>3153.9</v>
      </c>
      <c r="G178" s="98">
        <f t="shared" si="10"/>
        <v>2206.62</v>
      </c>
      <c r="H178" s="80">
        <f t="shared" si="11"/>
        <v>0.20862773077808247</v>
      </c>
      <c r="I178" s="80"/>
      <c r="J178" s="13"/>
      <c r="K178" s="83" t="s">
        <v>670</v>
      </c>
      <c r="L178" s="84">
        <v>4.3434564863660758E-3</v>
      </c>
      <c r="M178" s="13"/>
    </row>
    <row r="179" spans="1:13" x14ac:dyDescent="0.3">
      <c r="A179" s="102" t="s">
        <v>210</v>
      </c>
      <c r="B179" s="71">
        <v>297.7</v>
      </c>
      <c r="C179" s="71">
        <v>130.80000000000001</v>
      </c>
      <c r="D179" s="71">
        <v>187.4</v>
      </c>
      <c r="E179" s="71">
        <v>385.5</v>
      </c>
      <c r="F179" s="71">
        <v>440.4</v>
      </c>
      <c r="G179" s="98">
        <f t="shared" si="10"/>
        <v>288.36</v>
      </c>
      <c r="H179" s="80">
        <f t="shared" si="11"/>
        <v>2.7263367705888584E-2</v>
      </c>
      <c r="I179" s="80"/>
      <c r="J179" s="13"/>
      <c r="K179" s="83" t="s">
        <v>669</v>
      </c>
      <c r="L179" s="84">
        <v>4.0862905820797076E-3</v>
      </c>
      <c r="M179" s="13"/>
    </row>
    <row r="180" spans="1:13" x14ac:dyDescent="0.3">
      <c r="A180" s="102" t="s">
        <v>213</v>
      </c>
      <c r="B180" s="74">
        <v>536</v>
      </c>
      <c r="C180" s="71">
        <v>382.4</v>
      </c>
      <c r="D180" s="71">
        <v>688.7</v>
      </c>
      <c r="E180" s="74">
        <v>1042</v>
      </c>
      <c r="F180" s="71">
        <v>700.9</v>
      </c>
      <c r="G180" s="98">
        <f t="shared" si="10"/>
        <v>670</v>
      </c>
      <c r="H180" s="80">
        <f t="shared" si="11"/>
        <v>6.3346013188186126E-2</v>
      </c>
      <c r="I180" s="80"/>
      <c r="J180" s="13"/>
      <c r="K180" s="83" t="s">
        <v>675</v>
      </c>
      <c r="L180" s="84">
        <v>3.7875243109234862E-3</v>
      </c>
      <c r="M180" s="13"/>
    </row>
    <row r="181" spans="1:13" x14ac:dyDescent="0.3">
      <c r="A181" s="102" t="s">
        <v>215</v>
      </c>
      <c r="B181" s="71">
        <v>1374.5</v>
      </c>
      <c r="C181" s="71">
        <v>1411.1</v>
      </c>
      <c r="D181" s="71">
        <v>1384.7</v>
      </c>
      <c r="E181" s="71">
        <v>2060.9</v>
      </c>
      <c r="F181" s="71">
        <v>1891.3</v>
      </c>
      <c r="G181" s="98">
        <f t="shared" si="10"/>
        <v>1624.5000000000002</v>
      </c>
      <c r="H181" s="80">
        <f t="shared" si="11"/>
        <v>0.15359044540926625</v>
      </c>
      <c r="I181" s="80"/>
      <c r="J181" s="13"/>
      <c r="K181" s="83" t="s">
        <v>271</v>
      </c>
      <c r="L181" s="84">
        <v>3.7440330182868216E-3</v>
      </c>
      <c r="M181" s="13"/>
    </row>
    <row r="182" spans="1:13" x14ac:dyDescent="0.3">
      <c r="A182" s="102" t="s">
        <v>279</v>
      </c>
      <c r="B182" s="71">
        <v>612.20000000000005</v>
      </c>
      <c r="C182" s="71">
        <v>292.7</v>
      </c>
      <c r="D182" s="71">
        <v>482.8</v>
      </c>
      <c r="E182" s="71">
        <v>667.3</v>
      </c>
      <c r="F182" s="71">
        <v>561.20000000000005</v>
      </c>
      <c r="G182" s="98">
        <f t="shared" si="10"/>
        <v>523.24</v>
      </c>
      <c r="H182" s="80">
        <f t="shared" si="11"/>
        <v>4.9470399911323147E-2</v>
      </c>
      <c r="I182" s="80"/>
      <c r="J182" s="13"/>
      <c r="K182" s="83" t="s">
        <v>672</v>
      </c>
      <c r="L182" s="84">
        <v>3.3942117514266894E-3</v>
      </c>
      <c r="M182" s="13"/>
    </row>
    <row r="183" spans="1:13" x14ac:dyDescent="0.3">
      <c r="A183" s="102" t="s">
        <v>281</v>
      </c>
      <c r="B183" s="71">
        <v>6698.8</v>
      </c>
      <c r="C183" s="71">
        <v>5855.5</v>
      </c>
      <c r="D183" s="71">
        <v>7264.9</v>
      </c>
      <c r="E183" s="71">
        <v>9676.7000000000007</v>
      </c>
      <c r="F183" s="71">
        <v>10534.2</v>
      </c>
      <c r="G183" s="98">
        <f t="shared" si="10"/>
        <v>8006.0199999999995</v>
      </c>
      <c r="H183" s="80">
        <f t="shared" si="11"/>
        <v>0.75693947538042061</v>
      </c>
      <c r="I183" s="80"/>
      <c r="J183" s="13"/>
      <c r="K183" s="83" t="s">
        <v>235</v>
      </c>
      <c r="L183" s="84">
        <v>3.2939926857856777E-3</v>
      </c>
      <c r="M183" s="13"/>
    </row>
    <row r="184" spans="1:13" x14ac:dyDescent="0.3">
      <c r="A184" s="102" t="s">
        <v>284</v>
      </c>
      <c r="B184" s="74">
        <v>912</v>
      </c>
      <c r="C184" s="71">
        <v>403.8</v>
      </c>
      <c r="D184" s="71">
        <v>488.5</v>
      </c>
      <c r="E184" s="71">
        <v>975.6</v>
      </c>
      <c r="F184" s="71">
        <v>1229.8</v>
      </c>
      <c r="G184" s="98">
        <f t="shared" si="10"/>
        <v>801.93999999999994</v>
      </c>
      <c r="H184" s="80">
        <f t="shared" si="11"/>
        <v>7.5820450471841758E-2</v>
      </c>
      <c r="I184" s="80"/>
      <c r="J184" s="13"/>
      <c r="K184" s="83" t="s">
        <v>677</v>
      </c>
      <c r="L184" s="84">
        <v>3.2240284324136525E-3</v>
      </c>
      <c r="M184" s="13"/>
    </row>
    <row r="185" spans="1:13" x14ac:dyDescent="0.3">
      <c r="A185" s="102" t="s">
        <v>289</v>
      </c>
      <c r="B185" s="71">
        <v>562.79999999999995</v>
      </c>
      <c r="C185" s="71">
        <v>395.9</v>
      </c>
      <c r="D185" s="71">
        <v>437.4</v>
      </c>
      <c r="E185" s="71">
        <v>589.79999999999995</v>
      </c>
      <c r="F185" s="71">
        <v>633.70000000000005</v>
      </c>
      <c r="G185" s="98">
        <f t="shared" si="10"/>
        <v>523.91999999999996</v>
      </c>
      <c r="H185" s="80">
        <f t="shared" si="11"/>
        <v>4.9534691387394733E-2</v>
      </c>
      <c r="I185" s="80"/>
      <c r="J185" s="13"/>
      <c r="K185" s="83" t="s">
        <v>236</v>
      </c>
      <c r="L185" s="84">
        <v>2.8269340213832317E-3</v>
      </c>
      <c r="M185" s="13"/>
    </row>
    <row r="186" spans="1:13" x14ac:dyDescent="0.3">
      <c r="A186" s="102" t="s">
        <v>293</v>
      </c>
      <c r="B186" s="74">
        <v>951</v>
      </c>
      <c r="C186" s="71">
        <v>563.4</v>
      </c>
      <c r="D186" s="71">
        <v>618.9</v>
      </c>
      <c r="E186" s="71">
        <v>752.2</v>
      </c>
      <c r="F186" s="71">
        <v>890.3</v>
      </c>
      <c r="G186" s="98">
        <f t="shared" si="10"/>
        <v>755.16000000000008</v>
      </c>
      <c r="H186" s="80">
        <f t="shared" si="11"/>
        <v>7.139757510326962E-2</v>
      </c>
      <c r="I186" s="80"/>
      <c r="J186" s="13"/>
      <c r="K186" s="83" t="s">
        <v>268</v>
      </c>
      <c r="L186" s="84">
        <v>2.7059147723072939E-3</v>
      </c>
      <c r="M186" s="13"/>
    </row>
    <row r="187" spans="1:13" x14ac:dyDescent="0.3">
      <c r="A187" s="102" t="s">
        <v>669</v>
      </c>
      <c r="B187" s="71">
        <v>65.8</v>
      </c>
      <c r="C187" s="71">
        <v>26.6</v>
      </c>
      <c r="D187" s="71">
        <v>24.1</v>
      </c>
      <c r="E187" s="71">
        <v>39.6</v>
      </c>
      <c r="F187" s="74">
        <v>60</v>
      </c>
      <c r="G187" s="98">
        <f t="shared" si="10"/>
        <v>43.22</v>
      </c>
      <c r="H187" s="80">
        <f t="shared" si="11"/>
        <v>4.0862905820797076E-3</v>
      </c>
      <c r="I187" s="80"/>
      <c r="J187" s="13"/>
      <c r="K187" s="83" t="s">
        <v>436</v>
      </c>
      <c r="L187" s="84">
        <v>2.68889644040599E-3</v>
      </c>
      <c r="M187" s="13"/>
    </row>
    <row r="188" spans="1:13" x14ac:dyDescent="0.3">
      <c r="A188" s="102" t="s">
        <v>328</v>
      </c>
      <c r="B188" s="71">
        <v>570.5</v>
      </c>
      <c r="C188" s="71">
        <v>484.7</v>
      </c>
      <c r="D188" s="74">
        <v>365</v>
      </c>
      <c r="E188" s="71">
        <v>660.6</v>
      </c>
      <c r="F188" s="71">
        <v>843.7</v>
      </c>
      <c r="G188" s="98">
        <f t="shared" si="10"/>
        <v>584.9</v>
      </c>
      <c r="H188" s="80">
        <f t="shared" si="11"/>
        <v>5.5300124050403077E-2</v>
      </c>
      <c r="I188" s="80"/>
      <c r="J188" s="13"/>
      <c r="K188" s="83" t="s">
        <v>256</v>
      </c>
      <c r="L188" s="84">
        <v>2.4998038637248374E-3</v>
      </c>
      <c r="M188" s="13"/>
    </row>
    <row r="189" spans="1:13" x14ac:dyDescent="0.3">
      <c r="A189" s="102" t="s">
        <v>337</v>
      </c>
      <c r="B189" s="71">
        <v>1594.5</v>
      </c>
      <c r="C189" s="74">
        <v>1322</v>
      </c>
      <c r="D189" s="71">
        <v>1401.3</v>
      </c>
      <c r="E189" s="71">
        <v>2096.6</v>
      </c>
      <c r="F189" s="71">
        <v>2029.1</v>
      </c>
      <c r="G189" s="98">
        <f t="shared" si="10"/>
        <v>1688.7</v>
      </c>
      <c r="H189" s="80">
        <f t="shared" si="11"/>
        <v>0.1596603171207312</v>
      </c>
      <c r="I189" s="80"/>
      <c r="J189" s="13"/>
      <c r="K189" s="83" t="s">
        <v>301</v>
      </c>
      <c r="L189" s="84">
        <v>2.4449670164873034E-3</v>
      </c>
      <c r="M189" s="13"/>
    </row>
    <row r="190" spans="1:13" x14ac:dyDescent="0.3">
      <c r="A190" s="102" t="s">
        <v>44</v>
      </c>
      <c r="B190" s="71">
        <v>3152.9</v>
      </c>
      <c r="C190" s="71">
        <v>2254.9</v>
      </c>
      <c r="D190" s="71">
        <v>2532.9</v>
      </c>
      <c r="E190" s="71">
        <v>3509.6</v>
      </c>
      <c r="F190" s="71">
        <v>3332.6</v>
      </c>
      <c r="G190" s="98">
        <f t="shared" ref="G190:G221" si="12">AVERAGE(B190:F190)</f>
        <v>2956.5800000000004</v>
      </c>
      <c r="H190" s="80">
        <f t="shared" ref="H190:H221" si="13">G190/$G$228*100</f>
        <v>0.27953366518198114</v>
      </c>
      <c r="I190" s="80"/>
      <c r="J190" s="13"/>
      <c r="K190" s="83" t="s">
        <v>351</v>
      </c>
      <c r="L190" s="84">
        <v>2.369329985814842E-3</v>
      </c>
      <c r="M190" s="13"/>
    </row>
    <row r="191" spans="1:13" x14ac:dyDescent="0.3">
      <c r="A191" s="102" t="s">
        <v>363</v>
      </c>
      <c r="B191" s="71">
        <v>490.8</v>
      </c>
      <c r="C191" s="71">
        <v>236.8</v>
      </c>
      <c r="D191" s="71">
        <v>160.1</v>
      </c>
      <c r="E191" s="71">
        <v>210.2</v>
      </c>
      <c r="F191" s="71">
        <v>410.2</v>
      </c>
      <c r="G191" s="98">
        <f t="shared" si="12"/>
        <v>301.62</v>
      </c>
      <c r="H191" s="80">
        <f t="shared" si="13"/>
        <v>2.8517051489284625E-2</v>
      </c>
      <c r="I191" s="80"/>
      <c r="J191" s="13"/>
      <c r="K191" s="83" t="s">
        <v>644</v>
      </c>
      <c r="L191" s="84">
        <v>2.3674390600480306E-3</v>
      </c>
      <c r="M191" s="13"/>
    </row>
    <row r="192" spans="1:13" x14ac:dyDescent="0.3">
      <c r="A192" s="102" t="s">
        <v>378</v>
      </c>
      <c r="B192" s="71">
        <v>12219.2</v>
      </c>
      <c r="C192" s="71">
        <v>9719.1</v>
      </c>
      <c r="D192" s="71">
        <v>10918.5</v>
      </c>
      <c r="E192" s="71">
        <v>16047.9</v>
      </c>
      <c r="F192" s="74">
        <v>16497</v>
      </c>
      <c r="G192" s="98">
        <f t="shared" si="12"/>
        <v>13080.34</v>
      </c>
      <c r="H192" s="80">
        <f t="shared" si="13"/>
        <v>1.2366975972327741</v>
      </c>
      <c r="I192" s="80"/>
      <c r="J192" s="13"/>
      <c r="K192" s="83" t="s">
        <v>364</v>
      </c>
      <c r="L192" s="84">
        <v>1.8890348410447143E-3</v>
      </c>
      <c r="M192" s="13"/>
    </row>
    <row r="193" spans="1:13" x14ac:dyDescent="0.3">
      <c r="A193" s="102" t="s">
        <v>387</v>
      </c>
      <c r="B193" s="71">
        <v>88.7</v>
      </c>
      <c r="C193" s="71">
        <v>66.400000000000006</v>
      </c>
      <c r="D193" s="71">
        <v>60.1</v>
      </c>
      <c r="E193" s="71">
        <v>78.2</v>
      </c>
      <c r="F193" s="74">
        <v>68</v>
      </c>
      <c r="G193" s="98">
        <f t="shared" si="12"/>
        <v>72.28</v>
      </c>
      <c r="H193" s="80">
        <f t="shared" si="13"/>
        <v>6.8338057212568555E-3</v>
      </c>
      <c r="I193" s="80"/>
      <c r="J193" s="13"/>
      <c r="K193" s="83" t="s">
        <v>250</v>
      </c>
      <c r="L193" s="84">
        <v>1.8663437318429761E-3</v>
      </c>
      <c r="M193" s="13"/>
    </row>
    <row r="194" spans="1:13" ht="17.25" thickBot="1" x14ac:dyDescent="0.35">
      <c r="A194" s="110" t="s">
        <v>688</v>
      </c>
      <c r="B194" s="71">
        <v>10555.7</v>
      </c>
      <c r="C194" s="71">
        <v>7900.7</v>
      </c>
      <c r="D194" s="71">
        <v>9896.9</v>
      </c>
      <c r="E194" s="71">
        <v>13694.7</v>
      </c>
      <c r="F194" s="74">
        <v>15076</v>
      </c>
      <c r="G194" s="98">
        <f t="shared" si="12"/>
        <v>11424.8</v>
      </c>
      <c r="H194" s="80">
        <f t="shared" si="13"/>
        <v>1.0801724350334161</v>
      </c>
      <c r="I194" s="80"/>
      <c r="J194" s="13"/>
      <c r="K194" s="83" t="s">
        <v>668</v>
      </c>
      <c r="L194" s="84">
        <v>1.8285252165067458E-3</v>
      </c>
      <c r="M194" s="13"/>
    </row>
    <row r="195" spans="1:13" x14ac:dyDescent="0.3">
      <c r="A195" s="107" t="s">
        <v>641</v>
      </c>
      <c r="B195" s="108">
        <f>SUM(B196:B227)</f>
        <v>7836.2</v>
      </c>
      <c r="C195" s="108">
        <f>SUM(C196:C227)</f>
        <v>6795.7</v>
      </c>
      <c r="D195" s="108">
        <f>SUM(D196:D227)</f>
        <v>9938.2000000000007</v>
      </c>
      <c r="E195" s="108">
        <f>SUM(E196:E227)</f>
        <v>12820.600000000004</v>
      </c>
      <c r="F195" s="108">
        <f>SUM(F196:F227)</f>
        <v>10289.700000000003</v>
      </c>
      <c r="G195" s="109">
        <f t="shared" si="12"/>
        <v>9536.0800000000017</v>
      </c>
      <c r="H195" s="90">
        <f t="shared" si="13"/>
        <v>0.90160096931880318</v>
      </c>
      <c r="I195" s="80"/>
      <c r="J195" s="13"/>
      <c r="K195" s="83" t="s">
        <v>223</v>
      </c>
      <c r="L195" s="84">
        <v>1.7812520723364572E-3</v>
      </c>
      <c r="M195" s="13"/>
    </row>
    <row r="196" spans="1:13" x14ac:dyDescent="0.3">
      <c r="A196" s="102" t="s">
        <v>667</v>
      </c>
      <c r="B196" s="71">
        <v>7.6</v>
      </c>
      <c r="C196" s="71">
        <v>8.9</v>
      </c>
      <c r="D196" s="71">
        <v>7.6</v>
      </c>
      <c r="E196" s="71">
        <v>6.8</v>
      </c>
      <c r="F196" s="71">
        <v>7.5</v>
      </c>
      <c r="G196" s="98">
        <f t="shared" si="12"/>
        <v>7.6800000000000015</v>
      </c>
      <c r="H196" s="80">
        <f t="shared" si="13"/>
        <v>7.2611549445562623E-4</v>
      </c>
      <c r="I196" s="80"/>
      <c r="J196" s="13"/>
      <c r="K196" s="83" t="s">
        <v>354</v>
      </c>
      <c r="L196" s="84">
        <v>1.5335407968841478E-3</v>
      </c>
      <c r="M196" s="13"/>
    </row>
    <row r="197" spans="1:13" x14ac:dyDescent="0.3">
      <c r="A197" s="102" t="s">
        <v>662</v>
      </c>
      <c r="B197" s="71">
        <v>2.2999999999999998</v>
      </c>
      <c r="C197" s="71">
        <v>4.5999999999999996</v>
      </c>
      <c r="D197" s="74">
        <v>0</v>
      </c>
      <c r="E197" s="74">
        <v>0</v>
      </c>
      <c r="F197" s="74">
        <v>0</v>
      </c>
      <c r="G197" s="98">
        <f t="shared" si="12"/>
        <v>1.38</v>
      </c>
      <c r="H197" s="80">
        <f t="shared" si="13"/>
        <v>1.3047387790999531E-4</v>
      </c>
      <c r="I197" s="80"/>
      <c r="J197" s="13"/>
      <c r="K197" s="83" t="s">
        <v>383</v>
      </c>
      <c r="L197" s="84">
        <v>1.4787039496466131E-3</v>
      </c>
      <c r="M197" s="13"/>
    </row>
    <row r="198" spans="1:13" x14ac:dyDescent="0.3">
      <c r="A198" s="102" t="s">
        <v>659</v>
      </c>
      <c r="B198" s="71">
        <v>0.1</v>
      </c>
      <c r="C198" s="71">
        <v>0.1</v>
      </c>
      <c r="D198" s="74">
        <v>0</v>
      </c>
      <c r="E198" s="74">
        <v>1</v>
      </c>
      <c r="F198" s="74">
        <v>0</v>
      </c>
      <c r="G198" s="98">
        <f t="shared" si="12"/>
        <v>0.24</v>
      </c>
      <c r="H198" s="80">
        <f t="shared" si="13"/>
        <v>2.2691109201738313E-5</v>
      </c>
      <c r="I198" s="80"/>
      <c r="J198" s="13"/>
      <c r="K198" s="83" t="s">
        <v>674</v>
      </c>
      <c r="L198" s="84">
        <v>1.344448220202995E-3</v>
      </c>
      <c r="M198" s="13"/>
    </row>
    <row r="199" spans="1:13" x14ac:dyDescent="0.3">
      <c r="A199" s="102" t="s">
        <v>660</v>
      </c>
      <c r="B199" s="71">
        <v>0.1</v>
      </c>
      <c r="C199" s="74">
        <v>0</v>
      </c>
      <c r="D199" s="71">
        <v>0.2</v>
      </c>
      <c r="E199" s="74">
        <v>0</v>
      </c>
      <c r="F199" s="74">
        <v>1</v>
      </c>
      <c r="G199" s="98">
        <f t="shared" si="12"/>
        <v>0.26</v>
      </c>
      <c r="H199" s="80">
        <f t="shared" si="13"/>
        <v>2.4582034968549841E-5</v>
      </c>
      <c r="I199" s="80"/>
      <c r="J199" s="13"/>
      <c r="K199" s="83" t="s">
        <v>620</v>
      </c>
      <c r="L199" s="84">
        <v>1.3255389625348797E-3</v>
      </c>
      <c r="M199" s="13"/>
    </row>
    <row r="200" spans="1:13" x14ac:dyDescent="0.3">
      <c r="A200" s="102" t="s">
        <v>260</v>
      </c>
      <c r="B200" s="74">
        <v>203</v>
      </c>
      <c r="C200" s="71">
        <v>39.4</v>
      </c>
      <c r="D200" s="71">
        <v>24.1</v>
      </c>
      <c r="E200" s="71">
        <v>31.2</v>
      </c>
      <c r="F200" s="74">
        <v>49</v>
      </c>
      <c r="G200" s="98">
        <f t="shared" si="12"/>
        <v>69.34</v>
      </c>
      <c r="H200" s="80">
        <f t="shared" si="13"/>
        <v>6.5558396335355616E-3</v>
      </c>
      <c r="I200" s="80"/>
      <c r="J200" s="13"/>
      <c r="K200" s="83" t="s">
        <v>654</v>
      </c>
      <c r="L200" s="84">
        <v>1.2064106392257535E-3</v>
      </c>
      <c r="M200" s="13"/>
    </row>
    <row r="201" spans="1:13" x14ac:dyDescent="0.3">
      <c r="A201" s="102" t="s">
        <v>493</v>
      </c>
      <c r="B201" s="71">
        <v>91.9</v>
      </c>
      <c r="C201" s="71">
        <v>70.2</v>
      </c>
      <c r="D201" s="71">
        <v>76.400000000000006</v>
      </c>
      <c r="E201" s="71">
        <v>129.9</v>
      </c>
      <c r="F201" s="74">
        <v>137</v>
      </c>
      <c r="G201" s="98">
        <f t="shared" si="12"/>
        <v>101.08000000000001</v>
      </c>
      <c r="H201" s="80">
        <f t="shared" si="13"/>
        <v>9.5567388254654551E-3</v>
      </c>
      <c r="I201" s="80"/>
      <c r="J201" s="13"/>
      <c r="K201" s="83" t="s">
        <v>666</v>
      </c>
      <c r="L201" s="84">
        <v>1.1005187962843082E-3</v>
      </c>
      <c r="M201" s="13"/>
    </row>
    <row r="202" spans="1:13" x14ac:dyDescent="0.3">
      <c r="A202" s="102" t="s">
        <v>332</v>
      </c>
      <c r="B202" s="71">
        <v>33.700000000000003</v>
      </c>
      <c r="C202" s="71">
        <v>20.3</v>
      </c>
      <c r="D202" s="71">
        <v>30.5</v>
      </c>
      <c r="E202" s="71">
        <v>55.4</v>
      </c>
      <c r="F202" s="71">
        <v>107.5</v>
      </c>
      <c r="G202" s="98">
        <f t="shared" si="12"/>
        <v>49.480000000000004</v>
      </c>
      <c r="H202" s="80">
        <f t="shared" si="13"/>
        <v>4.6781503470917155E-3</v>
      </c>
      <c r="I202" s="80"/>
      <c r="J202" s="13"/>
      <c r="K202" s="83" t="s">
        <v>230</v>
      </c>
      <c r="L202" s="84">
        <v>1.045681949046774E-3</v>
      </c>
      <c r="M202" s="13"/>
    </row>
    <row r="203" spans="1:13" x14ac:dyDescent="0.3">
      <c r="A203" s="102" t="s">
        <v>351</v>
      </c>
      <c r="B203" s="71">
        <v>4.0999999999999996</v>
      </c>
      <c r="C203" s="71">
        <v>4.9000000000000004</v>
      </c>
      <c r="D203" s="71">
        <v>6.6</v>
      </c>
      <c r="E203" s="71">
        <v>25.6</v>
      </c>
      <c r="F203" s="71">
        <v>84.1</v>
      </c>
      <c r="G203" s="98">
        <f t="shared" si="12"/>
        <v>25.06</v>
      </c>
      <c r="H203" s="80">
        <f t="shared" si="13"/>
        <v>2.369329985814842E-3</v>
      </c>
      <c r="I203" s="80"/>
      <c r="J203" s="13"/>
      <c r="K203" s="83" t="s">
        <v>673</v>
      </c>
      <c r="L203" s="84">
        <v>1.0305545429122819E-3</v>
      </c>
      <c r="M203" s="13"/>
    </row>
    <row r="204" spans="1:13" x14ac:dyDescent="0.3">
      <c r="A204" s="102" t="s">
        <v>383</v>
      </c>
      <c r="B204" s="71">
        <v>25.5</v>
      </c>
      <c r="C204" s="71">
        <v>9.3000000000000007</v>
      </c>
      <c r="D204" s="71">
        <v>6.4</v>
      </c>
      <c r="E204" s="71">
        <v>11.5</v>
      </c>
      <c r="F204" s="71">
        <v>25.5</v>
      </c>
      <c r="G204" s="98">
        <f t="shared" si="12"/>
        <v>15.639999999999997</v>
      </c>
      <c r="H204" s="80">
        <f t="shared" si="13"/>
        <v>1.4787039496466131E-3</v>
      </c>
      <c r="I204" s="80"/>
      <c r="J204" s="13"/>
      <c r="K204" s="83" t="s">
        <v>665</v>
      </c>
      <c r="L204" s="84">
        <v>1.0116452852441664E-3</v>
      </c>
      <c r="M204" s="13"/>
    </row>
    <row r="205" spans="1:13" x14ac:dyDescent="0.3">
      <c r="A205" s="102" t="s">
        <v>550</v>
      </c>
      <c r="B205" s="71">
        <v>0.4</v>
      </c>
      <c r="C205" s="71">
        <v>0.2</v>
      </c>
      <c r="D205" s="71">
        <v>8.1999999999999993</v>
      </c>
      <c r="E205" s="74">
        <v>6</v>
      </c>
      <c r="F205" s="71">
        <v>6.9</v>
      </c>
      <c r="G205" s="98">
        <f t="shared" si="12"/>
        <v>4.34</v>
      </c>
      <c r="H205" s="80">
        <f t="shared" si="13"/>
        <v>4.1033089139810115E-4</v>
      </c>
      <c r="I205" s="80"/>
      <c r="J205" s="13"/>
      <c r="K205" s="83" t="s">
        <v>656</v>
      </c>
      <c r="L205" s="84">
        <v>9.3222640303808227E-4</v>
      </c>
      <c r="M205" s="13"/>
    </row>
    <row r="206" spans="1:13" x14ac:dyDescent="0.3">
      <c r="A206" s="102" t="s">
        <v>287</v>
      </c>
      <c r="B206" s="71">
        <v>5.3</v>
      </c>
      <c r="C206" s="71">
        <v>4.5</v>
      </c>
      <c r="D206" s="74">
        <v>6</v>
      </c>
      <c r="E206" s="74">
        <v>4</v>
      </c>
      <c r="F206" s="71">
        <v>4.9000000000000004</v>
      </c>
      <c r="G206" s="98">
        <f t="shared" si="12"/>
        <v>4.9400000000000004</v>
      </c>
      <c r="H206" s="80">
        <f t="shared" si="13"/>
        <v>4.6705866440244703E-4</v>
      </c>
      <c r="I206" s="80"/>
      <c r="J206" s="13"/>
      <c r="K206" s="83" t="s">
        <v>663</v>
      </c>
      <c r="L206" s="84">
        <v>9.1520807113677869E-4</v>
      </c>
      <c r="M206" s="13"/>
    </row>
    <row r="207" spans="1:13" x14ac:dyDescent="0.3">
      <c r="A207" s="102" t="s">
        <v>306</v>
      </c>
      <c r="B207" s="71">
        <v>4885.8999999999996</v>
      </c>
      <c r="C207" s="71">
        <v>4636.8</v>
      </c>
      <c r="D207" s="71">
        <v>7749.7</v>
      </c>
      <c r="E207" s="71">
        <v>10438.700000000001</v>
      </c>
      <c r="F207" s="71">
        <v>8469.6</v>
      </c>
      <c r="G207" s="98">
        <f t="shared" si="12"/>
        <v>7236.1400000000012</v>
      </c>
      <c r="H207" s="80">
        <f t="shared" si="13"/>
        <v>0.68415017891277796</v>
      </c>
      <c r="I207" s="80"/>
      <c r="J207" s="13"/>
      <c r="K207" s="83" t="s">
        <v>294</v>
      </c>
      <c r="L207" s="84">
        <v>8.0931622819533332E-4</v>
      </c>
      <c r="M207" s="13"/>
    </row>
    <row r="208" spans="1:13" x14ac:dyDescent="0.3">
      <c r="A208" s="102" t="s">
        <v>665</v>
      </c>
      <c r="B208" s="71">
        <v>0.5</v>
      </c>
      <c r="C208" s="74">
        <v>0</v>
      </c>
      <c r="D208" s="74">
        <v>20</v>
      </c>
      <c r="E208" s="74">
        <v>6</v>
      </c>
      <c r="F208" s="74">
        <v>27</v>
      </c>
      <c r="G208" s="98">
        <f t="shared" si="12"/>
        <v>10.7</v>
      </c>
      <c r="H208" s="80">
        <f t="shared" si="13"/>
        <v>1.0116452852441664E-3</v>
      </c>
      <c r="I208" s="80"/>
      <c r="J208" s="13"/>
      <c r="K208" s="83" t="s">
        <v>664</v>
      </c>
      <c r="L208" s="84">
        <v>7.9797067359446412E-4</v>
      </c>
      <c r="M208" s="13"/>
    </row>
    <row r="209" spans="1:13" x14ac:dyDescent="0.3">
      <c r="A209" s="102" t="s">
        <v>318</v>
      </c>
      <c r="B209" s="71">
        <v>1.1000000000000001</v>
      </c>
      <c r="C209" s="71">
        <v>0.2</v>
      </c>
      <c r="D209" s="71">
        <v>0.4</v>
      </c>
      <c r="E209" s="71">
        <v>3.6</v>
      </c>
      <c r="F209" s="71">
        <v>0.2</v>
      </c>
      <c r="G209" s="98">
        <f t="shared" si="12"/>
        <v>1.1000000000000001</v>
      </c>
      <c r="H209" s="80">
        <f t="shared" si="13"/>
        <v>1.0400091717463395E-4</v>
      </c>
      <c r="I209" s="80"/>
      <c r="J209" s="13"/>
      <c r="K209" s="83" t="s">
        <v>657</v>
      </c>
      <c r="L209" s="84">
        <v>7.4880660365736419E-4</v>
      </c>
      <c r="M209" s="13"/>
    </row>
    <row r="210" spans="1:13" x14ac:dyDescent="0.3">
      <c r="A210" s="102" t="s">
        <v>487</v>
      </c>
      <c r="B210" s="71">
        <v>0.1</v>
      </c>
      <c r="C210" s="71">
        <v>0.1</v>
      </c>
      <c r="D210" s="71">
        <v>1.2</v>
      </c>
      <c r="E210" s="71">
        <v>0.1</v>
      </c>
      <c r="F210" s="71">
        <v>0.2</v>
      </c>
      <c r="G210" s="98">
        <f t="shared" si="12"/>
        <v>0.33999999999999997</v>
      </c>
      <c r="H210" s="80">
        <f t="shared" si="13"/>
        <v>3.2145738035795941E-5</v>
      </c>
      <c r="I210" s="80"/>
      <c r="J210" s="13"/>
      <c r="K210" s="83" t="s">
        <v>667</v>
      </c>
      <c r="L210" s="84">
        <v>7.2611549445562623E-4</v>
      </c>
      <c r="M210" s="13"/>
    </row>
    <row r="211" spans="1:13" x14ac:dyDescent="0.3">
      <c r="A211" s="102" t="s">
        <v>330</v>
      </c>
      <c r="B211" s="71">
        <v>0.7</v>
      </c>
      <c r="C211" s="71">
        <v>1.8</v>
      </c>
      <c r="D211" s="71">
        <v>3.2</v>
      </c>
      <c r="E211" s="71">
        <v>14.9</v>
      </c>
      <c r="F211" s="71">
        <v>4.8</v>
      </c>
      <c r="G211" s="98">
        <f t="shared" si="12"/>
        <v>5.08</v>
      </c>
      <c r="H211" s="80">
        <f t="shared" si="13"/>
        <v>4.8029514477012763E-4</v>
      </c>
      <c r="I211" s="80"/>
      <c r="J211" s="13"/>
      <c r="K211" s="83" t="s">
        <v>651</v>
      </c>
      <c r="L211" s="84">
        <v>6.334601318818613E-4</v>
      </c>
      <c r="M211" s="13"/>
    </row>
    <row r="212" spans="1:13" x14ac:dyDescent="0.3">
      <c r="A212" s="102" t="s">
        <v>620</v>
      </c>
      <c r="B212" s="71">
        <v>26.7</v>
      </c>
      <c r="C212" s="71">
        <v>5.4</v>
      </c>
      <c r="D212" s="71">
        <v>4.3</v>
      </c>
      <c r="E212" s="71">
        <v>4.3</v>
      </c>
      <c r="F212" s="71">
        <v>29.4</v>
      </c>
      <c r="G212" s="98">
        <f t="shared" si="12"/>
        <v>14.02</v>
      </c>
      <c r="H212" s="80">
        <f t="shared" si="13"/>
        <v>1.3255389625348797E-3</v>
      </c>
      <c r="I212" s="80"/>
      <c r="J212" s="13"/>
      <c r="K212" s="83" t="s">
        <v>658</v>
      </c>
      <c r="L212" s="84">
        <v>5.1054995703911192E-4</v>
      </c>
      <c r="M212" s="13"/>
    </row>
    <row r="213" spans="1:13" x14ac:dyDescent="0.3">
      <c r="A213" s="102" t="s">
        <v>664</v>
      </c>
      <c r="B213" s="71">
        <v>7.8</v>
      </c>
      <c r="C213" s="74">
        <v>7</v>
      </c>
      <c r="D213" s="71">
        <v>8.9</v>
      </c>
      <c r="E213" s="71">
        <v>6.9</v>
      </c>
      <c r="F213" s="71">
        <v>11.6</v>
      </c>
      <c r="G213" s="98">
        <f t="shared" si="12"/>
        <v>8.4400000000000013</v>
      </c>
      <c r="H213" s="80">
        <f t="shared" si="13"/>
        <v>7.9797067359446412E-4</v>
      </c>
      <c r="I213" s="80"/>
      <c r="J213" s="13"/>
      <c r="K213" s="83" t="s">
        <v>368</v>
      </c>
      <c r="L213" s="84">
        <v>4.9164069937099677E-4</v>
      </c>
      <c r="M213" s="13"/>
    </row>
    <row r="214" spans="1:13" x14ac:dyDescent="0.3">
      <c r="A214" s="102" t="s">
        <v>558</v>
      </c>
      <c r="B214" s="71">
        <v>121.5</v>
      </c>
      <c r="C214" s="71">
        <v>54.3</v>
      </c>
      <c r="D214" s="71">
        <v>118.3</v>
      </c>
      <c r="E214" s="71">
        <v>104.9</v>
      </c>
      <c r="F214" s="74">
        <v>95</v>
      </c>
      <c r="G214" s="98">
        <f t="shared" si="12"/>
        <v>98.8</v>
      </c>
      <c r="H214" s="80">
        <f t="shared" si="13"/>
        <v>9.3411732880489384E-3</v>
      </c>
      <c r="I214" s="80"/>
      <c r="J214" s="13"/>
      <c r="K214" s="83" t="s">
        <v>330</v>
      </c>
      <c r="L214" s="84">
        <v>4.8029514477012763E-4</v>
      </c>
      <c r="M214" s="13"/>
    </row>
    <row r="215" spans="1:13" x14ac:dyDescent="0.3">
      <c r="A215" s="102" t="s">
        <v>655</v>
      </c>
      <c r="B215" s="74">
        <v>0</v>
      </c>
      <c r="C215" s="74">
        <v>0</v>
      </c>
      <c r="D215" s="74">
        <v>0</v>
      </c>
      <c r="E215" s="71">
        <v>0.2</v>
      </c>
      <c r="F215" s="71">
        <v>1.2</v>
      </c>
      <c r="G215" s="98">
        <f t="shared" si="12"/>
        <v>0.27999999999999997</v>
      </c>
      <c r="H215" s="80">
        <f t="shared" si="13"/>
        <v>2.6472960735361363E-5</v>
      </c>
      <c r="I215" s="80"/>
      <c r="J215" s="13"/>
      <c r="K215" s="83" t="s">
        <v>287</v>
      </c>
      <c r="L215" s="84">
        <v>4.6705866440244703E-4</v>
      </c>
      <c r="M215" s="13"/>
    </row>
    <row r="216" spans="1:13" x14ac:dyDescent="0.3">
      <c r="A216" s="102" t="s">
        <v>663</v>
      </c>
      <c r="B216" s="74">
        <v>9</v>
      </c>
      <c r="C216" s="71">
        <v>11.9</v>
      </c>
      <c r="D216" s="71">
        <v>8.4</v>
      </c>
      <c r="E216" s="71">
        <v>12.7</v>
      </c>
      <c r="F216" s="71">
        <v>6.4</v>
      </c>
      <c r="G216" s="98">
        <f t="shared" si="12"/>
        <v>9.68</v>
      </c>
      <c r="H216" s="80">
        <f t="shared" si="13"/>
        <v>9.1520807113677869E-4</v>
      </c>
      <c r="I216" s="80"/>
      <c r="J216" s="13"/>
      <c r="K216" s="83" t="s">
        <v>341</v>
      </c>
      <c r="L216" s="84">
        <v>4.2167644599897018E-4</v>
      </c>
      <c r="M216" s="13"/>
    </row>
    <row r="217" spans="1:13" x14ac:dyDescent="0.3">
      <c r="A217" s="102" t="s">
        <v>341</v>
      </c>
      <c r="B217" s="74">
        <v>8</v>
      </c>
      <c r="C217" s="71">
        <v>1.5</v>
      </c>
      <c r="D217" s="71">
        <v>1.5</v>
      </c>
      <c r="E217" s="71">
        <v>6.2</v>
      </c>
      <c r="F217" s="71">
        <v>5.0999999999999996</v>
      </c>
      <c r="G217" s="98">
        <f t="shared" si="12"/>
        <v>4.4599999999999991</v>
      </c>
      <c r="H217" s="80">
        <f t="shared" si="13"/>
        <v>4.2167644599897018E-4</v>
      </c>
      <c r="I217" s="80"/>
      <c r="J217" s="13"/>
      <c r="K217" s="83" t="s">
        <v>550</v>
      </c>
      <c r="L217" s="84">
        <v>4.1033089139810115E-4</v>
      </c>
      <c r="M217" s="13"/>
    </row>
    <row r="218" spans="1:13" x14ac:dyDescent="0.3">
      <c r="A218" s="102" t="s">
        <v>661</v>
      </c>
      <c r="B218" s="71">
        <v>1.6</v>
      </c>
      <c r="C218" s="71">
        <v>4.8</v>
      </c>
      <c r="D218" s="71">
        <v>6.3</v>
      </c>
      <c r="E218" s="71">
        <v>1.8</v>
      </c>
      <c r="F218" s="71">
        <v>4.9000000000000004</v>
      </c>
      <c r="G218" s="98">
        <f t="shared" si="12"/>
        <v>3.88</v>
      </c>
      <c r="H218" s="80">
        <f t="shared" si="13"/>
        <v>3.6683959876143604E-4</v>
      </c>
      <c r="I218" s="80"/>
      <c r="J218" s="13"/>
      <c r="K218" s="83" t="s">
        <v>661</v>
      </c>
      <c r="L218" s="84">
        <v>3.6683959876143604E-4</v>
      </c>
      <c r="M218" s="13"/>
    </row>
    <row r="219" spans="1:13" x14ac:dyDescent="0.3">
      <c r="A219" s="102" t="s">
        <v>370</v>
      </c>
      <c r="B219" s="71">
        <v>0.4</v>
      </c>
      <c r="C219" s="71">
        <v>0.3</v>
      </c>
      <c r="D219" s="71">
        <v>0.3</v>
      </c>
      <c r="E219" s="71">
        <v>0.6</v>
      </c>
      <c r="F219" s="71">
        <v>1.8</v>
      </c>
      <c r="G219" s="98">
        <f t="shared" si="12"/>
        <v>0.68</v>
      </c>
      <c r="H219" s="80">
        <f t="shared" si="13"/>
        <v>6.4291476071591896E-5</v>
      </c>
      <c r="I219" s="80"/>
      <c r="J219" s="13"/>
      <c r="K219" s="83" t="s">
        <v>375</v>
      </c>
      <c r="L219" s="84">
        <v>2.533840527527445E-4</v>
      </c>
      <c r="M219" s="13"/>
    </row>
    <row r="220" spans="1:13" x14ac:dyDescent="0.3">
      <c r="A220" s="102" t="s">
        <v>375</v>
      </c>
      <c r="B220" s="71">
        <v>3.7</v>
      </c>
      <c r="C220" s="74">
        <v>4</v>
      </c>
      <c r="D220" s="71">
        <v>2.1</v>
      </c>
      <c r="E220" s="71">
        <v>1.7</v>
      </c>
      <c r="F220" s="71">
        <v>1.9</v>
      </c>
      <c r="G220" s="98">
        <f t="shared" si="12"/>
        <v>2.68</v>
      </c>
      <c r="H220" s="80">
        <f t="shared" si="13"/>
        <v>2.533840527527445E-4</v>
      </c>
      <c r="I220" s="80"/>
      <c r="J220" s="13"/>
      <c r="K220" s="83" t="s">
        <v>652</v>
      </c>
      <c r="L220" s="84">
        <v>1.4749220981129902E-4</v>
      </c>
      <c r="M220" s="13"/>
    </row>
    <row r="221" spans="1:13" x14ac:dyDescent="0.3">
      <c r="A221" s="102" t="s">
        <v>658</v>
      </c>
      <c r="B221" s="71">
        <v>4.2</v>
      </c>
      <c r="C221" s="74">
        <v>4</v>
      </c>
      <c r="D221" s="71">
        <v>10.6</v>
      </c>
      <c r="E221" s="71">
        <v>1.2</v>
      </c>
      <c r="F221" s="74">
        <v>7</v>
      </c>
      <c r="G221" s="98">
        <f t="shared" si="12"/>
        <v>5.3999999999999995</v>
      </c>
      <c r="H221" s="80">
        <f t="shared" si="13"/>
        <v>5.1054995703911192E-4</v>
      </c>
      <c r="I221" s="80"/>
      <c r="J221" s="13"/>
      <c r="K221" s="83" t="s">
        <v>662</v>
      </c>
      <c r="L221" s="84">
        <v>1.3047387790999531E-4</v>
      </c>
      <c r="M221" s="13"/>
    </row>
    <row r="222" spans="1:13" x14ac:dyDescent="0.3">
      <c r="A222" s="102" t="s">
        <v>657</v>
      </c>
      <c r="B222" s="71">
        <v>14.2</v>
      </c>
      <c r="C222" s="71">
        <v>0.4</v>
      </c>
      <c r="D222" s="71">
        <v>6.3</v>
      </c>
      <c r="E222" s="71">
        <v>10.199999999999999</v>
      </c>
      <c r="F222" s="71">
        <v>8.5</v>
      </c>
      <c r="G222" s="98">
        <f t="shared" ref="G222:G228" si="14">AVERAGE(B222:F222)</f>
        <v>7.919999999999999</v>
      </c>
      <c r="H222" s="80">
        <f t="shared" ref="H222:H228" si="15">G222/$G$228*100</f>
        <v>7.4880660365736419E-4</v>
      </c>
      <c r="I222" s="80"/>
      <c r="J222" s="13"/>
      <c r="K222" s="83" t="s">
        <v>318</v>
      </c>
      <c r="L222" s="84">
        <v>1.0400091717463395E-4</v>
      </c>
      <c r="M222" s="13"/>
    </row>
    <row r="223" spans="1:13" x14ac:dyDescent="0.3">
      <c r="A223" s="102" t="s">
        <v>656</v>
      </c>
      <c r="B223" s="71">
        <v>12.1</v>
      </c>
      <c r="C223" s="71">
        <v>2.6</v>
      </c>
      <c r="D223" s="71">
        <v>2.8</v>
      </c>
      <c r="E223" s="71">
        <v>11.1</v>
      </c>
      <c r="F223" s="71">
        <v>20.7</v>
      </c>
      <c r="G223" s="98">
        <f t="shared" si="14"/>
        <v>9.86</v>
      </c>
      <c r="H223" s="80">
        <f t="shared" si="15"/>
        <v>9.3222640303808227E-4</v>
      </c>
      <c r="I223" s="80"/>
      <c r="J223" s="13"/>
      <c r="K223" s="83" t="s">
        <v>370</v>
      </c>
      <c r="L223" s="84">
        <v>6.4291476071591896E-5</v>
      </c>
      <c r="M223" s="13"/>
    </row>
    <row r="224" spans="1:13" x14ac:dyDescent="0.3">
      <c r="A224" s="102" t="s">
        <v>654</v>
      </c>
      <c r="B224" s="71">
        <v>16.5</v>
      </c>
      <c r="C224" s="74">
        <v>18</v>
      </c>
      <c r="D224" s="71">
        <v>8.6</v>
      </c>
      <c r="E224" s="71">
        <v>11.2</v>
      </c>
      <c r="F224" s="71">
        <v>9.5</v>
      </c>
      <c r="G224" s="98">
        <f t="shared" si="14"/>
        <v>12.76</v>
      </c>
      <c r="H224" s="80">
        <f t="shared" si="15"/>
        <v>1.2064106392257535E-3</v>
      </c>
      <c r="I224" s="80"/>
      <c r="J224" s="13"/>
      <c r="K224" s="83" t="s">
        <v>487</v>
      </c>
      <c r="L224" s="84">
        <v>3.2145738035795941E-5</v>
      </c>
      <c r="M224" s="13"/>
    </row>
    <row r="225" spans="1:13" x14ac:dyDescent="0.3">
      <c r="A225" s="102" t="s">
        <v>652</v>
      </c>
      <c r="B225" s="71">
        <v>2.1</v>
      </c>
      <c r="C225" s="71">
        <v>2.2999999999999998</v>
      </c>
      <c r="D225" s="71">
        <v>0.8</v>
      </c>
      <c r="E225" s="71">
        <v>0.9</v>
      </c>
      <c r="F225" s="71">
        <v>1.7</v>
      </c>
      <c r="G225" s="98">
        <f t="shared" si="14"/>
        <v>1.56</v>
      </c>
      <c r="H225" s="80">
        <f t="shared" si="15"/>
        <v>1.4749220981129902E-4</v>
      </c>
      <c r="I225" s="80"/>
      <c r="J225" s="13"/>
      <c r="K225" s="83" t="s">
        <v>655</v>
      </c>
      <c r="L225" s="84">
        <v>2.6472960735361363E-5</v>
      </c>
      <c r="M225" s="13"/>
    </row>
    <row r="226" spans="1:13" x14ac:dyDescent="0.3">
      <c r="A226" s="102" t="s">
        <v>651</v>
      </c>
      <c r="B226" s="71">
        <v>6.4</v>
      </c>
      <c r="C226" s="71">
        <v>1.7</v>
      </c>
      <c r="D226" s="71">
        <v>0.5</v>
      </c>
      <c r="E226" s="71">
        <v>15.7</v>
      </c>
      <c r="F226" s="71">
        <v>9.1999999999999993</v>
      </c>
      <c r="G226" s="98">
        <f t="shared" si="14"/>
        <v>6.7</v>
      </c>
      <c r="H226" s="80">
        <f t="shared" si="15"/>
        <v>6.334601318818613E-4</v>
      </c>
      <c r="I226" s="80"/>
      <c r="J226" s="13"/>
      <c r="K226" s="83" t="s">
        <v>660</v>
      </c>
      <c r="L226" s="84">
        <v>2.4582034968549841E-5</v>
      </c>
      <c r="M226" s="13"/>
    </row>
    <row r="227" spans="1:13" ht="17.25" thickBot="1" x14ac:dyDescent="0.35">
      <c r="A227" s="110" t="s">
        <v>687</v>
      </c>
      <c r="B227" s="71">
        <v>2339.6999999999998</v>
      </c>
      <c r="C227" s="71">
        <v>1876.2</v>
      </c>
      <c r="D227" s="74">
        <v>1818</v>
      </c>
      <c r="E227" s="71">
        <v>1896.3</v>
      </c>
      <c r="F227" s="71">
        <v>1150.5999999999999</v>
      </c>
      <c r="G227" s="98">
        <f t="shared" si="14"/>
        <v>1816.1599999999999</v>
      </c>
      <c r="H227" s="80">
        <f t="shared" si="15"/>
        <v>0.17171118703262106</v>
      </c>
      <c r="I227" s="80"/>
      <c r="J227" s="13"/>
      <c r="K227" s="83" t="s">
        <v>653</v>
      </c>
      <c r="L227" s="84">
        <v>2.2691109201738313E-5</v>
      </c>
      <c r="M227" s="13"/>
    </row>
    <row r="228" spans="1:13" x14ac:dyDescent="0.3">
      <c r="A228" s="111" t="s">
        <v>1557</v>
      </c>
      <c r="B228" s="112">
        <f>B7+B30</f>
        <v>1010021.2000000002</v>
      </c>
      <c r="C228" s="112">
        <f>C7+C30</f>
        <v>903395</v>
      </c>
      <c r="D228" s="112">
        <f>D7+D30</f>
        <v>958287.4</v>
      </c>
      <c r="E228" s="112">
        <f>E7+E30</f>
        <v>1190778.6000000001</v>
      </c>
      <c r="F228" s="112">
        <f>F7+F30</f>
        <v>1225932.7</v>
      </c>
      <c r="G228" s="109">
        <f t="shared" si="14"/>
        <v>1057682.98</v>
      </c>
      <c r="H228" s="90">
        <f t="shared" si="15"/>
        <v>100</v>
      </c>
      <c r="I228" s="80"/>
      <c r="J228" s="13"/>
      <c r="K228" s="83" t="s">
        <v>659</v>
      </c>
      <c r="L228" s="84">
        <v>2.2691109201738313E-5</v>
      </c>
      <c r="M228" s="13"/>
    </row>
  </sheetData>
  <autoFilter ref="K30:L30" xr:uid="{565D972E-C952-8647-8683-28CE96D9F963}"/>
  <pageMargins left="0.70866141732283472" right="0.70866141732283472" top="0.74803149606299213" bottom="0.74803149606299213" header="0.31496062992125984" footer="0.31496062992125984"/>
  <pageSetup paperSize="9" scale="68" fitToHeight="0" orientation="landscape" r:id="rId1"/>
  <headerFooter>
    <oddHeader>&amp;L&amp;G</oddHeader>
    <oddFooter>Página &amp;P</oddFooter>
  </headerFooter>
  <legacyDrawingHF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14225-789B-844E-AD9B-6EA52A1BB570}">
  <sheetPr codeName="Hoja20">
    <tabColor theme="5"/>
  </sheetPr>
  <dimension ref="A1:Q119"/>
  <sheetViews>
    <sheetView view="pageLayout" zoomScaleNormal="90" workbookViewId="0">
      <selection activeCell="C60" sqref="C60"/>
    </sheetView>
  </sheetViews>
  <sheetFormatPr baseColWidth="10" defaultRowHeight="17.25" x14ac:dyDescent="0.3"/>
  <cols>
    <col min="1" max="1" width="11" style="4"/>
    <col min="2" max="2" width="14.875" style="4" customWidth="1"/>
    <col min="3" max="3" width="31.125" style="4" customWidth="1"/>
    <col min="4" max="4" width="17.5" style="4" customWidth="1"/>
    <col min="5" max="9" width="11" style="4"/>
    <col min="10" max="10" width="17.375" style="4" customWidth="1"/>
    <col min="11" max="16384" width="11" style="4"/>
  </cols>
  <sheetData>
    <row r="1" spans="1:17" ht="20.25" x14ac:dyDescent="0.35">
      <c r="A1" s="40" t="s">
        <v>1469</v>
      </c>
    </row>
    <row r="2" spans="1:17" x14ac:dyDescent="0.3">
      <c r="A2" s="124" t="s">
        <v>1609</v>
      </c>
    </row>
    <row r="3" spans="1:17" x14ac:dyDescent="0.3">
      <c r="A3" s="224" t="s">
        <v>1470</v>
      </c>
      <c r="B3" s="225"/>
      <c r="C3" s="225"/>
      <c r="D3" s="225"/>
      <c r="E3" s="225"/>
      <c r="F3" s="225"/>
      <c r="G3" s="225"/>
      <c r="H3" s="225"/>
    </row>
    <row r="4" spans="1:17" x14ac:dyDescent="0.3">
      <c r="A4" s="225"/>
      <c r="B4" s="225"/>
      <c r="C4" s="225"/>
      <c r="D4" s="225"/>
      <c r="E4" s="225"/>
      <c r="F4" s="225"/>
      <c r="G4" s="225"/>
      <c r="H4" s="225"/>
    </row>
    <row r="5" spans="1:17" ht="69" customHeight="1" x14ac:dyDescent="0.3">
      <c r="A5" s="225"/>
      <c r="B5" s="225"/>
      <c r="C5" s="225"/>
      <c r="D5" s="225"/>
      <c r="E5" s="225"/>
      <c r="F5" s="225"/>
      <c r="G5" s="225"/>
      <c r="H5" s="225"/>
    </row>
    <row r="6" spans="1:17" x14ac:dyDescent="0.3">
      <c r="A6" s="124" t="s">
        <v>1188</v>
      </c>
      <c r="I6" s="128" t="s">
        <v>407</v>
      </c>
      <c r="J6" s="30" t="s">
        <v>184</v>
      </c>
      <c r="K6" s="30" t="s">
        <v>190</v>
      </c>
      <c r="L6" s="30" t="s">
        <v>171</v>
      </c>
      <c r="M6" s="30" t="s">
        <v>192</v>
      </c>
      <c r="N6" s="30" t="s">
        <v>191</v>
      </c>
      <c r="O6" s="30" t="s">
        <v>412</v>
      </c>
      <c r="P6" s="30" t="s">
        <v>411</v>
      </c>
    </row>
    <row r="7" spans="1:17" x14ac:dyDescent="0.3">
      <c r="I7" s="128">
        <v>1960</v>
      </c>
      <c r="J7" s="25">
        <v>1</v>
      </c>
      <c r="K7" s="25">
        <v>0</v>
      </c>
      <c r="L7" s="25">
        <v>0</v>
      </c>
      <c r="M7" s="126">
        <v>1</v>
      </c>
      <c r="N7" s="25">
        <v>0</v>
      </c>
      <c r="O7" s="25">
        <v>0</v>
      </c>
      <c r="P7" s="25">
        <v>0</v>
      </c>
    </row>
    <row r="8" spans="1:17" x14ac:dyDescent="0.3">
      <c r="A8" s="125" t="s">
        <v>9</v>
      </c>
      <c r="B8" s="25" t="s">
        <v>79</v>
      </c>
      <c r="C8" s="25" t="s">
        <v>80</v>
      </c>
      <c r="D8" s="25" t="s">
        <v>173</v>
      </c>
      <c r="E8" s="25" t="s">
        <v>81</v>
      </c>
      <c r="F8" s="25"/>
      <c r="G8" s="25"/>
      <c r="I8" s="128">
        <v>1970</v>
      </c>
      <c r="J8" s="25">
        <v>4</v>
      </c>
      <c r="K8" s="25">
        <v>0</v>
      </c>
      <c r="L8" s="126">
        <v>1</v>
      </c>
      <c r="M8" s="25">
        <v>0</v>
      </c>
      <c r="N8" s="25">
        <v>0</v>
      </c>
      <c r="O8" s="25">
        <v>0</v>
      </c>
      <c r="P8" s="25">
        <v>0</v>
      </c>
      <c r="Q8" s="30"/>
    </row>
    <row r="9" spans="1:17" x14ac:dyDescent="0.3">
      <c r="A9" s="125">
        <v>1965</v>
      </c>
      <c r="B9" s="25" t="s">
        <v>8</v>
      </c>
      <c r="C9" s="25" t="s">
        <v>293</v>
      </c>
      <c r="D9" s="25" t="s">
        <v>172</v>
      </c>
      <c r="E9" s="25" t="s">
        <v>390</v>
      </c>
      <c r="F9" s="25"/>
      <c r="G9" s="25"/>
      <c r="I9" s="128">
        <v>1980</v>
      </c>
      <c r="J9" s="25">
        <v>4</v>
      </c>
      <c r="K9" s="126">
        <f>K19/J19</f>
        <v>0.5</v>
      </c>
      <c r="L9" s="126">
        <f>L19/J19</f>
        <v>0.25</v>
      </c>
      <c r="M9" s="25">
        <v>0</v>
      </c>
      <c r="N9" s="25">
        <v>0</v>
      </c>
      <c r="O9" s="126">
        <f>O19/J19</f>
        <v>0.25</v>
      </c>
      <c r="P9" s="25">
        <v>0</v>
      </c>
      <c r="Q9" s="25"/>
    </row>
    <row r="10" spans="1:17" x14ac:dyDescent="0.3">
      <c r="A10" s="125">
        <v>1974</v>
      </c>
      <c r="B10" s="25" t="s">
        <v>8</v>
      </c>
      <c r="C10" s="25" t="s">
        <v>28</v>
      </c>
      <c r="D10" s="25" t="s">
        <v>171</v>
      </c>
      <c r="E10" s="25" t="s">
        <v>390</v>
      </c>
      <c r="F10" s="25"/>
      <c r="G10" s="25"/>
      <c r="I10" s="128">
        <v>1990</v>
      </c>
      <c r="J10" s="25">
        <v>37</v>
      </c>
      <c r="K10" s="27">
        <f>K20/J20</f>
        <v>5.4054054054054057E-2</v>
      </c>
      <c r="L10" s="27">
        <f>L20/J20</f>
        <v>5.4054054054054057E-2</v>
      </c>
      <c r="M10" s="27">
        <f>M20/J20</f>
        <v>0.13513513513513514</v>
      </c>
      <c r="N10" s="25">
        <v>0</v>
      </c>
      <c r="O10" s="27">
        <f>O20/J20</f>
        <v>0.51351351351351349</v>
      </c>
      <c r="P10" s="27">
        <f>P20/J20</f>
        <v>0.24324324324324326</v>
      </c>
      <c r="Q10" s="25"/>
    </row>
    <row r="11" spans="1:17" x14ac:dyDescent="0.3">
      <c r="A11" s="125">
        <v>1975</v>
      </c>
      <c r="B11" s="25" t="s">
        <v>8</v>
      </c>
      <c r="C11" s="25" t="s">
        <v>366</v>
      </c>
      <c r="D11" s="25" t="s">
        <v>171</v>
      </c>
      <c r="E11" s="25" t="s">
        <v>390</v>
      </c>
      <c r="F11" s="25"/>
      <c r="G11" s="25"/>
      <c r="I11" s="128">
        <v>2000</v>
      </c>
      <c r="J11" s="25">
        <v>30</v>
      </c>
      <c r="K11" s="27">
        <f>K21/J21</f>
        <v>0.13333333333333333</v>
      </c>
      <c r="L11" s="27">
        <f>L21/J21</f>
        <v>0.13333333333333333</v>
      </c>
      <c r="M11" s="27">
        <f>M21/J21</f>
        <v>0.23333333333333334</v>
      </c>
      <c r="N11" s="27">
        <f>N21/J21</f>
        <v>0.13333333333333333</v>
      </c>
      <c r="O11" s="27">
        <f>O21/J21</f>
        <v>0.3</v>
      </c>
      <c r="P11" s="27">
        <f>P21/J21</f>
        <v>6.6666666666666666E-2</v>
      </c>
      <c r="Q11" s="25"/>
    </row>
    <row r="12" spans="1:17" x14ac:dyDescent="0.3">
      <c r="A12" s="125">
        <v>1977</v>
      </c>
      <c r="B12" s="25" t="s">
        <v>8</v>
      </c>
      <c r="C12" s="25" t="s">
        <v>335</v>
      </c>
      <c r="D12" s="25" t="s">
        <v>171</v>
      </c>
      <c r="E12" s="25" t="s">
        <v>390</v>
      </c>
      <c r="F12" s="25"/>
      <c r="G12" s="25"/>
      <c r="I12" s="128">
        <v>2010</v>
      </c>
      <c r="J12" s="25">
        <v>28</v>
      </c>
      <c r="K12" s="27">
        <f>K22/J22</f>
        <v>0.10714285714285714</v>
      </c>
      <c r="L12" s="27">
        <f>L22/J22</f>
        <v>0.17857142857142858</v>
      </c>
      <c r="M12" s="27">
        <f>M22/J22</f>
        <v>3.5714285714285712E-2</v>
      </c>
      <c r="N12" s="27">
        <f>N22/J22</f>
        <v>0.2857142857142857</v>
      </c>
      <c r="O12" s="27">
        <f>O22/J22</f>
        <v>0.32142857142857145</v>
      </c>
      <c r="P12" s="27">
        <f>P22/J22</f>
        <v>7.1428571428571425E-2</v>
      </c>
      <c r="Q12" s="27"/>
    </row>
    <row r="13" spans="1:17" x14ac:dyDescent="0.3">
      <c r="A13" s="125">
        <v>1977</v>
      </c>
      <c r="B13" s="25" t="s">
        <v>8</v>
      </c>
      <c r="C13" s="25" t="s">
        <v>366</v>
      </c>
      <c r="D13" s="25" t="s">
        <v>171</v>
      </c>
      <c r="E13" s="25" t="s">
        <v>390</v>
      </c>
      <c r="F13" s="25"/>
      <c r="G13" s="25"/>
      <c r="I13" s="128">
        <v>2020</v>
      </c>
      <c r="J13" s="25">
        <v>7</v>
      </c>
      <c r="K13" s="27">
        <f>K23/J23</f>
        <v>0.42857142857142855</v>
      </c>
      <c r="L13" s="27">
        <f>L23/J23</f>
        <v>0.14285714285714285</v>
      </c>
      <c r="M13" s="127">
        <f>M23/J23</f>
        <v>0</v>
      </c>
      <c r="N13" s="27">
        <f>N23/J23</f>
        <v>0.14285714285714285</v>
      </c>
      <c r="O13" s="27">
        <f>O23/J23</f>
        <v>0.14285714285714285</v>
      </c>
      <c r="P13" s="27">
        <f>P23/J23</f>
        <v>0.14285714285714285</v>
      </c>
      <c r="Q13" s="27"/>
    </row>
    <row r="14" spans="1:17" x14ac:dyDescent="0.3">
      <c r="A14" s="125">
        <v>1980</v>
      </c>
      <c r="B14" s="25" t="s">
        <v>8</v>
      </c>
      <c r="C14" s="25" t="s">
        <v>5</v>
      </c>
      <c r="D14" s="25" t="s">
        <v>170</v>
      </c>
      <c r="E14" s="25" t="s">
        <v>390</v>
      </c>
      <c r="F14" s="25"/>
      <c r="G14" s="25"/>
      <c r="Q14" s="27"/>
    </row>
    <row r="15" spans="1:17" x14ac:dyDescent="0.3">
      <c r="A15" s="125">
        <v>1980</v>
      </c>
      <c r="B15" s="25" t="s">
        <v>8</v>
      </c>
      <c r="C15" s="25" t="s">
        <v>381</v>
      </c>
      <c r="D15" s="25" t="s">
        <v>170</v>
      </c>
      <c r="E15" s="25" t="s">
        <v>390</v>
      </c>
      <c r="F15" s="25"/>
      <c r="G15" s="25"/>
      <c r="Q15" s="27"/>
    </row>
    <row r="16" spans="1:17" x14ac:dyDescent="0.3">
      <c r="A16" s="125">
        <v>1981</v>
      </c>
      <c r="B16" s="25" t="s">
        <v>8</v>
      </c>
      <c r="C16" s="25" t="s">
        <v>410</v>
      </c>
      <c r="D16" s="25" t="s">
        <v>202</v>
      </c>
      <c r="E16" s="25" t="s">
        <v>390</v>
      </c>
      <c r="F16" s="25"/>
      <c r="G16" s="25"/>
      <c r="I16" s="128" t="s">
        <v>407</v>
      </c>
      <c r="J16" s="30" t="s">
        <v>184</v>
      </c>
      <c r="K16" s="30" t="s">
        <v>170</v>
      </c>
      <c r="L16" s="30" t="s">
        <v>171</v>
      </c>
      <c r="M16" s="30" t="s">
        <v>172</v>
      </c>
      <c r="N16" s="30" t="s">
        <v>175</v>
      </c>
      <c r="O16" s="30" t="s">
        <v>202</v>
      </c>
      <c r="P16" s="30" t="s">
        <v>392</v>
      </c>
    </row>
    <row r="17" spans="1:17" x14ac:dyDescent="0.3">
      <c r="A17" s="125">
        <v>1985</v>
      </c>
      <c r="B17" s="25" t="s">
        <v>8</v>
      </c>
      <c r="C17" s="25" t="s">
        <v>18</v>
      </c>
      <c r="D17" s="25" t="s">
        <v>171</v>
      </c>
      <c r="E17" s="25" t="s">
        <v>390</v>
      </c>
      <c r="F17" s="25"/>
      <c r="G17" s="25"/>
      <c r="I17" s="128">
        <v>1960</v>
      </c>
      <c r="J17" s="25">
        <v>1</v>
      </c>
      <c r="K17" s="25">
        <v>0</v>
      </c>
      <c r="L17" s="25">
        <v>0</v>
      </c>
      <c r="M17" s="25">
        <v>1</v>
      </c>
      <c r="N17" s="25">
        <v>0</v>
      </c>
      <c r="O17" s="25">
        <v>0</v>
      </c>
      <c r="P17" s="25">
        <v>0</v>
      </c>
    </row>
    <row r="18" spans="1:17" x14ac:dyDescent="0.3">
      <c r="A18" s="125">
        <v>1990</v>
      </c>
      <c r="B18" s="25" t="s">
        <v>8</v>
      </c>
      <c r="C18" s="25" t="s">
        <v>409</v>
      </c>
      <c r="D18" s="25" t="s">
        <v>408</v>
      </c>
      <c r="E18" s="25" t="s">
        <v>390</v>
      </c>
      <c r="F18" s="25"/>
      <c r="G18" s="25"/>
      <c r="I18" s="128">
        <v>1970</v>
      </c>
      <c r="J18" s="25">
        <v>4</v>
      </c>
      <c r="K18" s="25">
        <v>0</v>
      </c>
      <c r="L18" s="25">
        <v>4</v>
      </c>
      <c r="M18" s="25">
        <v>0</v>
      </c>
      <c r="N18" s="25">
        <v>0</v>
      </c>
      <c r="O18" s="25">
        <v>0</v>
      </c>
      <c r="P18" s="25">
        <v>0</v>
      </c>
      <c r="Q18" s="30"/>
    </row>
    <row r="19" spans="1:17" x14ac:dyDescent="0.3">
      <c r="A19" s="125">
        <v>1991</v>
      </c>
      <c r="B19" s="25" t="s">
        <v>8</v>
      </c>
      <c r="C19" s="25" t="s">
        <v>5</v>
      </c>
      <c r="D19" s="25" t="s">
        <v>170</v>
      </c>
      <c r="E19" s="25" t="s">
        <v>390</v>
      </c>
      <c r="F19" s="25"/>
      <c r="G19" s="25"/>
      <c r="I19" s="128">
        <v>1980</v>
      </c>
      <c r="J19" s="25">
        <v>4</v>
      </c>
      <c r="K19" s="25">
        <v>2</v>
      </c>
      <c r="L19" s="25">
        <v>1</v>
      </c>
      <c r="M19" s="25">
        <v>0</v>
      </c>
      <c r="N19" s="25">
        <v>0</v>
      </c>
      <c r="O19" s="25">
        <v>1</v>
      </c>
      <c r="P19" s="25">
        <v>0</v>
      </c>
      <c r="Q19" s="25"/>
    </row>
    <row r="20" spans="1:17" x14ac:dyDescent="0.3">
      <c r="A20" s="125">
        <v>1992</v>
      </c>
      <c r="B20" s="25" t="s">
        <v>8</v>
      </c>
      <c r="C20" s="25" t="s">
        <v>201</v>
      </c>
      <c r="D20" s="25" t="s">
        <v>202</v>
      </c>
      <c r="E20" s="25" t="s">
        <v>390</v>
      </c>
      <c r="F20" s="25"/>
      <c r="G20" s="25"/>
      <c r="I20" s="128">
        <v>1990</v>
      </c>
      <c r="J20" s="25">
        <v>37</v>
      </c>
      <c r="K20" s="25">
        <v>2</v>
      </c>
      <c r="L20" s="25">
        <v>2</v>
      </c>
      <c r="M20" s="25">
        <v>5</v>
      </c>
      <c r="N20" s="25">
        <v>0</v>
      </c>
      <c r="O20" s="25">
        <v>19</v>
      </c>
      <c r="P20" s="25">
        <v>9</v>
      </c>
      <c r="Q20" s="25"/>
    </row>
    <row r="21" spans="1:17" x14ac:dyDescent="0.3">
      <c r="A21" s="125">
        <v>1993</v>
      </c>
      <c r="B21" s="25" t="s">
        <v>8</v>
      </c>
      <c r="C21" s="25" t="s">
        <v>213</v>
      </c>
      <c r="D21" s="25" t="s">
        <v>202</v>
      </c>
      <c r="E21" s="25" t="s">
        <v>390</v>
      </c>
      <c r="F21" s="25"/>
      <c r="G21" s="25"/>
      <c r="I21" s="128">
        <v>2000</v>
      </c>
      <c r="J21" s="25">
        <v>30</v>
      </c>
      <c r="K21" s="25">
        <v>4</v>
      </c>
      <c r="L21" s="25">
        <v>4</v>
      </c>
      <c r="M21" s="25">
        <v>7</v>
      </c>
      <c r="N21" s="25">
        <v>4</v>
      </c>
      <c r="O21" s="25">
        <v>9</v>
      </c>
      <c r="P21" s="25">
        <v>2</v>
      </c>
      <c r="Q21" s="25"/>
    </row>
    <row r="22" spans="1:17" x14ac:dyDescent="0.3">
      <c r="A22" s="125">
        <v>1993</v>
      </c>
      <c r="B22" s="25" t="s">
        <v>8</v>
      </c>
      <c r="C22" s="25" t="s">
        <v>264</v>
      </c>
      <c r="D22" s="25" t="s">
        <v>202</v>
      </c>
      <c r="E22" s="25" t="s">
        <v>390</v>
      </c>
      <c r="F22" s="25"/>
      <c r="G22" s="25"/>
      <c r="I22" s="128">
        <v>2010</v>
      </c>
      <c r="J22" s="25">
        <v>28</v>
      </c>
      <c r="K22" s="25">
        <v>3</v>
      </c>
      <c r="L22" s="25">
        <v>5</v>
      </c>
      <c r="M22" s="25">
        <v>1</v>
      </c>
      <c r="N22" s="25">
        <v>8</v>
      </c>
      <c r="O22" s="25">
        <v>9</v>
      </c>
      <c r="P22" s="25">
        <v>2</v>
      </c>
      <c r="Q22" s="25"/>
    </row>
    <row r="23" spans="1:17" x14ac:dyDescent="0.3">
      <c r="A23" s="125">
        <v>1993</v>
      </c>
      <c r="B23" s="25" t="s">
        <v>8</v>
      </c>
      <c r="C23" s="25" t="s">
        <v>285</v>
      </c>
      <c r="D23" s="25" t="s">
        <v>392</v>
      </c>
      <c r="E23" s="25" t="s">
        <v>390</v>
      </c>
      <c r="F23" s="25"/>
      <c r="G23" s="25"/>
      <c r="I23" s="128">
        <v>2020</v>
      </c>
      <c r="J23" s="25">
        <v>7</v>
      </c>
      <c r="K23" s="25">
        <v>3</v>
      </c>
      <c r="L23" s="25">
        <v>1</v>
      </c>
      <c r="M23" s="25">
        <v>0</v>
      </c>
      <c r="N23" s="25">
        <v>1</v>
      </c>
      <c r="O23" s="25">
        <v>1</v>
      </c>
      <c r="P23" s="25">
        <v>1</v>
      </c>
      <c r="Q23" s="25"/>
    </row>
    <row r="24" spans="1:17" x14ac:dyDescent="0.3">
      <c r="A24" s="125">
        <v>1993</v>
      </c>
      <c r="B24" s="25" t="s">
        <v>8</v>
      </c>
      <c r="C24" s="25" t="s">
        <v>406</v>
      </c>
      <c r="D24" s="25" t="s">
        <v>171</v>
      </c>
      <c r="E24" s="25" t="s">
        <v>390</v>
      </c>
      <c r="F24" s="25"/>
      <c r="G24" s="25"/>
      <c r="Q24" s="25"/>
    </row>
    <row r="25" spans="1:17" x14ac:dyDescent="0.3">
      <c r="A25" s="125">
        <v>1993</v>
      </c>
      <c r="B25" s="25" t="s">
        <v>8</v>
      </c>
      <c r="C25" s="25" t="s">
        <v>312</v>
      </c>
      <c r="D25" s="25" t="s">
        <v>392</v>
      </c>
      <c r="E25" s="25" t="s">
        <v>390</v>
      </c>
      <c r="F25" s="25"/>
      <c r="G25" s="25"/>
      <c r="Q25" s="25"/>
    </row>
    <row r="26" spans="1:17" x14ac:dyDescent="0.3">
      <c r="A26" s="125">
        <v>1993</v>
      </c>
      <c r="B26" s="25" t="s">
        <v>8</v>
      </c>
      <c r="C26" s="25" t="s">
        <v>364</v>
      </c>
      <c r="D26" s="25" t="s">
        <v>392</v>
      </c>
      <c r="E26" s="25" t="s">
        <v>390</v>
      </c>
      <c r="F26" s="25"/>
      <c r="G26" s="25"/>
    </row>
    <row r="27" spans="1:17" x14ac:dyDescent="0.3">
      <c r="A27" s="125">
        <v>1993</v>
      </c>
      <c r="B27" s="25" t="s">
        <v>8</v>
      </c>
      <c r="C27" s="25" t="s">
        <v>377</v>
      </c>
      <c r="D27" s="25" t="s">
        <v>202</v>
      </c>
      <c r="E27" s="25" t="s">
        <v>390</v>
      </c>
      <c r="F27" s="25"/>
      <c r="G27" s="25"/>
    </row>
    <row r="28" spans="1:17" x14ac:dyDescent="0.3">
      <c r="A28" s="125">
        <v>1995</v>
      </c>
      <c r="B28" s="25" t="s">
        <v>8</v>
      </c>
      <c r="C28" s="25" t="s">
        <v>312</v>
      </c>
      <c r="D28" s="25" t="s">
        <v>392</v>
      </c>
      <c r="E28" s="25" t="s">
        <v>390</v>
      </c>
      <c r="F28" s="25"/>
      <c r="G28" s="25"/>
    </row>
    <row r="29" spans="1:17" x14ac:dyDescent="0.3">
      <c r="A29" s="125">
        <v>1995</v>
      </c>
      <c r="B29" s="25" t="s">
        <v>8</v>
      </c>
      <c r="C29" s="25" t="s">
        <v>326</v>
      </c>
      <c r="D29" s="25" t="s">
        <v>202</v>
      </c>
      <c r="E29" s="25" t="s">
        <v>390</v>
      </c>
      <c r="F29" s="25"/>
      <c r="G29" s="25"/>
    </row>
    <row r="30" spans="1:17" x14ac:dyDescent="0.3">
      <c r="A30" s="125">
        <v>1995</v>
      </c>
      <c r="B30" s="25" t="s">
        <v>8</v>
      </c>
      <c r="C30" s="25" t="s">
        <v>339</v>
      </c>
      <c r="D30" s="25" t="s">
        <v>202</v>
      </c>
      <c r="E30" s="25" t="s">
        <v>390</v>
      </c>
      <c r="F30" s="25"/>
      <c r="G30" s="25"/>
    </row>
    <row r="31" spans="1:17" x14ac:dyDescent="0.3">
      <c r="A31" s="125">
        <v>1995</v>
      </c>
      <c r="B31" s="25" t="s">
        <v>8</v>
      </c>
      <c r="C31" s="25" t="s">
        <v>60</v>
      </c>
      <c r="D31" s="25" t="s">
        <v>172</v>
      </c>
      <c r="E31" s="25" t="s">
        <v>390</v>
      </c>
      <c r="F31" s="25"/>
      <c r="G31" s="25"/>
    </row>
    <row r="32" spans="1:17" x14ac:dyDescent="0.3">
      <c r="A32" s="125">
        <v>1996</v>
      </c>
      <c r="B32" s="25" t="s">
        <v>8</v>
      </c>
      <c r="C32" s="25" t="s">
        <v>219</v>
      </c>
      <c r="D32" s="25" t="s">
        <v>202</v>
      </c>
      <c r="E32" s="25" t="s">
        <v>390</v>
      </c>
      <c r="F32" s="25"/>
      <c r="G32" s="25"/>
    </row>
    <row r="33" spans="1:7" x14ac:dyDescent="0.3">
      <c r="A33" s="125">
        <v>1996</v>
      </c>
      <c r="B33" s="25" t="s">
        <v>8</v>
      </c>
      <c r="C33" s="25" t="s">
        <v>281</v>
      </c>
      <c r="D33" s="25" t="s">
        <v>172</v>
      </c>
      <c r="E33" s="25" t="s">
        <v>390</v>
      </c>
      <c r="F33" s="25"/>
      <c r="G33" s="25"/>
    </row>
    <row r="34" spans="1:7" x14ac:dyDescent="0.3">
      <c r="A34" s="125">
        <v>1996</v>
      </c>
      <c r="B34" s="25" t="s">
        <v>8</v>
      </c>
      <c r="C34" s="25" t="s">
        <v>285</v>
      </c>
      <c r="D34" s="25" t="s">
        <v>392</v>
      </c>
      <c r="E34" s="25" t="s">
        <v>390</v>
      </c>
      <c r="F34" s="25"/>
      <c r="G34" s="25"/>
    </row>
    <row r="35" spans="1:7" x14ac:dyDescent="0.3">
      <c r="A35" s="125">
        <v>1996</v>
      </c>
      <c r="B35" s="25" t="s">
        <v>8</v>
      </c>
      <c r="C35" s="25" t="s">
        <v>310</v>
      </c>
      <c r="D35" s="25" t="s">
        <v>202</v>
      </c>
      <c r="E35" s="25" t="s">
        <v>390</v>
      </c>
      <c r="F35" s="25"/>
      <c r="G35" s="25"/>
    </row>
    <row r="36" spans="1:7" x14ac:dyDescent="0.3">
      <c r="A36" s="125">
        <v>1996</v>
      </c>
      <c r="B36" s="25" t="s">
        <v>8</v>
      </c>
      <c r="C36" s="25" t="s">
        <v>339</v>
      </c>
      <c r="D36" s="25" t="s">
        <v>202</v>
      </c>
      <c r="E36" s="25" t="s">
        <v>390</v>
      </c>
      <c r="F36" s="25"/>
      <c r="G36" s="25"/>
    </row>
    <row r="37" spans="1:7" x14ac:dyDescent="0.3">
      <c r="A37" s="125">
        <v>1996</v>
      </c>
      <c r="B37" s="25" t="s">
        <v>8</v>
      </c>
      <c r="C37" s="25" t="s">
        <v>377</v>
      </c>
      <c r="D37" s="25" t="s">
        <v>202</v>
      </c>
      <c r="E37" s="25" t="s">
        <v>390</v>
      </c>
      <c r="F37" s="25"/>
      <c r="G37" s="25"/>
    </row>
    <row r="38" spans="1:7" x14ac:dyDescent="0.3">
      <c r="A38" s="125">
        <v>1996</v>
      </c>
      <c r="B38" s="25" t="s">
        <v>8</v>
      </c>
      <c r="C38" s="25" t="s">
        <v>425</v>
      </c>
      <c r="D38" s="25" t="s">
        <v>171</v>
      </c>
      <c r="E38" s="25" t="s">
        <v>390</v>
      </c>
      <c r="F38" s="25"/>
      <c r="G38" s="25"/>
    </row>
    <row r="39" spans="1:7" x14ac:dyDescent="0.3">
      <c r="A39" s="125">
        <v>1997</v>
      </c>
      <c r="B39" s="25" t="s">
        <v>8</v>
      </c>
      <c r="C39" s="25" t="s">
        <v>210</v>
      </c>
      <c r="D39" s="25" t="s">
        <v>202</v>
      </c>
      <c r="E39" s="25" t="s">
        <v>390</v>
      </c>
      <c r="F39" s="25"/>
      <c r="G39" s="25"/>
    </row>
    <row r="40" spans="1:7" x14ac:dyDescent="0.3">
      <c r="A40" s="125">
        <v>1997</v>
      </c>
      <c r="B40" s="25" t="s">
        <v>8</v>
      </c>
      <c r="C40" s="25" t="s">
        <v>264</v>
      </c>
      <c r="D40" s="25" t="s">
        <v>202</v>
      </c>
      <c r="E40" s="25" t="s">
        <v>390</v>
      </c>
      <c r="F40" s="25"/>
      <c r="G40" s="25"/>
    </row>
    <row r="41" spans="1:7" x14ac:dyDescent="0.3">
      <c r="A41" s="125">
        <v>1997</v>
      </c>
      <c r="B41" s="25" t="s">
        <v>8</v>
      </c>
      <c r="C41" s="25" t="s">
        <v>285</v>
      </c>
      <c r="D41" s="25" t="s">
        <v>392</v>
      </c>
      <c r="E41" s="25" t="s">
        <v>390</v>
      </c>
      <c r="F41" s="25"/>
      <c r="G41" s="25"/>
    </row>
    <row r="42" spans="1:7" x14ac:dyDescent="0.3">
      <c r="A42" s="125">
        <v>1997</v>
      </c>
      <c r="B42" s="25" t="s">
        <v>8</v>
      </c>
      <c r="C42" s="25" t="s">
        <v>310</v>
      </c>
      <c r="D42" s="25" t="s">
        <v>202</v>
      </c>
      <c r="E42" s="25" t="s">
        <v>390</v>
      </c>
      <c r="F42" s="25"/>
      <c r="G42" s="25"/>
    </row>
    <row r="43" spans="1:7" x14ac:dyDescent="0.3">
      <c r="A43" s="125">
        <v>1997</v>
      </c>
      <c r="B43" s="25" t="s">
        <v>8</v>
      </c>
      <c r="C43" s="25" t="s">
        <v>405</v>
      </c>
      <c r="D43" s="25" t="s">
        <v>172</v>
      </c>
      <c r="E43" s="25" t="s">
        <v>390</v>
      </c>
      <c r="F43" s="25"/>
      <c r="G43" s="25"/>
    </row>
    <row r="44" spans="1:7" x14ac:dyDescent="0.3">
      <c r="A44" s="125">
        <v>1998</v>
      </c>
      <c r="B44" s="25" t="s">
        <v>8</v>
      </c>
      <c r="C44" s="25" t="s">
        <v>404</v>
      </c>
      <c r="D44" s="25" t="s">
        <v>392</v>
      </c>
      <c r="E44" s="25" t="s">
        <v>390</v>
      </c>
      <c r="F44" s="25"/>
      <c r="G44" s="25"/>
    </row>
    <row r="45" spans="1:7" x14ac:dyDescent="0.3">
      <c r="A45" s="125">
        <v>1998</v>
      </c>
      <c r="B45" s="25" t="s">
        <v>8</v>
      </c>
      <c r="C45" s="25" t="s">
        <v>32</v>
      </c>
      <c r="D45" s="25" t="s">
        <v>170</v>
      </c>
      <c r="E45" s="25" t="s">
        <v>390</v>
      </c>
      <c r="F45" s="25"/>
      <c r="G45" s="25"/>
    </row>
    <row r="46" spans="1:7" x14ac:dyDescent="0.3">
      <c r="A46" s="125">
        <v>1998</v>
      </c>
      <c r="B46" s="25" t="s">
        <v>8</v>
      </c>
      <c r="C46" s="25" t="s">
        <v>326</v>
      </c>
      <c r="D46" s="25" t="s">
        <v>202</v>
      </c>
      <c r="E46" s="25" t="s">
        <v>390</v>
      </c>
      <c r="F46" s="25"/>
      <c r="G46" s="25"/>
    </row>
    <row r="47" spans="1:7" x14ac:dyDescent="0.3">
      <c r="A47" s="125">
        <v>1998</v>
      </c>
      <c r="B47" s="25" t="s">
        <v>8</v>
      </c>
      <c r="C47" s="25" t="s">
        <v>339</v>
      </c>
      <c r="D47" s="25" t="s">
        <v>202</v>
      </c>
      <c r="E47" s="25" t="s">
        <v>390</v>
      </c>
      <c r="F47" s="25"/>
      <c r="G47" s="25"/>
    </row>
    <row r="48" spans="1:7" x14ac:dyDescent="0.3">
      <c r="A48" s="125">
        <v>1998</v>
      </c>
      <c r="B48" s="25" t="s">
        <v>8</v>
      </c>
      <c r="C48" s="25" t="s">
        <v>372</v>
      </c>
      <c r="D48" s="25" t="s">
        <v>172</v>
      </c>
      <c r="E48" s="25" t="s">
        <v>390</v>
      </c>
      <c r="F48" s="25"/>
      <c r="G48" s="25"/>
    </row>
    <row r="49" spans="1:7" x14ac:dyDescent="0.3">
      <c r="A49" s="125">
        <v>1998</v>
      </c>
      <c r="B49" s="25" t="s">
        <v>8</v>
      </c>
      <c r="C49" s="25" t="s">
        <v>382</v>
      </c>
      <c r="D49" s="25" t="s">
        <v>392</v>
      </c>
      <c r="E49" s="25" t="s">
        <v>390</v>
      </c>
      <c r="F49" s="25"/>
      <c r="G49" s="25"/>
    </row>
    <row r="50" spans="1:7" x14ac:dyDescent="0.3">
      <c r="A50" s="125">
        <v>1999</v>
      </c>
      <c r="B50" s="25" t="s">
        <v>8</v>
      </c>
      <c r="C50" s="25" t="s">
        <v>213</v>
      </c>
      <c r="D50" s="25" t="s">
        <v>202</v>
      </c>
      <c r="E50" s="25" t="s">
        <v>390</v>
      </c>
      <c r="F50" s="25"/>
      <c r="G50" s="25"/>
    </row>
    <row r="51" spans="1:7" x14ac:dyDescent="0.3">
      <c r="A51" s="125">
        <v>1999</v>
      </c>
      <c r="B51" s="25" t="s">
        <v>8</v>
      </c>
      <c r="C51" s="25" t="s">
        <v>213</v>
      </c>
      <c r="D51" s="25" t="s">
        <v>202</v>
      </c>
      <c r="E51" s="25" t="s">
        <v>390</v>
      </c>
      <c r="F51" s="25"/>
      <c r="G51" s="25"/>
    </row>
    <row r="52" spans="1:7" x14ac:dyDescent="0.3">
      <c r="A52" s="125">
        <v>1999</v>
      </c>
      <c r="B52" s="25" t="s">
        <v>8</v>
      </c>
      <c r="C52" s="25" t="s">
        <v>339</v>
      </c>
      <c r="D52" s="25" t="s">
        <v>202</v>
      </c>
      <c r="E52" s="25" t="s">
        <v>390</v>
      </c>
      <c r="F52" s="25"/>
      <c r="G52" s="25"/>
    </row>
    <row r="53" spans="1:7" x14ac:dyDescent="0.3">
      <c r="A53" s="125">
        <v>1999</v>
      </c>
      <c r="B53" s="25" t="s">
        <v>8</v>
      </c>
      <c r="C53" s="25" t="s">
        <v>403</v>
      </c>
      <c r="D53" s="25" t="s">
        <v>172</v>
      </c>
      <c r="E53" s="25" t="s">
        <v>390</v>
      </c>
      <c r="F53" s="25"/>
      <c r="G53" s="25"/>
    </row>
    <row r="54" spans="1:7" x14ac:dyDescent="0.3">
      <c r="A54" s="125">
        <v>1999</v>
      </c>
      <c r="B54" s="25" t="s">
        <v>8</v>
      </c>
      <c r="C54" s="25" t="s">
        <v>382</v>
      </c>
      <c r="D54" s="25" t="s">
        <v>392</v>
      </c>
      <c r="E54" s="25" t="s">
        <v>390</v>
      </c>
      <c r="F54" s="25"/>
      <c r="G54" s="25"/>
    </row>
    <row r="55" spans="1:7" x14ac:dyDescent="0.3">
      <c r="A55" s="125">
        <v>2000</v>
      </c>
      <c r="B55" s="25" t="s">
        <v>8</v>
      </c>
      <c r="C55" s="25" t="s">
        <v>232</v>
      </c>
      <c r="D55" s="25" t="s">
        <v>171</v>
      </c>
      <c r="E55" s="25" t="s">
        <v>390</v>
      </c>
      <c r="F55" s="25"/>
      <c r="G55" s="25"/>
    </row>
    <row r="56" spans="1:7" x14ac:dyDescent="0.3">
      <c r="A56" s="125">
        <v>2000</v>
      </c>
      <c r="B56" s="25" t="s">
        <v>8</v>
      </c>
      <c r="C56" s="25" t="s">
        <v>281</v>
      </c>
      <c r="D56" s="25" t="s">
        <v>172</v>
      </c>
      <c r="E56" s="25" t="s">
        <v>390</v>
      </c>
      <c r="F56" s="25"/>
      <c r="G56" s="25"/>
    </row>
    <row r="57" spans="1:7" x14ac:dyDescent="0.3">
      <c r="A57" s="125">
        <v>2000</v>
      </c>
      <c r="B57" s="25" t="s">
        <v>8</v>
      </c>
      <c r="C57" s="25" t="s">
        <v>291</v>
      </c>
      <c r="D57" s="25" t="s">
        <v>171</v>
      </c>
      <c r="E57" s="25" t="s">
        <v>390</v>
      </c>
      <c r="F57" s="25"/>
      <c r="G57" s="25"/>
    </row>
    <row r="58" spans="1:7" x14ac:dyDescent="0.3">
      <c r="A58" s="125">
        <v>2000</v>
      </c>
      <c r="B58" s="25" t="s">
        <v>8</v>
      </c>
      <c r="C58" s="25" t="s">
        <v>32</v>
      </c>
      <c r="D58" s="25" t="s">
        <v>170</v>
      </c>
      <c r="E58" s="25" t="s">
        <v>390</v>
      </c>
      <c r="F58" s="25"/>
      <c r="G58" s="25"/>
    </row>
    <row r="59" spans="1:7" x14ac:dyDescent="0.3">
      <c r="A59" s="125">
        <v>2000</v>
      </c>
      <c r="B59" s="25" t="s">
        <v>8</v>
      </c>
      <c r="C59" s="25" t="s">
        <v>314</v>
      </c>
      <c r="D59" s="25" t="s">
        <v>172</v>
      </c>
      <c r="E59" s="25" t="s">
        <v>390</v>
      </c>
      <c r="F59" s="25"/>
      <c r="G59" s="25"/>
    </row>
    <row r="60" spans="1:7" x14ac:dyDescent="0.3">
      <c r="A60" s="125">
        <v>2000</v>
      </c>
      <c r="B60" s="25" t="s">
        <v>8</v>
      </c>
      <c r="C60" s="25" t="s">
        <v>425</v>
      </c>
      <c r="D60" s="25" t="s">
        <v>171</v>
      </c>
      <c r="E60" s="25" t="s">
        <v>390</v>
      </c>
      <c r="F60" s="25"/>
      <c r="G60" s="25"/>
    </row>
    <row r="61" spans="1:7" x14ac:dyDescent="0.3">
      <c r="A61" s="125">
        <v>2001</v>
      </c>
      <c r="B61" s="25" t="s">
        <v>8</v>
      </c>
      <c r="C61" s="25" t="s">
        <v>396</v>
      </c>
      <c r="D61" s="25" t="s">
        <v>202</v>
      </c>
      <c r="E61" s="25" t="s">
        <v>390</v>
      </c>
      <c r="F61" s="25"/>
      <c r="G61" s="25"/>
    </row>
    <row r="62" spans="1:7" x14ac:dyDescent="0.3">
      <c r="A62" s="125">
        <v>2001</v>
      </c>
      <c r="B62" s="25" t="s">
        <v>8</v>
      </c>
      <c r="C62" s="25" t="s">
        <v>46</v>
      </c>
      <c r="D62" s="25" t="s">
        <v>171</v>
      </c>
      <c r="E62" s="25" t="s">
        <v>390</v>
      </c>
      <c r="F62" s="25"/>
      <c r="G62" s="25"/>
    </row>
    <row r="63" spans="1:7" x14ac:dyDescent="0.3">
      <c r="A63" s="125">
        <v>2001</v>
      </c>
      <c r="B63" s="25" t="s">
        <v>8</v>
      </c>
      <c r="C63" s="25" t="s">
        <v>326</v>
      </c>
      <c r="D63" s="25" t="s">
        <v>202</v>
      </c>
      <c r="E63" s="25" t="s">
        <v>390</v>
      </c>
      <c r="F63" s="25"/>
      <c r="G63" s="25"/>
    </row>
    <row r="64" spans="1:7" x14ac:dyDescent="0.3">
      <c r="A64" s="125">
        <v>2002</v>
      </c>
      <c r="B64" s="25" t="s">
        <v>8</v>
      </c>
      <c r="C64" s="25" t="s">
        <v>284</v>
      </c>
      <c r="D64" s="25" t="s">
        <v>172</v>
      </c>
      <c r="E64" s="25" t="s">
        <v>390</v>
      </c>
      <c r="F64" s="25"/>
      <c r="G64" s="25"/>
    </row>
    <row r="65" spans="1:7" x14ac:dyDescent="0.3">
      <c r="A65" s="125">
        <v>2002</v>
      </c>
      <c r="B65" s="25" t="s">
        <v>8</v>
      </c>
      <c r="C65" s="25" t="s">
        <v>319</v>
      </c>
      <c r="D65" s="25" t="s">
        <v>392</v>
      </c>
      <c r="E65" s="25" t="s">
        <v>390</v>
      </c>
      <c r="F65" s="25"/>
      <c r="G65" s="25"/>
    </row>
    <row r="66" spans="1:7" x14ac:dyDescent="0.3">
      <c r="A66" s="125">
        <v>2002</v>
      </c>
      <c r="B66" s="25" t="s">
        <v>8</v>
      </c>
      <c r="C66" s="25" t="s">
        <v>45</v>
      </c>
      <c r="D66" s="25" t="s">
        <v>174</v>
      </c>
      <c r="E66" s="25" t="s">
        <v>390</v>
      </c>
      <c r="F66" s="25"/>
      <c r="G66" s="25"/>
    </row>
    <row r="67" spans="1:7" x14ac:dyDescent="0.3">
      <c r="A67" s="125">
        <v>2002</v>
      </c>
      <c r="B67" s="25" t="s">
        <v>8</v>
      </c>
      <c r="C67" s="25" t="s">
        <v>45</v>
      </c>
      <c r="D67" s="25" t="s">
        <v>174</v>
      </c>
      <c r="E67" s="25" t="s">
        <v>390</v>
      </c>
      <c r="F67" s="25"/>
      <c r="G67" s="25"/>
    </row>
    <row r="68" spans="1:7" x14ac:dyDescent="0.3">
      <c r="A68" s="125">
        <v>2003</v>
      </c>
      <c r="B68" s="25" t="s">
        <v>8</v>
      </c>
      <c r="C68" s="25" t="s">
        <v>237</v>
      </c>
      <c r="D68" s="25" t="s">
        <v>170</v>
      </c>
      <c r="E68" s="25" t="s">
        <v>390</v>
      </c>
      <c r="F68" s="25"/>
      <c r="G68" s="25"/>
    </row>
    <row r="69" spans="1:7" x14ac:dyDescent="0.3">
      <c r="A69" s="125">
        <v>2003</v>
      </c>
      <c r="B69" s="25" t="s">
        <v>8</v>
      </c>
      <c r="C69" s="25" t="s">
        <v>293</v>
      </c>
      <c r="D69" s="25" t="s">
        <v>172</v>
      </c>
      <c r="E69" s="25" t="s">
        <v>390</v>
      </c>
      <c r="F69" s="25"/>
      <c r="G69" s="25"/>
    </row>
    <row r="70" spans="1:7" x14ac:dyDescent="0.3">
      <c r="A70" s="125">
        <v>2004</v>
      </c>
      <c r="B70" s="25" t="s">
        <v>8</v>
      </c>
      <c r="C70" s="25" t="s">
        <v>253</v>
      </c>
      <c r="D70" s="25" t="s">
        <v>172</v>
      </c>
      <c r="E70" s="25" t="s">
        <v>390</v>
      </c>
      <c r="F70" s="25"/>
      <c r="G70" s="25"/>
    </row>
    <row r="71" spans="1:7" x14ac:dyDescent="0.3">
      <c r="A71" s="125">
        <v>2004</v>
      </c>
      <c r="B71" s="25" t="s">
        <v>8</v>
      </c>
      <c r="C71" s="25" t="s">
        <v>326</v>
      </c>
      <c r="D71" s="25" t="s">
        <v>202</v>
      </c>
      <c r="E71" s="25" t="s">
        <v>390</v>
      </c>
      <c r="F71" s="25"/>
      <c r="G71" s="25"/>
    </row>
    <row r="72" spans="1:7" x14ac:dyDescent="0.3">
      <c r="A72" s="125">
        <v>2004</v>
      </c>
      <c r="B72" s="25" t="s">
        <v>8</v>
      </c>
      <c r="C72" s="25" t="s">
        <v>45</v>
      </c>
      <c r="D72" s="25" t="s">
        <v>174</v>
      </c>
      <c r="E72" s="25" t="s">
        <v>390</v>
      </c>
      <c r="F72" s="25"/>
      <c r="G72" s="25"/>
    </row>
    <row r="73" spans="1:7" x14ac:dyDescent="0.3">
      <c r="A73" s="125">
        <v>2004</v>
      </c>
      <c r="B73" s="25" t="s">
        <v>8</v>
      </c>
      <c r="C73" s="25" t="s">
        <v>377</v>
      </c>
      <c r="D73" s="25" t="s">
        <v>202</v>
      </c>
      <c r="E73" s="25" t="s">
        <v>390</v>
      </c>
      <c r="F73" s="25"/>
      <c r="G73" s="25"/>
    </row>
    <row r="74" spans="1:7" x14ac:dyDescent="0.3">
      <c r="A74" s="125">
        <v>2005</v>
      </c>
      <c r="B74" s="25" t="s">
        <v>8</v>
      </c>
      <c r="C74" s="25" t="s">
        <v>203</v>
      </c>
      <c r="D74" s="25" t="s">
        <v>172</v>
      </c>
      <c r="E74" s="25" t="s">
        <v>390</v>
      </c>
      <c r="F74" s="25"/>
      <c r="G74" s="25"/>
    </row>
    <row r="75" spans="1:7" x14ac:dyDescent="0.3">
      <c r="A75" s="125">
        <v>2005</v>
      </c>
      <c r="B75" s="25" t="s">
        <v>8</v>
      </c>
      <c r="C75" s="25" t="s">
        <v>345</v>
      </c>
      <c r="D75" s="25" t="s">
        <v>202</v>
      </c>
      <c r="E75" s="25" t="s">
        <v>390</v>
      </c>
      <c r="F75" s="25"/>
      <c r="G75" s="25"/>
    </row>
    <row r="76" spans="1:7" x14ac:dyDescent="0.3">
      <c r="A76" s="125">
        <v>2005</v>
      </c>
      <c r="B76" s="25" t="s">
        <v>8</v>
      </c>
      <c r="C76" s="25" t="s">
        <v>364</v>
      </c>
      <c r="D76" s="25" t="s">
        <v>392</v>
      </c>
      <c r="E76" s="25" t="s">
        <v>390</v>
      </c>
      <c r="F76" s="25"/>
      <c r="G76" s="25"/>
    </row>
    <row r="77" spans="1:7" x14ac:dyDescent="0.3">
      <c r="A77" s="125">
        <v>2006</v>
      </c>
      <c r="B77" s="25" t="s">
        <v>8</v>
      </c>
      <c r="C77" s="25" t="s">
        <v>201</v>
      </c>
      <c r="D77" s="25" t="s">
        <v>202</v>
      </c>
      <c r="E77" s="25" t="s">
        <v>390</v>
      </c>
      <c r="F77" s="25"/>
      <c r="G77" s="25"/>
    </row>
    <row r="78" spans="1:7" x14ac:dyDescent="0.3">
      <c r="A78" s="125">
        <v>2006</v>
      </c>
      <c r="B78" s="25" t="s">
        <v>8</v>
      </c>
      <c r="C78" s="25" t="s">
        <v>293</v>
      </c>
      <c r="D78" s="25" t="s">
        <v>172</v>
      </c>
      <c r="E78" s="25" t="s">
        <v>390</v>
      </c>
      <c r="F78" s="25"/>
      <c r="G78" s="25"/>
    </row>
    <row r="79" spans="1:7" x14ac:dyDescent="0.3">
      <c r="A79" s="125">
        <v>2007</v>
      </c>
      <c r="B79" s="25" t="s">
        <v>8</v>
      </c>
      <c r="C79" s="25" t="s">
        <v>30</v>
      </c>
      <c r="D79" s="25" t="s">
        <v>170</v>
      </c>
      <c r="E79" s="25" t="s">
        <v>390</v>
      </c>
      <c r="F79" s="25"/>
      <c r="G79" s="25"/>
    </row>
    <row r="80" spans="1:7" x14ac:dyDescent="0.3">
      <c r="A80" s="125">
        <v>2008</v>
      </c>
      <c r="B80" s="25" t="s">
        <v>8</v>
      </c>
      <c r="C80" s="25" t="s">
        <v>396</v>
      </c>
      <c r="D80" s="25" t="s">
        <v>202</v>
      </c>
      <c r="E80" s="25" t="s">
        <v>390</v>
      </c>
      <c r="F80" s="25"/>
      <c r="G80" s="25"/>
    </row>
    <row r="81" spans="1:7" x14ac:dyDescent="0.3">
      <c r="A81" s="125">
        <v>2008</v>
      </c>
      <c r="B81" s="25" t="s">
        <v>8</v>
      </c>
      <c r="C81" s="25" t="s">
        <v>402</v>
      </c>
      <c r="D81" s="25" t="s">
        <v>170</v>
      </c>
      <c r="E81" s="25" t="s">
        <v>390</v>
      </c>
      <c r="F81" s="25"/>
      <c r="G81" s="25"/>
    </row>
    <row r="82" spans="1:7" x14ac:dyDescent="0.3">
      <c r="A82" s="125">
        <v>2008</v>
      </c>
      <c r="B82" s="25" t="s">
        <v>8</v>
      </c>
      <c r="C82" s="25" t="s">
        <v>313</v>
      </c>
      <c r="D82" s="25" t="s">
        <v>202</v>
      </c>
      <c r="E82" s="25" t="s">
        <v>390</v>
      </c>
      <c r="F82" s="25"/>
      <c r="G82" s="25"/>
    </row>
    <row r="83" spans="1:7" x14ac:dyDescent="0.3">
      <c r="A83" s="125">
        <v>2009</v>
      </c>
      <c r="B83" s="25" t="s">
        <v>8</v>
      </c>
      <c r="C83" s="25" t="s">
        <v>201</v>
      </c>
      <c r="D83" s="25" t="s">
        <v>202</v>
      </c>
      <c r="E83" s="25" t="s">
        <v>390</v>
      </c>
      <c r="F83" s="25"/>
      <c r="G83" s="25"/>
    </row>
    <row r="84" spans="1:7" x14ac:dyDescent="0.3">
      <c r="A84" s="125">
        <v>2009</v>
      </c>
      <c r="B84" s="25" t="s">
        <v>8</v>
      </c>
      <c r="C84" s="25" t="s">
        <v>266</v>
      </c>
      <c r="D84" s="25" t="s">
        <v>174</v>
      </c>
      <c r="E84" s="25" t="s">
        <v>390</v>
      </c>
      <c r="F84" s="25"/>
      <c r="G84" s="25"/>
    </row>
    <row r="85" spans="1:7" x14ac:dyDescent="0.3">
      <c r="A85" s="125">
        <v>2010</v>
      </c>
      <c r="B85" s="25" t="s">
        <v>8</v>
      </c>
      <c r="C85" s="25" t="s">
        <v>313</v>
      </c>
      <c r="D85" s="25" t="s">
        <v>202</v>
      </c>
      <c r="E85" s="25" t="s">
        <v>390</v>
      </c>
      <c r="F85" s="25"/>
      <c r="G85" s="25"/>
    </row>
    <row r="86" spans="1:7" x14ac:dyDescent="0.3">
      <c r="A86" s="125">
        <v>2010</v>
      </c>
      <c r="B86" s="25" t="s">
        <v>8</v>
      </c>
      <c r="C86" s="25" t="s">
        <v>345</v>
      </c>
      <c r="D86" s="25" t="s">
        <v>202</v>
      </c>
      <c r="E86" s="25" t="s">
        <v>390</v>
      </c>
      <c r="F86" s="25"/>
      <c r="G86" s="25"/>
    </row>
    <row r="87" spans="1:7" x14ac:dyDescent="0.3">
      <c r="A87" s="125">
        <v>2010</v>
      </c>
      <c r="B87" s="25" t="s">
        <v>8</v>
      </c>
      <c r="C87" s="25" t="s">
        <v>364</v>
      </c>
      <c r="D87" s="25" t="s">
        <v>392</v>
      </c>
      <c r="E87" s="25" t="s">
        <v>390</v>
      </c>
      <c r="F87" s="25"/>
      <c r="G87" s="25"/>
    </row>
    <row r="88" spans="1:7" x14ac:dyDescent="0.3">
      <c r="A88" s="125">
        <v>2010</v>
      </c>
      <c r="B88" s="25" t="s">
        <v>8</v>
      </c>
      <c r="C88" s="25" t="s">
        <v>374</v>
      </c>
      <c r="D88" s="25" t="s">
        <v>392</v>
      </c>
      <c r="E88" s="25" t="s">
        <v>390</v>
      </c>
      <c r="F88" s="25"/>
      <c r="G88" s="25"/>
    </row>
    <row r="89" spans="1:7" x14ac:dyDescent="0.3">
      <c r="A89" s="125">
        <v>2011</v>
      </c>
      <c r="B89" s="25" t="s">
        <v>8</v>
      </c>
      <c r="C89" s="25" t="s">
        <v>233</v>
      </c>
      <c r="D89" s="25" t="s">
        <v>174</v>
      </c>
      <c r="E89" s="25" t="s">
        <v>390</v>
      </c>
      <c r="F89" s="25"/>
      <c r="G89" s="25"/>
    </row>
    <row r="90" spans="1:7" x14ac:dyDescent="0.3">
      <c r="A90" s="125">
        <v>2011</v>
      </c>
      <c r="B90" s="25" t="s">
        <v>8</v>
      </c>
      <c r="C90" s="25" t="s">
        <v>401</v>
      </c>
      <c r="D90" s="25" t="s">
        <v>171</v>
      </c>
      <c r="E90" s="25" t="s">
        <v>390</v>
      </c>
      <c r="F90" s="25"/>
      <c r="G90" s="25"/>
    </row>
    <row r="91" spans="1:7" x14ac:dyDescent="0.3">
      <c r="A91" s="125">
        <v>2012</v>
      </c>
      <c r="B91" s="25" t="s">
        <v>8</v>
      </c>
      <c r="C91" s="25" t="s">
        <v>235</v>
      </c>
      <c r="D91" s="25" t="s">
        <v>174</v>
      </c>
      <c r="E91" s="25" t="s">
        <v>390</v>
      </c>
      <c r="F91" s="25"/>
      <c r="G91" s="25"/>
    </row>
    <row r="92" spans="1:7" x14ac:dyDescent="0.3">
      <c r="A92" s="125">
        <v>2012</v>
      </c>
      <c r="B92" s="25" t="s">
        <v>8</v>
      </c>
      <c r="C92" s="25" t="s">
        <v>279</v>
      </c>
      <c r="D92" s="25" t="s">
        <v>172</v>
      </c>
      <c r="E92" s="25" t="s">
        <v>390</v>
      </c>
      <c r="F92" s="25"/>
      <c r="G92" s="25"/>
    </row>
    <row r="93" spans="1:7" x14ac:dyDescent="0.3">
      <c r="A93" s="125">
        <v>2012</v>
      </c>
      <c r="B93" s="25" t="s">
        <v>8</v>
      </c>
      <c r="C93" s="25" t="s">
        <v>339</v>
      </c>
      <c r="D93" s="25" t="s">
        <v>202</v>
      </c>
      <c r="E93" s="25" t="s">
        <v>390</v>
      </c>
      <c r="F93" s="25"/>
      <c r="G93" s="25"/>
    </row>
    <row r="94" spans="1:7" x14ac:dyDescent="0.3">
      <c r="A94" s="125">
        <v>2013</v>
      </c>
      <c r="B94" s="25" t="s">
        <v>8</v>
      </c>
      <c r="C94" s="25" t="s">
        <v>400</v>
      </c>
      <c r="D94" s="25" t="s">
        <v>170</v>
      </c>
      <c r="E94" s="25" t="s">
        <v>390</v>
      </c>
      <c r="F94" s="25"/>
      <c r="G94" s="25"/>
    </row>
    <row r="95" spans="1:7" x14ac:dyDescent="0.3">
      <c r="A95" s="125">
        <v>2013</v>
      </c>
      <c r="B95" s="25" t="s">
        <v>8</v>
      </c>
      <c r="C95" s="25" t="s">
        <v>399</v>
      </c>
      <c r="D95" s="25" t="s">
        <v>170</v>
      </c>
      <c r="E95" s="25" t="s">
        <v>390</v>
      </c>
      <c r="F95" s="25"/>
      <c r="G95" s="25"/>
    </row>
    <row r="96" spans="1:7" x14ac:dyDescent="0.3">
      <c r="A96" s="125">
        <v>2013</v>
      </c>
      <c r="B96" s="25" t="s">
        <v>8</v>
      </c>
      <c r="C96" s="25" t="s">
        <v>295</v>
      </c>
      <c r="D96" s="25" t="s">
        <v>174</v>
      </c>
      <c r="E96" s="25" t="s">
        <v>390</v>
      </c>
      <c r="F96" s="25"/>
      <c r="G96" s="25"/>
    </row>
    <row r="97" spans="1:7" x14ac:dyDescent="0.3">
      <c r="A97" s="125">
        <v>2013</v>
      </c>
      <c r="B97" s="25" t="s">
        <v>8</v>
      </c>
      <c r="C97" s="25" t="s">
        <v>398</v>
      </c>
      <c r="D97" s="25" t="s">
        <v>174</v>
      </c>
      <c r="E97" s="25" t="s">
        <v>390</v>
      </c>
      <c r="F97" s="25"/>
      <c r="G97" s="25"/>
    </row>
    <row r="98" spans="1:7" x14ac:dyDescent="0.3">
      <c r="A98" s="125">
        <v>2013</v>
      </c>
      <c r="B98" s="25" t="s">
        <v>8</v>
      </c>
      <c r="C98" s="25" t="s">
        <v>345</v>
      </c>
      <c r="D98" s="25" t="s">
        <v>202</v>
      </c>
      <c r="E98" s="25" t="s">
        <v>390</v>
      </c>
      <c r="F98" s="25"/>
      <c r="G98" s="25"/>
    </row>
    <row r="99" spans="1:7" x14ac:dyDescent="0.3">
      <c r="A99" s="125">
        <v>2014</v>
      </c>
      <c r="B99" s="25" t="s">
        <v>8</v>
      </c>
      <c r="C99" s="25" t="s">
        <v>397</v>
      </c>
      <c r="D99" s="25" t="s">
        <v>174</v>
      </c>
      <c r="E99" s="25" t="s">
        <v>390</v>
      </c>
      <c r="F99" s="25"/>
      <c r="G99" s="25"/>
    </row>
    <row r="100" spans="1:7" x14ac:dyDescent="0.3">
      <c r="A100" s="125">
        <v>2014</v>
      </c>
      <c r="B100" s="25" t="s">
        <v>8</v>
      </c>
      <c r="C100" s="25" t="s">
        <v>36</v>
      </c>
      <c r="D100" s="25" t="s">
        <v>171</v>
      </c>
      <c r="E100" s="25" t="s">
        <v>390</v>
      </c>
      <c r="F100" s="25"/>
      <c r="G100" s="25"/>
    </row>
    <row r="101" spans="1:7" x14ac:dyDescent="0.3">
      <c r="A101" s="125">
        <v>2015</v>
      </c>
      <c r="B101" s="25" t="s">
        <v>8</v>
      </c>
      <c r="C101" s="25" t="s">
        <v>396</v>
      </c>
      <c r="D101" s="25" t="s">
        <v>202</v>
      </c>
      <c r="E101" s="25" t="s">
        <v>390</v>
      </c>
      <c r="F101" s="25"/>
      <c r="G101" s="25"/>
    </row>
    <row r="102" spans="1:7" x14ac:dyDescent="0.3">
      <c r="A102" s="125">
        <v>2015</v>
      </c>
      <c r="B102" s="25" t="s">
        <v>8</v>
      </c>
      <c r="C102" s="25" t="s">
        <v>46</v>
      </c>
      <c r="D102" s="25" t="s">
        <v>171</v>
      </c>
      <c r="E102" s="25" t="s">
        <v>390</v>
      </c>
      <c r="F102" s="25"/>
      <c r="G102" s="25"/>
    </row>
    <row r="103" spans="1:7" x14ac:dyDescent="0.3">
      <c r="A103" s="125">
        <v>2016</v>
      </c>
      <c r="B103" s="25" t="s">
        <v>8</v>
      </c>
      <c r="C103" s="25" t="s">
        <v>264</v>
      </c>
      <c r="D103" s="25" t="s">
        <v>202</v>
      </c>
      <c r="E103" s="25" t="s">
        <v>390</v>
      </c>
      <c r="F103" s="25"/>
      <c r="G103" s="25"/>
    </row>
    <row r="104" spans="1:7" x14ac:dyDescent="0.3">
      <c r="A104" s="125">
        <v>2016</v>
      </c>
      <c r="B104" s="25" t="s">
        <v>8</v>
      </c>
      <c r="C104" s="25" t="s">
        <v>288</v>
      </c>
      <c r="D104" s="25" t="s">
        <v>202</v>
      </c>
      <c r="E104" s="25" t="s">
        <v>390</v>
      </c>
      <c r="F104" s="25"/>
      <c r="G104" s="25"/>
    </row>
    <row r="105" spans="1:7" x14ac:dyDescent="0.3">
      <c r="A105" s="125">
        <v>2016</v>
      </c>
      <c r="B105" s="25" t="s">
        <v>8</v>
      </c>
      <c r="C105" s="25" t="s">
        <v>310</v>
      </c>
      <c r="D105" s="25" t="s">
        <v>202</v>
      </c>
      <c r="E105" s="25" t="s">
        <v>390</v>
      </c>
      <c r="F105" s="25"/>
      <c r="G105" s="25"/>
    </row>
    <row r="106" spans="1:7" x14ac:dyDescent="0.3">
      <c r="A106" s="125">
        <v>2016</v>
      </c>
      <c r="B106" s="25" t="s">
        <v>8</v>
      </c>
      <c r="C106" s="25" t="s">
        <v>395</v>
      </c>
      <c r="D106" s="25" t="s">
        <v>174</v>
      </c>
      <c r="E106" s="25" t="s">
        <v>390</v>
      </c>
      <c r="F106" s="25"/>
      <c r="G106" s="25"/>
    </row>
    <row r="107" spans="1:7" x14ac:dyDescent="0.3">
      <c r="A107" s="125">
        <v>2016</v>
      </c>
      <c r="B107" s="25" t="s">
        <v>8</v>
      </c>
      <c r="C107" s="25" t="s">
        <v>377</v>
      </c>
      <c r="D107" s="25" t="s">
        <v>202</v>
      </c>
      <c r="E107" s="25" t="s">
        <v>390</v>
      </c>
      <c r="F107" s="25"/>
      <c r="G107" s="25"/>
    </row>
    <row r="108" spans="1:7" x14ac:dyDescent="0.3">
      <c r="A108" s="125">
        <v>2016</v>
      </c>
      <c r="B108" s="25" t="s">
        <v>8</v>
      </c>
      <c r="C108" s="25" t="s">
        <v>394</v>
      </c>
      <c r="D108" s="25" t="s">
        <v>174</v>
      </c>
      <c r="E108" s="25" t="s">
        <v>390</v>
      </c>
      <c r="F108" s="25"/>
      <c r="G108" s="25"/>
    </row>
    <row r="109" spans="1:7" x14ac:dyDescent="0.3">
      <c r="A109" s="125">
        <v>2018</v>
      </c>
      <c r="B109" s="25" t="s">
        <v>8</v>
      </c>
      <c r="C109" s="25" t="s">
        <v>237</v>
      </c>
      <c r="D109" s="25" t="s">
        <v>170</v>
      </c>
      <c r="E109" s="25" t="s">
        <v>390</v>
      </c>
      <c r="F109" s="25"/>
      <c r="G109" s="25"/>
    </row>
    <row r="110" spans="1:7" x14ac:dyDescent="0.3">
      <c r="A110" s="125">
        <v>2019</v>
      </c>
      <c r="B110" s="25" t="s">
        <v>8</v>
      </c>
      <c r="C110" s="25" t="s">
        <v>393</v>
      </c>
      <c r="D110" s="25" t="s">
        <v>174</v>
      </c>
      <c r="E110" s="25" t="s">
        <v>390</v>
      </c>
      <c r="F110" s="25"/>
      <c r="G110" s="25"/>
    </row>
    <row r="111" spans="1:7" x14ac:dyDescent="0.3">
      <c r="A111" s="125">
        <v>2019</v>
      </c>
      <c r="B111" s="25" t="s">
        <v>8</v>
      </c>
      <c r="C111" s="25" t="s">
        <v>348</v>
      </c>
      <c r="D111" s="25" t="s">
        <v>171</v>
      </c>
      <c r="E111" s="25" t="s">
        <v>390</v>
      </c>
      <c r="F111" s="25"/>
      <c r="G111" s="25"/>
    </row>
    <row r="112" spans="1:7" x14ac:dyDescent="0.3">
      <c r="A112" s="125">
        <v>2019</v>
      </c>
      <c r="B112" s="25" t="s">
        <v>8</v>
      </c>
      <c r="C112" s="25" t="s">
        <v>425</v>
      </c>
      <c r="D112" s="25" t="s">
        <v>171</v>
      </c>
      <c r="E112" s="25" t="s">
        <v>390</v>
      </c>
      <c r="F112" s="25"/>
      <c r="G112" s="25"/>
    </row>
    <row r="113" spans="1:7" x14ac:dyDescent="0.3">
      <c r="A113" s="125">
        <v>2020</v>
      </c>
      <c r="B113" s="25" t="s">
        <v>8</v>
      </c>
      <c r="C113" s="25" t="s">
        <v>285</v>
      </c>
      <c r="D113" s="25" t="s">
        <v>392</v>
      </c>
      <c r="E113" s="25" t="s">
        <v>390</v>
      </c>
      <c r="F113" s="25"/>
      <c r="G113" s="25"/>
    </row>
    <row r="114" spans="1:7" x14ac:dyDescent="0.3">
      <c r="A114" s="125">
        <v>2020</v>
      </c>
      <c r="B114" s="25" t="s">
        <v>8</v>
      </c>
      <c r="C114" s="25" t="s">
        <v>425</v>
      </c>
      <c r="D114" s="25" t="s">
        <v>171</v>
      </c>
      <c r="E114" s="25" t="s">
        <v>390</v>
      </c>
      <c r="F114" s="25"/>
      <c r="G114" s="25"/>
    </row>
    <row r="115" spans="1:7" x14ac:dyDescent="0.3">
      <c r="A115" s="125">
        <v>2021</v>
      </c>
      <c r="B115" s="25" t="s">
        <v>8</v>
      </c>
      <c r="C115" s="25" t="s">
        <v>210</v>
      </c>
      <c r="D115" s="25" t="s">
        <v>202</v>
      </c>
      <c r="E115" s="25" t="s">
        <v>390</v>
      </c>
      <c r="F115" s="25"/>
      <c r="G115" s="25"/>
    </row>
    <row r="116" spans="1:7" x14ac:dyDescent="0.3">
      <c r="A116" s="125">
        <v>2022</v>
      </c>
      <c r="B116" s="25" t="s">
        <v>8</v>
      </c>
      <c r="C116" s="25" t="s">
        <v>274</v>
      </c>
      <c r="D116" s="25" t="s">
        <v>170</v>
      </c>
      <c r="E116" s="25" t="s">
        <v>390</v>
      </c>
      <c r="F116" s="25"/>
      <c r="G116" s="25"/>
    </row>
    <row r="117" spans="1:7" x14ac:dyDescent="0.3">
      <c r="A117" s="125">
        <v>2023</v>
      </c>
      <c r="B117" s="25" t="s">
        <v>8</v>
      </c>
      <c r="C117" s="25" t="s">
        <v>272</v>
      </c>
      <c r="D117" s="25" t="s">
        <v>170</v>
      </c>
      <c r="E117" s="25" t="s">
        <v>390</v>
      </c>
      <c r="F117" s="25"/>
      <c r="G117" s="25"/>
    </row>
    <row r="118" spans="1:7" x14ac:dyDescent="0.3">
      <c r="A118" s="125">
        <v>2024</v>
      </c>
      <c r="B118" s="25" t="s">
        <v>8</v>
      </c>
      <c r="C118" s="25" t="s">
        <v>391</v>
      </c>
      <c r="D118" s="25" t="s">
        <v>174</v>
      </c>
      <c r="E118" s="25" t="s">
        <v>390</v>
      </c>
      <c r="F118" s="25"/>
      <c r="G118" s="25"/>
    </row>
    <row r="119" spans="1:7" x14ac:dyDescent="0.3">
      <c r="A119" s="125">
        <v>2025</v>
      </c>
      <c r="B119" s="25" t="s">
        <v>8</v>
      </c>
      <c r="C119" s="25" t="s">
        <v>237</v>
      </c>
      <c r="D119" s="25" t="s">
        <v>170</v>
      </c>
      <c r="E119" s="25" t="s">
        <v>390</v>
      </c>
      <c r="F119" s="25"/>
      <c r="G119" s="25"/>
    </row>
  </sheetData>
  <mergeCells count="1">
    <mergeCell ref="A3:H5"/>
  </mergeCells>
  <pageMargins left="0.70866141732283472" right="0.70866141732283472" top="0.94488188976377963" bottom="0.74803149606299213" header="0.31496062992125984" footer="0.31496062992125984"/>
  <pageSetup paperSize="9" orientation="landscape" r:id="rId1"/>
  <headerFooter>
    <oddHeader>&amp;L&amp;G</oddHeader>
    <oddFooter>&amp;C&amp;"Roboto Condensed,Normal"&amp;9Página &amp;P</oddFooter>
  </headerFooter>
  <drawing r:id="rId2"/>
  <legacyDrawingHF r:id="rId3"/>
  <tableParts count="3">
    <tablePart r:id="rId4"/>
    <tablePart r:id="rId5"/>
    <tablePart r:id="rId6"/>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C8EC4-EC72-0542-9A19-43EC91734082}">
  <sheetPr codeName="Hoja21">
    <tabColor theme="5"/>
    <pageSetUpPr fitToPage="1"/>
  </sheetPr>
  <dimension ref="A1:M225"/>
  <sheetViews>
    <sheetView view="pageLayout" zoomScaleNormal="120" workbookViewId="0">
      <selection activeCell="K58" sqref="K58"/>
    </sheetView>
  </sheetViews>
  <sheetFormatPr baseColWidth="10" defaultColWidth="8.875" defaultRowHeight="16.5" x14ac:dyDescent="0.3"/>
  <cols>
    <col min="1" max="1" width="38" style="5" customWidth="1"/>
    <col min="2" max="7" width="14.125" style="5" customWidth="1"/>
    <col min="8" max="10" width="8.875" style="5"/>
    <col min="11" max="11" width="55.125" style="5" customWidth="1"/>
    <col min="12" max="16384" width="8.875" style="5"/>
  </cols>
  <sheetData>
    <row r="1" spans="1:13" ht="20.25" x14ac:dyDescent="0.3">
      <c r="A1" s="62" t="s">
        <v>1581</v>
      </c>
    </row>
    <row r="2" spans="1:13" ht="17.25" x14ac:dyDescent="0.3">
      <c r="A2" s="18" t="s">
        <v>1576</v>
      </c>
    </row>
    <row r="3" spans="1:13" ht="17.25" x14ac:dyDescent="0.3">
      <c r="A3" s="18" t="s">
        <v>1188</v>
      </c>
    </row>
    <row r="5" spans="1:13" x14ac:dyDescent="0.3">
      <c r="A5" s="13" t="s">
        <v>1626</v>
      </c>
      <c r="B5" s="19" t="s">
        <v>17</v>
      </c>
      <c r="C5" s="19" t="s">
        <v>13</v>
      </c>
      <c r="D5" s="19" t="s">
        <v>14</v>
      </c>
      <c r="E5" s="19" t="s">
        <v>15</v>
      </c>
      <c r="F5" s="19" t="s">
        <v>19</v>
      </c>
      <c r="G5" s="19" t="s">
        <v>1554</v>
      </c>
      <c r="H5" s="19" t="s">
        <v>182</v>
      </c>
      <c r="I5" s="13"/>
      <c r="J5" s="13"/>
      <c r="K5" s="13"/>
      <c r="L5" s="13"/>
      <c r="M5" s="13"/>
    </row>
    <row r="6" spans="1:13" x14ac:dyDescent="0.3">
      <c r="A6" s="13" t="s">
        <v>740</v>
      </c>
      <c r="B6" s="130">
        <v>269520957338</v>
      </c>
      <c r="C6" s="130">
        <v>321434913571</v>
      </c>
      <c r="D6" s="130">
        <v>394896947052</v>
      </c>
      <c r="E6" s="130">
        <v>390839979734</v>
      </c>
      <c r="F6" s="130">
        <v>392122804351</v>
      </c>
      <c r="G6" s="130">
        <f>AVERAGE(B6:F6)</f>
        <v>353763120409.20001</v>
      </c>
      <c r="H6" s="13"/>
      <c r="I6" s="13"/>
      <c r="J6" s="13"/>
      <c r="K6" s="13"/>
      <c r="L6" s="13"/>
      <c r="M6" s="13"/>
    </row>
    <row r="7" spans="1:13" x14ac:dyDescent="0.3">
      <c r="A7" s="13" t="s">
        <v>739</v>
      </c>
      <c r="B7" s="130">
        <v>104380805113</v>
      </c>
      <c r="C7" s="130">
        <v>121869339529</v>
      </c>
      <c r="D7" s="130">
        <v>144821463463</v>
      </c>
      <c r="E7" s="130">
        <v>144313782795</v>
      </c>
      <c r="F7" s="130">
        <v>147473676387</v>
      </c>
      <c r="G7" s="130">
        <f>AVERAGE(B7:F7)</f>
        <v>132571813457.39999</v>
      </c>
      <c r="H7" s="13"/>
      <c r="I7" s="13"/>
      <c r="J7" s="13"/>
      <c r="K7" s="13"/>
      <c r="L7" s="13"/>
      <c r="M7" s="13"/>
    </row>
    <row r="8" spans="1:13" x14ac:dyDescent="0.3">
      <c r="A8" s="13" t="s">
        <v>179</v>
      </c>
      <c r="B8" s="130">
        <f>B10+B28</f>
        <v>100509841088</v>
      </c>
      <c r="C8" s="130">
        <f>C10+C28</f>
        <v>117195704543</v>
      </c>
      <c r="D8" s="130">
        <f>D10+D28</f>
        <v>136573355289</v>
      </c>
      <c r="E8" s="130">
        <f>E10+E28</f>
        <v>136684098445</v>
      </c>
      <c r="F8" s="130">
        <f>F10+F28</f>
        <v>139620826166</v>
      </c>
      <c r="G8" s="130">
        <f>AVERAGE(B8:F8)</f>
        <v>126116765106.2</v>
      </c>
      <c r="H8" s="13"/>
      <c r="I8" s="13"/>
      <c r="J8" s="13"/>
      <c r="K8" s="13"/>
      <c r="L8" s="13"/>
      <c r="M8" s="13"/>
    </row>
    <row r="9" spans="1:13" ht="17.25" thickBot="1" x14ac:dyDescent="0.35">
      <c r="A9" s="15"/>
      <c r="B9" s="130"/>
      <c r="C9" s="130"/>
      <c r="D9" s="130"/>
      <c r="E9" s="130"/>
      <c r="F9" s="130"/>
      <c r="G9" s="130"/>
      <c r="H9" s="13"/>
      <c r="I9" s="13"/>
      <c r="J9" s="13"/>
      <c r="K9" s="13"/>
      <c r="L9" s="13"/>
      <c r="M9" s="13"/>
    </row>
    <row r="10" spans="1:13" x14ac:dyDescent="0.3">
      <c r="A10" s="131" t="s">
        <v>1558</v>
      </c>
      <c r="B10" s="132">
        <f>SUM(B11:B26)</f>
        <v>43352407476</v>
      </c>
      <c r="C10" s="132">
        <f>SUM(C11:C26)</f>
        <v>49035711989</v>
      </c>
      <c r="D10" s="132">
        <f>SUM(D11:D26)</f>
        <v>58273642810</v>
      </c>
      <c r="E10" s="132">
        <f>SUM(E11:E26)</f>
        <v>58304394163</v>
      </c>
      <c r="F10" s="132">
        <f>SUM(F11:F26)</f>
        <v>58340613797</v>
      </c>
      <c r="G10" s="133">
        <f t="shared" ref="G10:G26" si="0">AVERAGE(B10:F10)</f>
        <v>53461354047</v>
      </c>
      <c r="H10" s="90">
        <f t="shared" ref="H10:H26" si="1">G10/$G$8*100</f>
        <v>42.390362615137995</v>
      </c>
      <c r="I10" s="80"/>
      <c r="J10" s="13"/>
      <c r="K10" s="13"/>
      <c r="L10" s="13"/>
      <c r="M10" s="13"/>
    </row>
    <row r="11" spans="1:13" x14ac:dyDescent="0.3">
      <c r="A11" s="13" t="s">
        <v>211</v>
      </c>
      <c r="B11" s="130">
        <v>1472339175</v>
      </c>
      <c r="C11" s="130">
        <v>1624753074</v>
      </c>
      <c r="D11" s="130">
        <v>1648029424</v>
      </c>
      <c r="E11" s="130">
        <v>1803899054</v>
      </c>
      <c r="F11" s="130">
        <v>2131045293</v>
      </c>
      <c r="G11" s="130">
        <f t="shared" si="0"/>
        <v>1736013204</v>
      </c>
      <c r="H11" s="80">
        <f t="shared" si="1"/>
        <v>1.3765126329859028</v>
      </c>
      <c r="I11" s="80"/>
      <c r="J11" s="13"/>
      <c r="K11" s="13"/>
      <c r="L11" s="13"/>
      <c r="M11" s="13"/>
    </row>
    <row r="12" spans="1:13" x14ac:dyDescent="0.3">
      <c r="A12" s="13" t="s">
        <v>234</v>
      </c>
      <c r="B12" s="130">
        <v>1883800542</v>
      </c>
      <c r="C12" s="130">
        <v>2028455126</v>
      </c>
      <c r="D12" s="130">
        <v>2372777845</v>
      </c>
      <c r="E12" s="130">
        <v>2177521242</v>
      </c>
      <c r="F12" s="130">
        <v>2204632804</v>
      </c>
      <c r="G12" s="130">
        <f t="shared" si="0"/>
        <v>2133437511.8</v>
      </c>
      <c r="H12" s="80">
        <f t="shared" si="1"/>
        <v>1.6916367225273197</v>
      </c>
      <c r="I12" s="80"/>
      <c r="J12" s="13"/>
      <c r="K12" s="13"/>
      <c r="L12" s="13"/>
      <c r="M12" s="13"/>
    </row>
    <row r="13" spans="1:13" x14ac:dyDescent="0.3">
      <c r="A13" s="13" t="s">
        <v>738</v>
      </c>
      <c r="B13" s="130">
        <v>5109515659</v>
      </c>
      <c r="C13" s="130">
        <v>5787758004</v>
      </c>
      <c r="D13" s="130">
        <v>6801383852</v>
      </c>
      <c r="E13" s="130">
        <v>6621509623</v>
      </c>
      <c r="F13" s="130">
        <v>5725818832</v>
      </c>
      <c r="G13" s="130">
        <f t="shared" si="0"/>
        <v>6009197194</v>
      </c>
      <c r="H13" s="80">
        <f t="shared" si="1"/>
        <v>4.7647885583964946</v>
      </c>
      <c r="I13" s="80"/>
      <c r="J13" s="13"/>
      <c r="K13" s="13"/>
      <c r="L13" s="13"/>
      <c r="M13" s="13"/>
    </row>
    <row r="14" spans="1:13" x14ac:dyDescent="0.3">
      <c r="A14" s="13" t="s">
        <v>737</v>
      </c>
      <c r="B14" s="130">
        <v>1943002</v>
      </c>
      <c r="C14" s="130">
        <v>2842521</v>
      </c>
      <c r="D14" s="130">
        <v>4318350</v>
      </c>
      <c r="E14" s="130">
        <v>2317155</v>
      </c>
      <c r="F14" s="130">
        <v>2603264</v>
      </c>
      <c r="G14" s="130">
        <f t="shared" si="0"/>
        <v>2804858.4</v>
      </c>
      <c r="H14" s="80">
        <f t="shared" si="1"/>
        <v>2.2240170826123662E-3</v>
      </c>
      <c r="I14" s="80"/>
      <c r="J14" s="13"/>
      <c r="K14" s="13"/>
      <c r="L14" s="13"/>
      <c r="M14" s="13"/>
    </row>
    <row r="15" spans="1:13" x14ac:dyDescent="0.3">
      <c r="A15" s="13" t="s">
        <v>379</v>
      </c>
      <c r="B15" s="130">
        <v>17612859490</v>
      </c>
      <c r="C15" s="130">
        <v>18867365855</v>
      </c>
      <c r="D15" s="130">
        <v>21209189494</v>
      </c>
      <c r="E15" s="130">
        <v>22683359022</v>
      </c>
      <c r="F15" s="130">
        <v>23852373907</v>
      </c>
      <c r="G15" s="130">
        <f t="shared" si="0"/>
        <v>20845029553.599998</v>
      </c>
      <c r="H15" s="80">
        <f t="shared" si="1"/>
        <v>16.528357301304773</v>
      </c>
      <c r="I15" s="80"/>
      <c r="J15" s="13"/>
      <c r="K15" s="13"/>
      <c r="L15" s="13"/>
      <c r="M15" s="13"/>
    </row>
    <row r="16" spans="1:13" x14ac:dyDescent="0.3">
      <c r="A16" s="13" t="s">
        <v>682</v>
      </c>
      <c r="B16" s="130">
        <v>778471934</v>
      </c>
      <c r="C16" s="130">
        <v>1017635102</v>
      </c>
      <c r="D16" s="130">
        <v>2032268860</v>
      </c>
      <c r="E16" s="130">
        <v>1144015435</v>
      </c>
      <c r="F16" s="130">
        <v>1198686579</v>
      </c>
      <c r="G16" s="130">
        <f t="shared" si="0"/>
        <v>1234215582</v>
      </c>
      <c r="H16" s="80">
        <f t="shared" si="1"/>
        <v>0.9786292734044485</v>
      </c>
      <c r="I16" s="80"/>
      <c r="J16" s="13"/>
      <c r="K16" s="13"/>
      <c r="L16" s="13"/>
      <c r="M16" s="13"/>
    </row>
    <row r="17" spans="1:13" x14ac:dyDescent="0.3">
      <c r="A17" s="13" t="s">
        <v>679</v>
      </c>
      <c r="B17" s="130">
        <v>52110069</v>
      </c>
      <c r="C17" s="130">
        <v>95111506</v>
      </c>
      <c r="D17" s="130">
        <v>1874884</v>
      </c>
      <c r="E17" s="130">
        <v>83510811</v>
      </c>
      <c r="F17" s="130">
        <v>3713550</v>
      </c>
      <c r="G17" s="130">
        <f t="shared" si="0"/>
        <v>47264164</v>
      </c>
      <c r="H17" s="80">
        <f t="shared" si="1"/>
        <v>3.7476511517084934E-2</v>
      </c>
      <c r="I17" s="80"/>
      <c r="J17" s="13"/>
      <c r="K17" s="13"/>
      <c r="L17" s="13"/>
      <c r="M17" s="13"/>
    </row>
    <row r="18" spans="1:13" x14ac:dyDescent="0.3">
      <c r="A18" s="13" t="s">
        <v>277</v>
      </c>
      <c r="B18" s="130">
        <v>60591285</v>
      </c>
      <c r="C18" s="130">
        <v>79196613</v>
      </c>
      <c r="D18" s="130">
        <v>81357157</v>
      </c>
      <c r="E18" s="130">
        <v>77715998</v>
      </c>
      <c r="F18" s="130">
        <v>91063759</v>
      </c>
      <c r="G18" s="130">
        <f t="shared" si="0"/>
        <v>77984962.400000006</v>
      </c>
      <c r="H18" s="80">
        <f t="shared" si="1"/>
        <v>6.1835523876885581E-2</v>
      </c>
      <c r="I18" s="80"/>
      <c r="J18" s="13"/>
      <c r="K18" s="13"/>
      <c r="L18" s="13"/>
      <c r="M18" s="13"/>
    </row>
    <row r="19" spans="1:13" x14ac:dyDescent="0.3">
      <c r="A19" s="13" t="s">
        <v>283</v>
      </c>
      <c r="B19" s="130">
        <v>2540757400</v>
      </c>
      <c r="C19" s="130">
        <v>2937166218</v>
      </c>
      <c r="D19" s="130">
        <v>3299105995</v>
      </c>
      <c r="E19" s="130">
        <v>2953414068</v>
      </c>
      <c r="F19" s="130">
        <v>2850171464</v>
      </c>
      <c r="G19" s="130">
        <f t="shared" si="0"/>
        <v>2916123029</v>
      </c>
      <c r="H19" s="80">
        <f t="shared" si="1"/>
        <v>2.3122405863680378</v>
      </c>
      <c r="I19" s="80"/>
      <c r="J19" s="13"/>
      <c r="K19" s="13"/>
      <c r="L19" s="13"/>
      <c r="M19" s="13"/>
    </row>
    <row r="20" spans="1:13" x14ac:dyDescent="0.3">
      <c r="A20" s="13" t="s">
        <v>297</v>
      </c>
      <c r="B20" s="130">
        <v>3622156</v>
      </c>
      <c r="C20" s="130">
        <v>4695365</v>
      </c>
      <c r="D20" s="130">
        <v>5324148</v>
      </c>
      <c r="E20" s="130">
        <v>5002076</v>
      </c>
      <c r="F20" s="130">
        <v>3815147</v>
      </c>
      <c r="G20" s="130">
        <f t="shared" si="0"/>
        <v>4491778.4000000004</v>
      </c>
      <c r="H20" s="80">
        <f t="shared" si="1"/>
        <v>3.561602929013901E-3</v>
      </c>
      <c r="I20" s="80"/>
      <c r="J20" s="13"/>
      <c r="K20" s="13"/>
      <c r="L20" s="13"/>
      <c r="M20" s="13"/>
    </row>
    <row r="21" spans="1:13" x14ac:dyDescent="0.3">
      <c r="A21" s="13" t="s">
        <v>736</v>
      </c>
      <c r="B21" s="130">
        <v>1315333136</v>
      </c>
      <c r="C21" s="130">
        <v>1490485297</v>
      </c>
      <c r="D21" s="130">
        <v>1545438420</v>
      </c>
      <c r="E21" s="130">
        <v>1523522550</v>
      </c>
      <c r="F21" s="130">
        <v>1763602677</v>
      </c>
      <c r="G21" s="130">
        <f t="shared" si="0"/>
        <v>1527676416</v>
      </c>
      <c r="H21" s="80">
        <f t="shared" si="1"/>
        <v>1.2113190619134413</v>
      </c>
      <c r="I21" s="80"/>
      <c r="J21" s="13"/>
      <c r="K21" s="13"/>
      <c r="L21" s="13"/>
      <c r="M21" s="13"/>
    </row>
    <row r="22" spans="1:13" x14ac:dyDescent="0.3">
      <c r="A22" s="13" t="s">
        <v>321</v>
      </c>
      <c r="B22" s="130">
        <v>263643344</v>
      </c>
      <c r="C22" s="130">
        <v>247990310</v>
      </c>
      <c r="D22" s="130">
        <v>291021519</v>
      </c>
      <c r="E22" s="130">
        <v>290121477</v>
      </c>
      <c r="F22" s="130">
        <v>304766124</v>
      </c>
      <c r="G22" s="130">
        <f t="shared" si="0"/>
        <v>279508554.80000001</v>
      </c>
      <c r="H22" s="80">
        <f t="shared" si="1"/>
        <v>0.22162680319672989</v>
      </c>
      <c r="I22" s="80"/>
      <c r="J22" s="13"/>
      <c r="K22" s="13"/>
      <c r="L22" s="13"/>
      <c r="M22" s="13"/>
    </row>
    <row r="23" spans="1:13" x14ac:dyDescent="0.3">
      <c r="A23" s="13" t="s">
        <v>342</v>
      </c>
      <c r="B23" s="130">
        <v>20947398</v>
      </c>
      <c r="C23" s="130">
        <v>24572326</v>
      </c>
      <c r="D23" s="130">
        <v>29389249</v>
      </c>
      <c r="E23" s="130">
        <v>31178675</v>
      </c>
      <c r="F23" s="130">
        <v>29172830</v>
      </c>
      <c r="G23" s="130">
        <f t="shared" si="0"/>
        <v>27052095.600000001</v>
      </c>
      <c r="H23" s="80">
        <f t="shared" si="1"/>
        <v>2.1450039237225965E-2</v>
      </c>
      <c r="I23" s="80"/>
      <c r="J23" s="13"/>
      <c r="K23" s="13"/>
      <c r="L23" s="13"/>
      <c r="M23" s="13"/>
    </row>
    <row r="24" spans="1:13" x14ac:dyDescent="0.3">
      <c r="A24" s="13" t="s">
        <v>657</v>
      </c>
      <c r="B24" s="13" t="s">
        <v>640</v>
      </c>
      <c r="C24" s="130">
        <v>673</v>
      </c>
      <c r="D24" s="13" t="s">
        <v>640</v>
      </c>
      <c r="E24" s="13" t="s">
        <v>640</v>
      </c>
      <c r="F24" s="130">
        <v>7513</v>
      </c>
      <c r="G24" s="130">
        <f t="shared" si="0"/>
        <v>4093</v>
      </c>
      <c r="H24" s="80">
        <f t="shared" si="1"/>
        <v>3.2454051581115167E-6</v>
      </c>
      <c r="I24" s="80"/>
      <c r="J24" s="13"/>
      <c r="K24" s="13"/>
      <c r="L24" s="13"/>
      <c r="M24" s="13"/>
    </row>
    <row r="25" spans="1:13" x14ac:dyDescent="0.3">
      <c r="A25" s="13" t="s">
        <v>735</v>
      </c>
      <c r="B25" s="130">
        <v>12236408605</v>
      </c>
      <c r="C25" s="130">
        <v>14827655239</v>
      </c>
      <c r="D25" s="130">
        <v>18952105493</v>
      </c>
      <c r="E25" s="130">
        <v>18907283974</v>
      </c>
      <c r="F25" s="130">
        <v>18179096742</v>
      </c>
      <c r="G25" s="130">
        <f t="shared" si="0"/>
        <v>16620510010.6</v>
      </c>
      <c r="H25" s="80">
        <f t="shared" si="1"/>
        <v>13.178668194196272</v>
      </c>
      <c r="I25" s="80"/>
      <c r="J25" s="13"/>
      <c r="K25" s="13"/>
      <c r="L25" s="13"/>
      <c r="M25" s="13"/>
    </row>
    <row r="26" spans="1:13" x14ac:dyDescent="0.3">
      <c r="A26" s="13" t="s">
        <v>734</v>
      </c>
      <c r="B26" s="130">
        <v>64281</v>
      </c>
      <c r="C26" s="130">
        <v>28760</v>
      </c>
      <c r="D26" s="130">
        <v>58120</v>
      </c>
      <c r="E26" s="130">
        <v>23003</v>
      </c>
      <c r="F26" s="130">
        <v>43312</v>
      </c>
      <c r="G26" s="130">
        <f t="shared" si="0"/>
        <v>43495.199999999997</v>
      </c>
      <c r="H26" s="80">
        <f t="shared" si="1"/>
        <v>3.4488039685583201E-5</v>
      </c>
      <c r="I26" s="80"/>
      <c r="J26" s="13"/>
      <c r="K26" s="13"/>
      <c r="L26" s="13"/>
      <c r="M26" s="13"/>
    </row>
    <row r="27" spans="1:13" ht="17.25" thickBot="1" x14ac:dyDescent="0.35">
      <c r="A27" s="13"/>
      <c r="B27" s="13"/>
      <c r="C27" s="13"/>
      <c r="D27" s="13"/>
      <c r="E27" s="13"/>
      <c r="F27" s="13"/>
      <c r="G27" s="130"/>
      <c r="H27" s="80"/>
      <c r="I27" s="80"/>
      <c r="J27" s="13"/>
      <c r="K27" s="13"/>
      <c r="L27" s="13"/>
      <c r="M27" s="13"/>
    </row>
    <row r="28" spans="1:13" x14ac:dyDescent="0.3">
      <c r="A28" s="131" t="s">
        <v>627</v>
      </c>
      <c r="B28" s="132">
        <f>SUM(B29:B225)</f>
        <v>57157433612</v>
      </c>
      <c r="C28" s="132">
        <f>SUM(C29:C225)</f>
        <v>68159992554</v>
      </c>
      <c r="D28" s="132">
        <f>SUM(D29:D225)</f>
        <v>78299712479</v>
      </c>
      <c r="E28" s="132">
        <f>SUM(E29:E225)</f>
        <v>78379704282</v>
      </c>
      <c r="F28" s="132">
        <f>SUM(F29:F225)</f>
        <v>81280212369</v>
      </c>
      <c r="G28" s="133">
        <f t="shared" ref="G28:G34" si="2">AVERAGE(B28:F28)</f>
        <v>72655411059.199997</v>
      </c>
      <c r="H28" s="90">
        <f t="shared" ref="H28:H34" si="3">G28/$G$8*100</f>
        <v>57.609637384862012</v>
      </c>
      <c r="I28" s="80"/>
      <c r="J28" s="13"/>
      <c r="K28" s="66" t="s">
        <v>627</v>
      </c>
      <c r="L28" s="67"/>
      <c r="M28" s="13"/>
    </row>
    <row r="29" spans="1:13" x14ac:dyDescent="0.3">
      <c r="A29" s="13" t="s">
        <v>378</v>
      </c>
      <c r="B29" s="130">
        <v>1503570514</v>
      </c>
      <c r="C29" s="130">
        <v>1709802805</v>
      </c>
      <c r="D29" s="130">
        <v>2012615465</v>
      </c>
      <c r="E29" s="130">
        <v>1848069125</v>
      </c>
      <c r="F29" s="130">
        <v>2346876152</v>
      </c>
      <c r="G29" s="130">
        <f t="shared" si="2"/>
        <v>1884186812.2</v>
      </c>
      <c r="H29" s="80">
        <f t="shared" si="3"/>
        <v>1.4940018566233999</v>
      </c>
      <c r="I29" s="80"/>
      <c r="J29" s="13"/>
      <c r="K29" s="67" t="s">
        <v>314</v>
      </c>
      <c r="L29" s="67">
        <v>8.5101887305483768</v>
      </c>
      <c r="M29" s="13"/>
    </row>
    <row r="30" spans="1:13" x14ac:dyDescent="0.3">
      <c r="A30" s="13" t="s">
        <v>198</v>
      </c>
      <c r="B30" s="130">
        <v>11349376</v>
      </c>
      <c r="C30" s="130">
        <v>10205446</v>
      </c>
      <c r="D30" s="130">
        <v>6211007</v>
      </c>
      <c r="E30" s="130">
        <v>6167372</v>
      </c>
      <c r="F30" s="130">
        <v>8633978</v>
      </c>
      <c r="G30" s="130">
        <f t="shared" si="2"/>
        <v>8513435.8000000007</v>
      </c>
      <c r="H30" s="80">
        <f t="shared" si="3"/>
        <v>6.7504393986247855E-3</v>
      </c>
      <c r="I30" s="80"/>
      <c r="J30" s="13"/>
      <c r="K30" s="67" t="s">
        <v>18</v>
      </c>
      <c r="L30" s="67">
        <v>6.3228196394707448</v>
      </c>
      <c r="M30" s="13"/>
    </row>
    <row r="31" spans="1:13" x14ac:dyDescent="0.3">
      <c r="A31" s="13" t="s">
        <v>208</v>
      </c>
      <c r="B31" s="130">
        <v>1896815</v>
      </c>
      <c r="C31" s="130">
        <v>2355483</v>
      </c>
      <c r="D31" s="130">
        <v>63645317</v>
      </c>
      <c r="E31" s="130">
        <v>8311888</v>
      </c>
      <c r="F31" s="130">
        <v>6495868</v>
      </c>
      <c r="G31" s="130">
        <f t="shared" si="2"/>
        <v>16541074.199999999</v>
      </c>
      <c r="H31" s="80">
        <f t="shared" si="3"/>
        <v>1.3115682269578629E-2</v>
      </c>
      <c r="I31" s="80"/>
      <c r="J31" s="13"/>
      <c r="K31" s="67" t="s">
        <v>60</v>
      </c>
      <c r="L31" s="67">
        <v>5.435602066249789</v>
      </c>
      <c r="M31" s="13"/>
    </row>
    <row r="32" spans="1:13" x14ac:dyDescent="0.3">
      <c r="A32" s="13" t="s">
        <v>674</v>
      </c>
      <c r="B32" s="130">
        <v>34701</v>
      </c>
      <c r="C32" s="130">
        <v>70976</v>
      </c>
      <c r="D32" s="130">
        <v>102551</v>
      </c>
      <c r="E32" s="130">
        <v>101238</v>
      </c>
      <c r="F32" s="130">
        <v>82802</v>
      </c>
      <c r="G32" s="130">
        <f t="shared" si="2"/>
        <v>78453.600000000006</v>
      </c>
      <c r="H32" s="80">
        <f t="shared" si="3"/>
        <v>6.220711412470503E-5</v>
      </c>
      <c r="I32" s="80"/>
      <c r="J32" s="13"/>
      <c r="K32" s="67" t="s">
        <v>32</v>
      </c>
      <c r="L32" s="67">
        <v>3.8354603888917871</v>
      </c>
      <c r="M32" s="13"/>
    </row>
    <row r="33" spans="1:13" x14ac:dyDescent="0.3">
      <c r="A33" s="13" t="s">
        <v>201</v>
      </c>
      <c r="B33" s="130">
        <v>63260008</v>
      </c>
      <c r="C33" s="130">
        <v>75098279</v>
      </c>
      <c r="D33" s="130">
        <v>114484798</v>
      </c>
      <c r="E33" s="130">
        <v>85407058</v>
      </c>
      <c r="F33" s="130">
        <v>92737792</v>
      </c>
      <c r="G33" s="130">
        <f t="shared" si="2"/>
        <v>86197587</v>
      </c>
      <c r="H33" s="80">
        <f t="shared" si="3"/>
        <v>6.8347445264247783E-2</v>
      </c>
      <c r="I33" s="80"/>
      <c r="J33" s="13"/>
      <c r="K33" s="67" t="s">
        <v>30</v>
      </c>
      <c r="L33" s="67">
        <v>2.3810564437418908</v>
      </c>
      <c r="M33" s="13"/>
    </row>
    <row r="34" spans="1:13" x14ac:dyDescent="0.3">
      <c r="A34" s="13" t="s">
        <v>210</v>
      </c>
      <c r="B34" s="130">
        <v>18192127</v>
      </c>
      <c r="C34" s="130">
        <v>30228714</v>
      </c>
      <c r="D34" s="130">
        <v>67845136</v>
      </c>
      <c r="E34" s="130">
        <v>55996302</v>
      </c>
      <c r="F34" s="130">
        <v>65568857</v>
      </c>
      <c r="G34" s="130">
        <f t="shared" si="2"/>
        <v>47566227.200000003</v>
      </c>
      <c r="H34" s="80">
        <f t="shared" si="3"/>
        <v>3.7716022259170374E-2</v>
      </c>
      <c r="I34" s="80"/>
      <c r="J34" s="13"/>
      <c r="K34" s="67" t="s">
        <v>44</v>
      </c>
      <c r="L34" s="67">
        <v>1.8188570413048368</v>
      </c>
      <c r="M34" s="13"/>
    </row>
    <row r="35" spans="1:13" x14ac:dyDescent="0.3">
      <c r="A35" s="13" t="s">
        <v>689</v>
      </c>
      <c r="B35" s="13" t="s">
        <v>640</v>
      </c>
      <c r="C35" s="13" t="s">
        <v>640</v>
      </c>
      <c r="D35" s="13" t="s">
        <v>640</v>
      </c>
      <c r="E35" s="13" t="s">
        <v>640</v>
      </c>
      <c r="F35" s="13" t="s">
        <v>640</v>
      </c>
      <c r="G35" s="130"/>
      <c r="H35" s="80"/>
      <c r="I35" s="80"/>
      <c r="J35" s="13"/>
      <c r="K35" s="67" t="s">
        <v>378</v>
      </c>
      <c r="L35" s="67">
        <v>1.4940018566233999</v>
      </c>
      <c r="M35" s="13"/>
    </row>
    <row r="36" spans="1:13" x14ac:dyDescent="0.3">
      <c r="A36" s="13" t="s">
        <v>207</v>
      </c>
      <c r="B36" s="130">
        <v>87110125</v>
      </c>
      <c r="C36" s="130">
        <v>151992672</v>
      </c>
      <c r="D36" s="130">
        <v>186090901</v>
      </c>
      <c r="E36" s="130">
        <v>114135692</v>
      </c>
      <c r="F36" s="130">
        <v>149261530</v>
      </c>
      <c r="G36" s="130">
        <f t="shared" ref="G36:G67" si="4">AVERAGE(B36:F36)</f>
        <v>137718184</v>
      </c>
      <c r="H36" s="80">
        <f t="shared" ref="H36:H67" si="5">G36/$G$8*100</f>
        <v>0.10919895057887881</v>
      </c>
      <c r="I36" s="80"/>
      <c r="J36" s="13"/>
      <c r="K36" s="67" t="s">
        <v>725</v>
      </c>
      <c r="L36" s="67">
        <v>1.4814390328095648</v>
      </c>
      <c r="M36" s="13"/>
    </row>
    <row r="37" spans="1:13" x14ac:dyDescent="0.3">
      <c r="A37" s="13" t="s">
        <v>656</v>
      </c>
      <c r="B37" s="13" t="s">
        <v>640</v>
      </c>
      <c r="C37" s="13" t="s">
        <v>640</v>
      </c>
      <c r="D37" s="130">
        <v>3812</v>
      </c>
      <c r="E37" s="130">
        <v>52967</v>
      </c>
      <c r="F37" s="130">
        <v>3883</v>
      </c>
      <c r="G37" s="130">
        <f t="shared" si="4"/>
        <v>20220.666666666668</v>
      </c>
      <c r="H37" s="80">
        <f t="shared" si="5"/>
        <v>1.6033289983008455E-5</v>
      </c>
      <c r="I37" s="80"/>
      <c r="J37" s="13"/>
      <c r="K37" s="67" t="s">
        <v>728</v>
      </c>
      <c r="L37" s="67">
        <v>1.4382292537178547</v>
      </c>
      <c r="M37" s="13"/>
    </row>
    <row r="38" spans="1:13" x14ac:dyDescent="0.3">
      <c r="A38" s="13" t="s">
        <v>5</v>
      </c>
      <c r="B38" s="130">
        <v>679389671</v>
      </c>
      <c r="C38" s="130">
        <v>919439274</v>
      </c>
      <c r="D38" s="130">
        <v>1217020716</v>
      </c>
      <c r="E38" s="130">
        <v>1166397326</v>
      </c>
      <c r="F38" s="130">
        <v>995816701</v>
      </c>
      <c r="G38" s="130">
        <f t="shared" si="4"/>
        <v>995612737.60000002</v>
      </c>
      <c r="H38" s="80">
        <f t="shared" si="5"/>
        <v>0.78943726217653754</v>
      </c>
      <c r="I38" s="80"/>
      <c r="J38" s="13"/>
      <c r="K38" s="67" t="s">
        <v>237</v>
      </c>
      <c r="L38" s="67">
        <v>1.3185935235491124</v>
      </c>
      <c r="M38" s="13">
        <f>SUM(L29:L38)</f>
        <v>34.036247976907354</v>
      </c>
    </row>
    <row r="39" spans="1:13" x14ac:dyDescent="0.3">
      <c r="A39" s="13" t="s">
        <v>620</v>
      </c>
      <c r="B39" s="130">
        <v>821020</v>
      </c>
      <c r="C39" s="130">
        <v>155911</v>
      </c>
      <c r="D39" s="130">
        <v>198230</v>
      </c>
      <c r="E39" s="130">
        <v>437888</v>
      </c>
      <c r="F39" s="130">
        <v>691718</v>
      </c>
      <c r="G39" s="130">
        <f t="shared" si="4"/>
        <v>460953.4</v>
      </c>
      <c r="H39" s="80">
        <f t="shared" si="5"/>
        <v>3.6549732274836092E-4</v>
      </c>
      <c r="I39" s="80"/>
      <c r="J39" s="13"/>
      <c r="K39" s="67" t="s">
        <v>28</v>
      </c>
      <c r="L39" s="67">
        <v>1.3134212732186294</v>
      </c>
      <c r="M39" s="13"/>
    </row>
    <row r="40" spans="1:13" x14ac:dyDescent="0.3">
      <c r="A40" s="13" t="s">
        <v>614</v>
      </c>
      <c r="B40" s="130">
        <v>7931925</v>
      </c>
      <c r="C40" s="130">
        <v>17140830</v>
      </c>
      <c r="D40" s="130">
        <v>14828553</v>
      </c>
      <c r="E40" s="130">
        <v>17418495</v>
      </c>
      <c r="F40" s="130">
        <v>36166627</v>
      </c>
      <c r="G40" s="130">
        <f t="shared" si="4"/>
        <v>18697286</v>
      </c>
      <c r="H40" s="80">
        <f t="shared" si="5"/>
        <v>1.4825377089442034E-2</v>
      </c>
      <c r="I40" s="80"/>
      <c r="J40" s="13"/>
      <c r="K40" s="67" t="s">
        <v>253</v>
      </c>
      <c r="L40" s="67">
        <v>1.2111009930470471</v>
      </c>
      <c r="M40" s="13"/>
    </row>
    <row r="41" spans="1:13" x14ac:dyDescent="0.3">
      <c r="A41" s="13" t="s">
        <v>213</v>
      </c>
      <c r="B41" s="130">
        <v>35082186</v>
      </c>
      <c r="C41" s="130">
        <v>75000320</v>
      </c>
      <c r="D41" s="130">
        <v>67824680</v>
      </c>
      <c r="E41" s="130">
        <v>48721046</v>
      </c>
      <c r="F41" s="130">
        <v>81113894</v>
      </c>
      <c r="G41" s="130">
        <f t="shared" si="4"/>
        <v>61548425.200000003</v>
      </c>
      <c r="H41" s="80">
        <f t="shared" si="5"/>
        <v>4.880273066643559E-2</v>
      </c>
      <c r="I41" s="80"/>
      <c r="J41" s="13"/>
      <c r="K41" s="67" t="s">
        <v>712</v>
      </c>
      <c r="L41" s="67">
        <v>1.1093123898491293</v>
      </c>
      <c r="M41" s="13"/>
    </row>
    <row r="42" spans="1:13" x14ac:dyDescent="0.3">
      <c r="A42" s="13" t="s">
        <v>225</v>
      </c>
      <c r="B42" s="130">
        <v>59648241</v>
      </c>
      <c r="C42" s="130">
        <v>70683003</v>
      </c>
      <c r="D42" s="130">
        <v>99557497</v>
      </c>
      <c r="E42" s="130">
        <v>106207077</v>
      </c>
      <c r="F42" s="130">
        <v>120428227</v>
      </c>
      <c r="G42" s="130">
        <f t="shared" si="4"/>
        <v>91304809</v>
      </c>
      <c r="H42" s="80">
        <f t="shared" si="5"/>
        <v>7.2397043266305111E-2</v>
      </c>
      <c r="I42" s="80"/>
      <c r="J42" s="13"/>
      <c r="K42" s="67" t="s">
        <v>690</v>
      </c>
      <c r="L42" s="67">
        <v>1.1080739284925565</v>
      </c>
      <c r="M42" s="13"/>
    </row>
    <row r="43" spans="1:13" x14ac:dyDescent="0.3">
      <c r="A43" s="13" t="s">
        <v>218</v>
      </c>
      <c r="B43" s="130">
        <v>7382506</v>
      </c>
      <c r="C43" s="130">
        <v>10460333</v>
      </c>
      <c r="D43" s="130">
        <v>14733224</v>
      </c>
      <c r="E43" s="130">
        <v>12755049</v>
      </c>
      <c r="F43" s="130">
        <v>13624354</v>
      </c>
      <c r="G43" s="130">
        <f t="shared" si="4"/>
        <v>11791093.199999999</v>
      </c>
      <c r="H43" s="80">
        <f t="shared" si="5"/>
        <v>9.3493463696686114E-3</v>
      </c>
      <c r="I43" s="80"/>
      <c r="J43" s="13"/>
      <c r="K43" s="67" t="s">
        <v>203</v>
      </c>
      <c r="L43" s="67">
        <v>0.94115796738085555</v>
      </c>
      <c r="M43" s="13"/>
    </row>
    <row r="44" spans="1:13" x14ac:dyDescent="0.3">
      <c r="A44" s="13" t="s">
        <v>217</v>
      </c>
      <c r="B44" s="130">
        <v>167501469</v>
      </c>
      <c r="C44" s="130">
        <v>196399111</v>
      </c>
      <c r="D44" s="130">
        <v>203692343</v>
      </c>
      <c r="E44" s="130">
        <v>171391887</v>
      </c>
      <c r="F44" s="130">
        <v>130512586</v>
      </c>
      <c r="G44" s="130">
        <f t="shared" si="4"/>
        <v>173899479.19999999</v>
      </c>
      <c r="H44" s="80">
        <f t="shared" si="5"/>
        <v>0.13788767817947381</v>
      </c>
      <c r="I44" s="80"/>
      <c r="J44" s="13"/>
      <c r="K44" s="67" t="s">
        <v>717</v>
      </c>
      <c r="L44" s="67">
        <v>0.87601891015018341</v>
      </c>
      <c r="M44" s="13"/>
    </row>
    <row r="45" spans="1:13" x14ac:dyDescent="0.3">
      <c r="A45" s="13" t="s">
        <v>229</v>
      </c>
      <c r="B45" s="130">
        <v>65799048</v>
      </c>
      <c r="C45" s="130">
        <v>95575700</v>
      </c>
      <c r="D45" s="130">
        <v>63640760</v>
      </c>
      <c r="E45" s="130">
        <v>52328038</v>
      </c>
      <c r="F45" s="130">
        <v>63021624</v>
      </c>
      <c r="G45" s="130">
        <f t="shared" si="4"/>
        <v>68073034</v>
      </c>
      <c r="H45" s="80">
        <f t="shared" si="5"/>
        <v>5.3976197330051469E-2</v>
      </c>
      <c r="I45" s="80"/>
      <c r="J45" s="13"/>
      <c r="K45" s="67" t="s">
        <v>238</v>
      </c>
      <c r="L45" s="67">
        <v>0.8680963696444971</v>
      </c>
      <c r="M45" s="13"/>
    </row>
    <row r="46" spans="1:13" x14ac:dyDescent="0.3">
      <c r="A46" s="13" t="s">
        <v>215</v>
      </c>
      <c r="B46" s="130">
        <v>133292299</v>
      </c>
      <c r="C46" s="130">
        <v>145278211</v>
      </c>
      <c r="D46" s="130">
        <v>222483844</v>
      </c>
      <c r="E46" s="130">
        <v>143900228</v>
      </c>
      <c r="F46" s="130">
        <v>136850439</v>
      </c>
      <c r="G46" s="130">
        <f t="shared" si="4"/>
        <v>156361004.19999999</v>
      </c>
      <c r="H46" s="80">
        <f t="shared" si="5"/>
        <v>0.12398114086444577</v>
      </c>
      <c r="I46" s="80"/>
      <c r="J46" s="13"/>
      <c r="K46" s="67" t="s">
        <v>5</v>
      </c>
      <c r="L46" s="67">
        <v>0.78943726217653754</v>
      </c>
      <c r="M46" s="13"/>
    </row>
    <row r="47" spans="1:13" x14ac:dyDescent="0.3">
      <c r="A47" s="13" t="s">
        <v>230</v>
      </c>
      <c r="B47" s="130">
        <v>948293</v>
      </c>
      <c r="C47" s="130">
        <v>920640</v>
      </c>
      <c r="D47" s="130">
        <v>480381</v>
      </c>
      <c r="E47" s="130">
        <v>4416092</v>
      </c>
      <c r="F47" s="130">
        <v>884964</v>
      </c>
      <c r="G47" s="130">
        <f t="shared" si="4"/>
        <v>1530074</v>
      </c>
      <c r="H47" s="80">
        <f t="shared" si="5"/>
        <v>1.2132201446108774E-3</v>
      </c>
      <c r="I47" s="80"/>
      <c r="J47" s="13"/>
      <c r="K47" s="67" t="s">
        <v>348</v>
      </c>
      <c r="L47" s="67">
        <v>0.70467379261721186</v>
      </c>
      <c r="M47" s="13"/>
    </row>
    <row r="48" spans="1:13" x14ac:dyDescent="0.3">
      <c r="A48" s="13" t="s">
        <v>222</v>
      </c>
      <c r="B48" s="130">
        <v>48593893</v>
      </c>
      <c r="C48" s="130">
        <v>48655805</v>
      </c>
      <c r="D48" s="130">
        <v>90563138</v>
      </c>
      <c r="E48" s="130">
        <v>62103670</v>
      </c>
      <c r="F48" s="130">
        <v>53120492</v>
      </c>
      <c r="G48" s="130">
        <f t="shared" si="4"/>
        <v>60607399.600000001</v>
      </c>
      <c r="H48" s="80">
        <f t="shared" si="5"/>
        <v>4.8056576418657675E-2</v>
      </c>
      <c r="I48" s="80"/>
      <c r="J48" s="13"/>
      <c r="K48" s="67" t="s">
        <v>372</v>
      </c>
      <c r="L48" s="67">
        <v>0.66571679815368623</v>
      </c>
      <c r="M48" s="13"/>
    </row>
    <row r="49" spans="1:13" x14ac:dyDescent="0.3">
      <c r="A49" s="13" t="s">
        <v>706</v>
      </c>
      <c r="B49" s="130">
        <v>447164</v>
      </c>
      <c r="C49" s="130">
        <v>746022</v>
      </c>
      <c r="D49" s="130">
        <v>450874</v>
      </c>
      <c r="E49" s="130">
        <v>1070789</v>
      </c>
      <c r="F49" s="130">
        <v>771545</v>
      </c>
      <c r="G49" s="130">
        <f t="shared" si="4"/>
        <v>697278.8</v>
      </c>
      <c r="H49" s="80">
        <f t="shared" si="5"/>
        <v>5.5288351188903214E-4</v>
      </c>
      <c r="I49" s="80"/>
      <c r="J49" s="13"/>
      <c r="K49" s="67" t="s">
        <v>275</v>
      </c>
      <c r="L49" s="67">
        <v>0.64746230488261813</v>
      </c>
      <c r="M49" s="13"/>
    </row>
    <row r="50" spans="1:13" x14ac:dyDescent="0.3">
      <c r="A50" s="13" t="s">
        <v>603</v>
      </c>
      <c r="B50" s="130">
        <v>1612666</v>
      </c>
      <c r="C50" s="130">
        <v>1552484</v>
      </c>
      <c r="D50" s="130">
        <v>1808821</v>
      </c>
      <c r="E50" s="130">
        <v>2856151</v>
      </c>
      <c r="F50" s="130">
        <v>2742328</v>
      </c>
      <c r="G50" s="130">
        <f t="shared" si="4"/>
        <v>2114490</v>
      </c>
      <c r="H50" s="80">
        <f t="shared" si="5"/>
        <v>1.6766129373992722E-3</v>
      </c>
      <c r="I50" s="80"/>
      <c r="J50" s="13"/>
      <c r="K50" s="67" t="s">
        <v>335</v>
      </c>
      <c r="L50" s="67">
        <v>0.61777174774814947</v>
      </c>
      <c r="M50" s="13"/>
    </row>
    <row r="51" spans="1:13" x14ac:dyDescent="0.3">
      <c r="A51" s="13" t="s">
        <v>594</v>
      </c>
      <c r="B51" s="130">
        <v>3368147</v>
      </c>
      <c r="C51" s="130">
        <v>8158760</v>
      </c>
      <c r="D51" s="130">
        <v>2639910</v>
      </c>
      <c r="E51" s="130">
        <v>8593247</v>
      </c>
      <c r="F51" s="130">
        <v>98165418</v>
      </c>
      <c r="G51" s="130">
        <f t="shared" si="4"/>
        <v>24185096.399999999</v>
      </c>
      <c r="H51" s="80">
        <f t="shared" si="5"/>
        <v>1.9176749720494567E-2</v>
      </c>
      <c r="I51" s="80"/>
      <c r="J51" s="13"/>
      <c r="K51" s="67" t="s">
        <v>251</v>
      </c>
      <c r="L51" s="67">
        <v>0.60979940070013139</v>
      </c>
      <c r="M51" s="13"/>
    </row>
    <row r="52" spans="1:13" x14ac:dyDescent="0.3">
      <c r="A52" s="13" t="s">
        <v>730</v>
      </c>
      <c r="B52" s="130">
        <v>78978711</v>
      </c>
      <c r="C52" s="130">
        <v>90994433</v>
      </c>
      <c r="D52" s="130">
        <v>105805066</v>
      </c>
      <c r="E52" s="130">
        <v>105871979</v>
      </c>
      <c r="F52" s="130">
        <v>75129291</v>
      </c>
      <c r="G52" s="130">
        <f t="shared" si="4"/>
        <v>91355896</v>
      </c>
      <c r="H52" s="80">
        <f t="shared" si="5"/>
        <v>7.2437550965624056E-2</v>
      </c>
      <c r="I52" s="80"/>
      <c r="J52" s="13"/>
      <c r="K52" s="67" t="s">
        <v>245</v>
      </c>
      <c r="L52" s="67">
        <v>0.58330463311561354</v>
      </c>
      <c r="M52" s="13"/>
    </row>
    <row r="53" spans="1:13" x14ac:dyDescent="0.3">
      <c r="A53" s="13" t="s">
        <v>719</v>
      </c>
      <c r="B53" s="130">
        <v>420819</v>
      </c>
      <c r="C53" s="130">
        <v>72350036</v>
      </c>
      <c r="D53" s="130">
        <v>408851</v>
      </c>
      <c r="E53" s="130">
        <v>1002873</v>
      </c>
      <c r="F53" s="130">
        <v>29397395</v>
      </c>
      <c r="G53" s="130">
        <f t="shared" si="4"/>
        <v>20715994.800000001</v>
      </c>
      <c r="H53" s="80">
        <f t="shared" si="5"/>
        <v>1.6426043581561533E-2</v>
      </c>
      <c r="I53" s="80"/>
      <c r="J53" s="13"/>
      <c r="K53" s="67" t="s">
        <v>645</v>
      </c>
      <c r="L53" s="67">
        <v>0.57030002204254238</v>
      </c>
      <c r="M53" s="13"/>
    </row>
    <row r="54" spans="1:13" x14ac:dyDescent="0.3">
      <c r="A54" s="13" t="s">
        <v>30</v>
      </c>
      <c r="B54" s="130">
        <v>2248566427</v>
      </c>
      <c r="C54" s="130">
        <v>2597237881</v>
      </c>
      <c r="D54" s="130">
        <v>3562273268</v>
      </c>
      <c r="E54" s="130">
        <v>3372003670</v>
      </c>
      <c r="F54" s="130">
        <v>3234475565</v>
      </c>
      <c r="G54" s="130">
        <f t="shared" si="4"/>
        <v>3002911362.1999998</v>
      </c>
      <c r="H54" s="80">
        <f t="shared" si="5"/>
        <v>2.3810564437418908</v>
      </c>
      <c r="I54" s="80"/>
      <c r="J54" s="13"/>
      <c r="K54" s="67" t="s">
        <v>334</v>
      </c>
      <c r="L54" s="67">
        <v>0.55676511097371995</v>
      </c>
      <c r="M54" s="13"/>
    </row>
    <row r="55" spans="1:13" x14ac:dyDescent="0.3">
      <c r="A55" s="13" t="s">
        <v>214</v>
      </c>
      <c r="B55" s="130">
        <v>57630004</v>
      </c>
      <c r="C55" s="130">
        <v>73664869</v>
      </c>
      <c r="D55" s="130">
        <v>76324874</v>
      </c>
      <c r="E55" s="130">
        <v>37725915</v>
      </c>
      <c r="F55" s="130">
        <v>44843251</v>
      </c>
      <c r="G55" s="130">
        <f t="shared" si="4"/>
        <v>58037782.600000001</v>
      </c>
      <c r="H55" s="80">
        <f t="shared" si="5"/>
        <v>4.60190860042499E-2</v>
      </c>
      <c r="I55" s="80"/>
      <c r="J55" s="13"/>
      <c r="K55" s="67" t="s">
        <v>377</v>
      </c>
      <c r="L55" s="67">
        <v>0.48494243591245867</v>
      </c>
      <c r="M55" s="13"/>
    </row>
    <row r="56" spans="1:13" x14ac:dyDescent="0.3">
      <c r="A56" s="13" t="s">
        <v>223</v>
      </c>
      <c r="B56" s="130">
        <v>97250</v>
      </c>
      <c r="C56" s="130">
        <v>47820</v>
      </c>
      <c r="D56" s="130">
        <v>68301</v>
      </c>
      <c r="E56" s="130">
        <v>972979</v>
      </c>
      <c r="F56" s="130">
        <v>20212</v>
      </c>
      <c r="G56" s="130">
        <f t="shared" si="4"/>
        <v>241312.4</v>
      </c>
      <c r="H56" s="80">
        <f t="shared" si="5"/>
        <v>1.9134046119625447E-4</v>
      </c>
      <c r="I56" s="80"/>
      <c r="J56" s="13"/>
      <c r="K56" s="67" t="s">
        <v>366</v>
      </c>
      <c r="L56" s="67">
        <v>0.47408576496274779</v>
      </c>
      <c r="M56" s="13"/>
    </row>
    <row r="57" spans="1:13" x14ac:dyDescent="0.3">
      <c r="A57" s="13" t="s">
        <v>654</v>
      </c>
      <c r="B57" s="130">
        <v>7870</v>
      </c>
      <c r="C57" s="130">
        <v>11630</v>
      </c>
      <c r="D57" s="130">
        <v>17559</v>
      </c>
      <c r="E57" s="130">
        <v>34271</v>
      </c>
      <c r="F57" s="130">
        <v>20569</v>
      </c>
      <c r="G57" s="130">
        <f t="shared" si="4"/>
        <v>18379.8</v>
      </c>
      <c r="H57" s="80">
        <f t="shared" si="5"/>
        <v>1.4573637362584425E-5</v>
      </c>
      <c r="I57" s="80"/>
      <c r="J57" s="13"/>
      <c r="K57" s="67" t="s">
        <v>252</v>
      </c>
      <c r="L57" s="67">
        <v>0.40242802863887406</v>
      </c>
      <c r="M57" s="13"/>
    </row>
    <row r="58" spans="1:13" x14ac:dyDescent="0.3">
      <c r="A58" s="13" t="s">
        <v>226</v>
      </c>
      <c r="B58" s="130">
        <v>1578569</v>
      </c>
      <c r="C58" s="130">
        <v>860216</v>
      </c>
      <c r="D58" s="130">
        <v>2307443</v>
      </c>
      <c r="E58" s="130">
        <v>2218557</v>
      </c>
      <c r="F58" s="130">
        <v>4583142</v>
      </c>
      <c r="G58" s="130">
        <f t="shared" si="4"/>
        <v>2309585.4</v>
      </c>
      <c r="H58" s="80">
        <f t="shared" si="5"/>
        <v>1.831307200161019E-3</v>
      </c>
      <c r="I58" s="80"/>
      <c r="J58" s="13"/>
      <c r="K58" s="67" t="s">
        <v>1675</v>
      </c>
      <c r="L58" s="67">
        <v>0.39315574450587015</v>
      </c>
      <c r="M58" s="13"/>
    </row>
    <row r="59" spans="1:13" x14ac:dyDescent="0.3">
      <c r="A59" s="13" t="s">
        <v>731</v>
      </c>
      <c r="B59" s="130">
        <v>92490085</v>
      </c>
      <c r="C59" s="130">
        <v>97050880</v>
      </c>
      <c r="D59" s="130">
        <v>93306099</v>
      </c>
      <c r="E59" s="130">
        <v>74477954</v>
      </c>
      <c r="F59" s="130">
        <v>100327739</v>
      </c>
      <c r="G59" s="130">
        <f t="shared" si="4"/>
        <v>91530551.400000006</v>
      </c>
      <c r="H59" s="80">
        <f t="shared" si="5"/>
        <v>7.2576038025495074E-2</v>
      </c>
      <c r="I59" s="80"/>
      <c r="J59" s="13"/>
      <c r="K59" s="67" t="s">
        <v>302</v>
      </c>
      <c r="L59" s="67">
        <v>0.38701434895589876</v>
      </c>
      <c r="M59" s="13"/>
    </row>
    <row r="60" spans="1:13" x14ac:dyDescent="0.3">
      <c r="A60" s="13" t="s">
        <v>221</v>
      </c>
      <c r="B60" s="130">
        <v>4781424</v>
      </c>
      <c r="C60" s="130">
        <v>3864921</v>
      </c>
      <c r="D60" s="130">
        <v>1774820</v>
      </c>
      <c r="E60" s="130">
        <v>8487919</v>
      </c>
      <c r="F60" s="130">
        <v>7165227</v>
      </c>
      <c r="G60" s="130">
        <f t="shared" si="4"/>
        <v>5214862.2</v>
      </c>
      <c r="H60" s="80">
        <f t="shared" si="5"/>
        <v>4.1349476380944956E-3</v>
      </c>
      <c r="I60" s="80"/>
      <c r="J60" s="13"/>
      <c r="K60" s="67" t="s">
        <v>345</v>
      </c>
      <c r="L60" s="67">
        <v>0.38037297150465599</v>
      </c>
      <c r="M60" s="13"/>
    </row>
    <row r="61" spans="1:13" x14ac:dyDescent="0.3">
      <c r="A61" s="13" t="s">
        <v>693</v>
      </c>
      <c r="B61" s="130">
        <v>305</v>
      </c>
      <c r="C61" s="130">
        <v>512</v>
      </c>
      <c r="D61" s="13" t="s">
        <v>640</v>
      </c>
      <c r="E61" s="130">
        <v>255</v>
      </c>
      <c r="F61" s="130">
        <v>1231</v>
      </c>
      <c r="G61" s="130">
        <f t="shared" si="4"/>
        <v>575.75</v>
      </c>
      <c r="H61" s="80">
        <f t="shared" si="5"/>
        <v>4.5652138279567691E-7</v>
      </c>
      <c r="I61" s="80"/>
      <c r="J61" s="13"/>
      <c r="K61" s="67" t="s">
        <v>344</v>
      </c>
      <c r="L61" s="67">
        <v>0.34038854773868277</v>
      </c>
      <c r="M61" s="13"/>
    </row>
    <row r="62" spans="1:13" x14ac:dyDescent="0.3">
      <c r="A62" s="13" t="s">
        <v>726</v>
      </c>
      <c r="B62" s="130">
        <v>34223555</v>
      </c>
      <c r="C62" s="130">
        <v>92260539</v>
      </c>
      <c r="D62" s="130">
        <v>54127010</v>
      </c>
      <c r="E62" s="130">
        <v>54295521</v>
      </c>
      <c r="F62" s="130">
        <v>57752707</v>
      </c>
      <c r="G62" s="130">
        <f t="shared" si="4"/>
        <v>58531866.399999999</v>
      </c>
      <c r="H62" s="80">
        <f t="shared" si="5"/>
        <v>4.6410852951002723E-2</v>
      </c>
      <c r="I62" s="80"/>
      <c r="J62" s="13"/>
      <c r="K62" s="67" t="s">
        <v>729</v>
      </c>
      <c r="L62" s="67">
        <v>0.3389895749704594</v>
      </c>
      <c r="M62" s="13"/>
    </row>
    <row r="63" spans="1:13" x14ac:dyDescent="0.3">
      <c r="A63" s="13" t="s">
        <v>235</v>
      </c>
      <c r="B63" s="130">
        <v>6115609</v>
      </c>
      <c r="C63" s="130">
        <v>4966125</v>
      </c>
      <c r="D63" s="130">
        <v>6688802</v>
      </c>
      <c r="E63" s="130">
        <v>9673190</v>
      </c>
      <c r="F63" s="130">
        <v>8468282</v>
      </c>
      <c r="G63" s="130">
        <f t="shared" si="4"/>
        <v>7182401.5999999996</v>
      </c>
      <c r="H63" s="80">
        <f t="shared" si="5"/>
        <v>5.6950410946172512E-3</v>
      </c>
      <c r="I63" s="80"/>
      <c r="J63" s="13"/>
      <c r="K63" s="67" t="s">
        <v>324</v>
      </c>
      <c r="L63" s="67">
        <v>0.29385688848578062</v>
      </c>
      <c r="M63" s="13"/>
    </row>
    <row r="64" spans="1:13" x14ac:dyDescent="0.3">
      <c r="A64" s="13" t="s">
        <v>625</v>
      </c>
      <c r="B64" s="130">
        <v>21380476</v>
      </c>
      <c r="C64" s="130">
        <v>26098384</v>
      </c>
      <c r="D64" s="130">
        <v>34158286</v>
      </c>
      <c r="E64" s="130">
        <v>38764645</v>
      </c>
      <c r="F64" s="130">
        <v>36100895</v>
      </c>
      <c r="G64" s="130">
        <f t="shared" si="4"/>
        <v>31300537.199999999</v>
      </c>
      <c r="H64" s="80">
        <f t="shared" si="5"/>
        <v>2.4818696525907992E-2</v>
      </c>
      <c r="I64" s="80"/>
      <c r="J64" s="13"/>
      <c r="K64" s="67" t="s">
        <v>337</v>
      </c>
      <c r="L64" s="67">
        <v>0.28752496267617433</v>
      </c>
      <c r="M64" s="13"/>
    </row>
    <row r="65" spans="1:13" x14ac:dyDescent="0.3">
      <c r="A65" s="13" t="s">
        <v>733</v>
      </c>
      <c r="B65" s="130">
        <v>249443496</v>
      </c>
      <c r="C65" s="130">
        <v>292218594</v>
      </c>
      <c r="D65" s="130">
        <v>314054614</v>
      </c>
      <c r="E65" s="130">
        <v>310398213</v>
      </c>
      <c r="F65" s="130">
        <v>283002258</v>
      </c>
      <c r="G65" s="130">
        <f t="shared" si="4"/>
        <v>289823435</v>
      </c>
      <c r="H65" s="80">
        <f t="shared" si="5"/>
        <v>0.22980563667007034</v>
      </c>
      <c r="I65" s="80"/>
      <c r="J65" s="13"/>
      <c r="K65" s="67" t="s">
        <v>296</v>
      </c>
      <c r="L65" s="67">
        <v>0.27272707788719752</v>
      </c>
      <c r="M65" s="13"/>
    </row>
    <row r="66" spans="1:13" x14ac:dyDescent="0.3">
      <c r="A66" s="13" t="s">
        <v>664</v>
      </c>
      <c r="B66" s="130">
        <v>121343</v>
      </c>
      <c r="C66" s="130">
        <v>85931</v>
      </c>
      <c r="D66" s="130">
        <v>59705</v>
      </c>
      <c r="E66" s="130">
        <v>13270</v>
      </c>
      <c r="F66" s="130">
        <v>3875</v>
      </c>
      <c r="G66" s="130">
        <f t="shared" si="4"/>
        <v>56824.800000000003</v>
      </c>
      <c r="H66" s="80">
        <f t="shared" si="5"/>
        <v>4.5057292701845914E-5</v>
      </c>
      <c r="I66" s="80"/>
      <c r="J66" s="13"/>
      <c r="K66" s="67" t="s">
        <v>289</v>
      </c>
      <c r="L66" s="67">
        <v>0.26337334431334131</v>
      </c>
      <c r="M66" s="13"/>
    </row>
    <row r="67" spans="1:13" x14ac:dyDescent="0.3">
      <c r="A67" s="13" t="s">
        <v>237</v>
      </c>
      <c r="B67" s="130">
        <v>1295053333</v>
      </c>
      <c r="C67" s="130">
        <v>1760866342</v>
      </c>
      <c r="D67" s="130">
        <v>1815106352</v>
      </c>
      <c r="E67" s="130">
        <v>1669550476</v>
      </c>
      <c r="F67" s="130">
        <v>1774260981</v>
      </c>
      <c r="G67" s="130">
        <f t="shared" si="4"/>
        <v>1662967496.8</v>
      </c>
      <c r="H67" s="80">
        <f t="shared" si="5"/>
        <v>1.3185935235491124</v>
      </c>
      <c r="I67" s="80"/>
      <c r="J67" s="13"/>
      <c r="K67" s="67" t="s">
        <v>284</v>
      </c>
      <c r="L67" s="67">
        <v>0.25397374292805552</v>
      </c>
      <c r="M67" s="13"/>
    </row>
    <row r="68" spans="1:13" x14ac:dyDescent="0.3">
      <c r="A68" s="13" t="s">
        <v>233</v>
      </c>
      <c r="B68" s="130">
        <v>103845558</v>
      </c>
      <c r="C68" s="130">
        <v>107006346</v>
      </c>
      <c r="D68" s="130">
        <v>120212830</v>
      </c>
      <c r="E68" s="130">
        <v>102960705</v>
      </c>
      <c r="F68" s="130">
        <v>115955860</v>
      </c>
      <c r="G68" s="130">
        <f t="shared" ref="G68:G99" si="6">AVERAGE(B68:F68)</f>
        <v>109996259.8</v>
      </c>
      <c r="H68" s="80">
        <f t="shared" ref="H68:H99" si="7">G68/$G$8*100</f>
        <v>8.7217793532346558E-2</v>
      </c>
      <c r="I68" s="80"/>
      <c r="J68" s="13"/>
      <c r="K68" s="67" t="s">
        <v>269</v>
      </c>
      <c r="L68" s="67">
        <v>0.23184900497073196</v>
      </c>
      <c r="M68" s="13"/>
    </row>
    <row r="69" spans="1:13" x14ac:dyDescent="0.3">
      <c r="A69" s="13" t="s">
        <v>18</v>
      </c>
      <c r="B69" s="130">
        <v>8180548256</v>
      </c>
      <c r="C69" s="130">
        <v>8668798665</v>
      </c>
      <c r="D69" s="130">
        <v>8048871227</v>
      </c>
      <c r="E69" s="130">
        <v>7505255396</v>
      </c>
      <c r="F69" s="130">
        <v>7467204420</v>
      </c>
      <c r="G69" s="130">
        <f t="shared" si="6"/>
        <v>7974135592.8000002</v>
      </c>
      <c r="H69" s="80">
        <f t="shared" si="7"/>
        <v>6.3228196394707448</v>
      </c>
      <c r="I69" s="80"/>
      <c r="J69" s="13"/>
      <c r="K69" s="67" t="s">
        <v>733</v>
      </c>
      <c r="L69" s="67">
        <v>0.22980563667007034</v>
      </c>
      <c r="M69" s="13"/>
    </row>
    <row r="70" spans="1:13" x14ac:dyDescent="0.3">
      <c r="A70" s="13" t="s">
        <v>238</v>
      </c>
      <c r="B70" s="130">
        <v>741843987</v>
      </c>
      <c r="C70" s="130">
        <v>1101267254</v>
      </c>
      <c r="D70" s="130">
        <v>1421722132</v>
      </c>
      <c r="E70" s="130">
        <v>1095672749</v>
      </c>
      <c r="F70" s="130">
        <v>1113569175</v>
      </c>
      <c r="G70" s="130">
        <f t="shared" si="6"/>
        <v>1094815059.4000001</v>
      </c>
      <c r="H70" s="80">
        <f t="shared" si="7"/>
        <v>0.8680963696444971</v>
      </c>
      <c r="I70" s="80"/>
      <c r="J70" s="13"/>
      <c r="K70" s="67" t="s">
        <v>242</v>
      </c>
      <c r="L70" s="67">
        <v>0.22864060282325169</v>
      </c>
      <c r="M70" s="13"/>
    </row>
    <row r="71" spans="1:13" x14ac:dyDescent="0.3">
      <c r="A71" s="13" t="s">
        <v>242</v>
      </c>
      <c r="B71" s="130">
        <v>197620938</v>
      </c>
      <c r="C71" s="130">
        <v>276828185</v>
      </c>
      <c r="D71" s="130">
        <v>328665802</v>
      </c>
      <c r="E71" s="130">
        <v>298465547</v>
      </c>
      <c r="F71" s="130">
        <v>340190188</v>
      </c>
      <c r="G71" s="130">
        <f t="shared" si="6"/>
        <v>288354132</v>
      </c>
      <c r="H71" s="80">
        <f t="shared" si="7"/>
        <v>0.22864060282325169</v>
      </c>
      <c r="I71" s="80"/>
      <c r="J71" s="13"/>
      <c r="K71" s="67" t="s">
        <v>293</v>
      </c>
      <c r="L71" s="67">
        <v>0.22800685202943222</v>
      </c>
      <c r="M71" s="13"/>
    </row>
    <row r="72" spans="1:13" x14ac:dyDescent="0.3">
      <c r="A72" s="13" t="s">
        <v>732</v>
      </c>
      <c r="B72" s="13" t="s">
        <v>640</v>
      </c>
      <c r="C72" s="13" t="s">
        <v>640</v>
      </c>
      <c r="D72" s="13" t="s">
        <v>640</v>
      </c>
      <c r="E72" s="13" t="s">
        <v>640</v>
      </c>
      <c r="F72" s="13" t="s">
        <v>640</v>
      </c>
      <c r="G72" s="130" t="e">
        <f t="shared" si="6"/>
        <v>#DIV/0!</v>
      </c>
      <c r="H72" s="80" t="e">
        <f t="shared" si="7"/>
        <v>#DIV/0!</v>
      </c>
      <c r="I72" s="80"/>
      <c r="J72" s="13"/>
      <c r="K72" s="67" t="s">
        <v>381</v>
      </c>
      <c r="L72" s="67">
        <v>0.21252577512141041</v>
      </c>
      <c r="M72" s="13"/>
    </row>
    <row r="73" spans="1:13" x14ac:dyDescent="0.3">
      <c r="A73" s="13" t="s">
        <v>245</v>
      </c>
      <c r="B73" s="130">
        <v>595300444</v>
      </c>
      <c r="C73" s="130">
        <v>630985735</v>
      </c>
      <c r="D73" s="130">
        <v>777644981</v>
      </c>
      <c r="E73" s="130">
        <v>870774166</v>
      </c>
      <c r="F73" s="130">
        <v>803519344</v>
      </c>
      <c r="G73" s="130">
        <f t="shared" si="6"/>
        <v>735644934</v>
      </c>
      <c r="H73" s="80">
        <f t="shared" si="7"/>
        <v>0.58330463311561354</v>
      </c>
      <c r="I73" s="80"/>
      <c r="J73" s="13"/>
      <c r="K73" s="67" t="s">
        <v>285</v>
      </c>
      <c r="L73" s="67">
        <v>0.20639746680848173</v>
      </c>
      <c r="M73" s="13"/>
    </row>
    <row r="74" spans="1:13" x14ac:dyDescent="0.3">
      <c r="A74" s="13" t="s">
        <v>231</v>
      </c>
      <c r="B74" s="130">
        <v>78575850</v>
      </c>
      <c r="C74" s="130">
        <v>69256110</v>
      </c>
      <c r="D74" s="130">
        <v>116215664</v>
      </c>
      <c r="E74" s="130">
        <v>75559465</v>
      </c>
      <c r="F74" s="130">
        <v>110594246</v>
      </c>
      <c r="G74" s="130">
        <f t="shared" si="6"/>
        <v>90040267</v>
      </c>
      <c r="H74" s="80">
        <f t="shared" si="7"/>
        <v>7.1394367691067218E-2</v>
      </c>
      <c r="I74" s="80"/>
      <c r="J74" s="13"/>
      <c r="K74" s="67" t="s">
        <v>329</v>
      </c>
      <c r="L74" s="67">
        <v>0.19817984943519049</v>
      </c>
      <c r="M74" s="13"/>
    </row>
    <row r="75" spans="1:13" x14ac:dyDescent="0.3">
      <c r="A75" s="13" t="s">
        <v>678</v>
      </c>
      <c r="B75" s="130">
        <v>9766176</v>
      </c>
      <c r="C75" s="130">
        <v>7690110</v>
      </c>
      <c r="D75" s="130">
        <v>27254205</v>
      </c>
      <c r="E75" s="130">
        <v>10834854</v>
      </c>
      <c r="F75" s="130">
        <v>17407274</v>
      </c>
      <c r="G75" s="130">
        <f t="shared" si="6"/>
        <v>14590523.800000001</v>
      </c>
      <c r="H75" s="80">
        <f t="shared" si="7"/>
        <v>1.1569059662855815E-2</v>
      </c>
      <c r="I75" s="80"/>
      <c r="J75" s="13"/>
      <c r="K75" s="67" t="s">
        <v>266</v>
      </c>
      <c r="L75" s="67">
        <v>0.19419358702529868</v>
      </c>
      <c r="M75" s="13"/>
    </row>
    <row r="76" spans="1:13" x14ac:dyDescent="0.3">
      <c r="A76" s="13" t="s">
        <v>667</v>
      </c>
      <c r="B76" s="13" t="s">
        <v>640</v>
      </c>
      <c r="C76" s="130">
        <v>0</v>
      </c>
      <c r="D76" s="13" t="s">
        <v>640</v>
      </c>
      <c r="E76" s="130">
        <v>1281</v>
      </c>
      <c r="F76" s="130">
        <v>1136</v>
      </c>
      <c r="G76" s="130">
        <f t="shared" si="6"/>
        <v>805.66666666666663</v>
      </c>
      <c r="H76" s="80">
        <f t="shared" si="7"/>
        <v>6.3882598478341363E-7</v>
      </c>
      <c r="I76" s="80"/>
      <c r="J76" s="13"/>
      <c r="K76" s="67" t="s">
        <v>328</v>
      </c>
      <c r="L76" s="67">
        <v>0.17829089115206459</v>
      </c>
      <c r="M76" s="13"/>
    </row>
    <row r="77" spans="1:13" x14ac:dyDescent="0.3">
      <c r="A77" s="13" t="s">
        <v>249</v>
      </c>
      <c r="B77" s="130">
        <v>14444333</v>
      </c>
      <c r="C77" s="130">
        <v>29966542</v>
      </c>
      <c r="D77" s="130">
        <v>12705660</v>
      </c>
      <c r="E77" s="130">
        <v>9388803</v>
      </c>
      <c r="F77" s="130">
        <v>7846396</v>
      </c>
      <c r="G77" s="130">
        <f t="shared" si="6"/>
        <v>14870346.800000001</v>
      </c>
      <c r="H77" s="80">
        <f t="shared" si="7"/>
        <v>1.1790935794680452E-2</v>
      </c>
      <c r="I77" s="80"/>
      <c r="J77" s="13"/>
      <c r="K77" s="67" t="s">
        <v>727</v>
      </c>
      <c r="L77" s="67">
        <v>0.17116361382899747</v>
      </c>
      <c r="M77" s="13"/>
    </row>
    <row r="78" spans="1:13" x14ac:dyDescent="0.3">
      <c r="A78" s="13" t="s">
        <v>250</v>
      </c>
      <c r="B78" s="130">
        <v>1347259</v>
      </c>
      <c r="C78" s="130">
        <v>581730</v>
      </c>
      <c r="D78" s="130">
        <v>976411</v>
      </c>
      <c r="E78" s="130">
        <v>1246869</v>
      </c>
      <c r="F78" s="130">
        <v>539438</v>
      </c>
      <c r="G78" s="130">
        <f t="shared" si="6"/>
        <v>938341.4</v>
      </c>
      <c r="H78" s="80">
        <f t="shared" si="7"/>
        <v>7.4402590267031072E-4</v>
      </c>
      <c r="I78" s="80"/>
      <c r="J78" s="13"/>
      <c r="K78" s="67" t="s">
        <v>718</v>
      </c>
      <c r="L78" s="67">
        <v>0.16617084764545503</v>
      </c>
      <c r="M78" s="13"/>
    </row>
    <row r="79" spans="1:13" x14ac:dyDescent="0.3">
      <c r="A79" s="13" t="s">
        <v>251</v>
      </c>
      <c r="B79" s="130">
        <v>488153925</v>
      </c>
      <c r="C79" s="130">
        <v>596833388</v>
      </c>
      <c r="D79" s="130">
        <v>815302755</v>
      </c>
      <c r="E79" s="130">
        <v>891692920</v>
      </c>
      <c r="F79" s="130">
        <v>1053313401</v>
      </c>
      <c r="G79" s="130">
        <f t="shared" si="6"/>
        <v>769059277.79999995</v>
      </c>
      <c r="H79" s="80">
        <f t="shared" si="7"/>
        <v>0.60979940070013139</v>
      </c>
      <c r="I79" s="80"/>
      <c r="J79" s="13"/>
      <c r="K79" s="67" t="s">
        <v>279</v>
      </c>
      <c r="L79" s="67">
        <v>0.14217210919500928</v>
      </c>
      <c r="M79" s="13"/>
    </row>
    <row r="80" spans="1:13" x14ac:dyDescent="0.3">
      <c r="A80" s="13" t="s">
        <v>203</v>
      </c>
      <c r="B80" s="130">
        <v>1913036405</v>
      </c>
      <c r="C80" s="130">
        <v>1881971137</v>
      </c>
      <c r="D80" s="130">
        <v>1016453977</v>
      </c>
      <c r="E80" s="130">
        <v>328777454</v>
      </c>
      <c r="F80" s="130">
        <v>794550942</v>
      </c>
      <c r="G80" s="130">
        <f t="shared" si="6"/>
        <v>1186957983</v>
      </c>
      <c r="H80" s="80">
        <f t="shared" si="7"/>
        <v>0.94115796738085555</v>
      </c>
      <c r="I80" s="80"/>
      <c r="J80" s="13"/>
      <c r="K80" s="67" t="s">
        <v>217</v>
      </c>
      <c r="L80" s="67">
        <v>0.13788767817947381</v>
      </c>
      <c r="M80" s="13"/>
    </row>
    <row r="81" spans="1:13" x14ac:dyDescent="0.3">
      <c r="A81" s="13" t="s">
        <v>252</v>
      </c>
      <c r="B81" s="130">
        <v>371152007</v>
      </c>
      <c r="C81" s="130">
        <v>493770943</v>
      </c>
      <c r="D81" s="130">
        <v>573512611</v>
      </c>
      <c r="E81" s="130">
        <v>574356141</v>
      </c>
      <c r="F81" s="130">
        <v>524854356</v>
      </c>
      <c r="G81" s="130">
        <f t="shared" si="6"/>
        <v>507529211.60000002</v>
      </c>
      <c r="H81" s="80">
        <f t="shared" si="7"/>
        <v>0.40242802863887406</v>
      </c>
      <c r="I81" s="80"/>
      <c r="J81" s="13"/>
      <c r="K81" s="67" t="s">
        <v>255</v>
      </c>
      <c r="L81" s="67">
        <v>0.12651265029327668</v>
      </c>
      <c r="M81" s="13"/>
    </row>
    <row r="82" spans="1:13" x14ac:dyDescent="0.3">
      <c r="A82" s="13" t="s">
        <v>253</v>
      </c>
      <c r="B82" s="130">
        <v>1458984167</v>
      </c>
      <c r="C82" s="130">
        <v>1594700219</v>
      </c>
      <c r="D82" s="130">
        <v>1594163443</v>
      </c>
      <c r="E82" s="130">
        <v>1532392903</v>
      </c>
      <c r="F82" s="130">
        <v>1456766241</v>
      </c>
      <c r="G82" s="130">
        <f t="shared" si="6"/>
        <v>1527401394.5999999</v>
      </c>
      <c r="H82" s="80">
        <f t="shared" si="7"/>
        <v>1.2111009930470471</v>
      </c>
      <c r="I82" s="80"/>
      <c r="J82" s="13"/>
      <c r="K82" s="67" t="s">
        <v>215</v>
      </c>
      <c r="L82" s="67">
        <v>0.12398114086444577</v>
      </c>
      <c r="M82" s="13"/>
    </row>
    <row r="83" spans="1:13" x14ac:dyDescent="0.3">
      <c r="A83" s="13" t="s">
        <v>386</v>
      </c>
      <c r="B83" s="13" t="s">
        <v>640</v>
      </c>
      <c r="C83" s="130">
        <v>31000</v>
      </c>
      <c r="D83" s="130">
        <v>118577</v>
      </c>
      <c r="E83" s="130">
        <v>47592</v>
      </c>
      <c r="F83" s="130">
        <v>2056982</v>
      </c>
      <c r="G83" s="130">
        <f t="shared" si="6"/>
        <v>563537.75</v>
      </c>
      <c r="H83" s="80">
        <f t="shared" si="7"/>
        <v>4.4683809446385489E-4</v>
      </c>
      <c r="I83" s="80"/>
      <c r="J83" s="13"/>
      <c r="K83" s="67" t="s">
        <v>697</v>
      </c>
      <c r="L83" s="67">
        <v>0.12247091468761977</v>
      </c>
      <c r="M83" s="13"/>
    </row>
    <row r="84" spans="1:13" x14ac:dyDescent="0.3">
      <c r="A84" s="13" t="s">
        <v>256</v>
      </c>
      <c r="B84" s="130">
        <v>2970572</v>
      </c>
      <c r="C84" s="130">
        <v>2863826</v>
      </c>
      <c r="D84" s="130">
        <v>6793022</v>
      </c>
      <c r="E84" s="130">
        <v>3524689</v>
      </c>
      <c r="F84" s="130">
        <v>3751178</v>
      </c>
      <c r="G84" s="130">
        <f t="shared" si="6"/>
        <v>3980657.4</v>
      </c>
      <c r="H84" s="80">
        <f t="shared" si="7"/>
        <v>3.1563269139102804E-3</v>
      </c>
      <c r="I84" s="80"/>
      <c r="J84" s="13"/>
      <c r="K84" s="67" t="s">
        <v>207</v>
      </c>
      <c r="L84" s="67">
        <v>0.10919895057887881</v>
      </c>
      <c r="M84" s="13"/>
    </row>
    <row r="85" spans="1:13" x14ac:dyDescent="0.3">
      <c r="A85" s="13" t="s">
        <v>724</v>
      </c>
      <c r="B85" s="130">
        <v>44302030</v>
      </c>
      <c r="C85" s="130">
        <v>36541472</v>
      </c>
      <c r="D85" s="130">
        <v>25144752</v>
      </c>
      <c r="E85" s="130">
        <v>40914336</v>
      </c>
      <c r="F85" s="130">
        <v>36939103</v>
      </c>
      <c r="G85" s="130">
        <f t="shared" si="6"/>
        <v>36768338.600000001</v>
      </c>
      <c r="H85" s="80">
        <f t="shared" si="7"/>
        <v>2.9154203700862642E-2</v>
      </c>
      <c r="I85" s="80"/>
      <c r="J85" s="13"/>
      <c r="K85" s="67" t="s">
        <v>333</v>
      </c>
      <c r="L85" s="67">
        <v>0.10458364523458256</v>
      </c>
      <c r="M85" s="13"/>
    </row>
    <row r="86" spans="1:13" x14ac:dyDescent="0.3">
      <c r="A86" s="13" t="s">
        <v>260</v>
      </c>
      <c r="B86" s="130">
        <v>1935634</v>
      </c>
      <c r="C86" s="130">
        <v>1588993</v>
      </c>
      <c r="D86" s="130">
        <v>2060830</v>
      </c>
      <c r="E86" s="130">
        <v>1780745</v>
      </c>
      <c r="F86" s="130">
        <v>3576160</v>
      </c>
      <c r="G86" s="130">
        <f t="shared" si="6"/>
        <v>2188472.4</v>
      </c>
      <c r="H86" s="80">
        <f t="shared" si="7"/>
        <v>1.7352747655374273E-3</v>
      </c>
      <c r="I86" s="80"/>
      <c r="J86" s="13"/>
      <c r="K86" s="67" t="s">
        <v>254</v>
      </c>
      <c r="L86" s="67">
        <v>9.6576800314720601E-2</v>
      </c>
      <c r="M86" s="13"/>
    </row>
    <row r="87" spans="1:13" x14ac:dyDescent="0.3">
      <c r="A87" s="13" t="s">
        <v>723</v>
      </c>
      <c r="B87" s="130">
        <v>25290890</v>
      </c>
      <c r="C87" s="130">
        <v>37774774</v>
      </c>
      <c r="D87" s="130">
        <v>24968189</v>
      </c>
      <c r="E87" s="130">
        <v>17570235</v>
      </c>
      <c r="F87" s="130">
        <v>70863325</v>
      </c>
      <c r="G87" s="130">
        <f t="shared" si="6"/>
        <v>35293482.600000001</v>
      </c>
      <c r="H87" s="80">
        <f t="shared" si="7"/>
        <v>2.7984766791536542E-2</v>
      </c>
      <c r="I87" s="80"/>
      <c r="J87" s="13"/>
      <c r="K87" s="67" t="s">
        <v>264</v>
      </c>
      <c r="L87" s="67">
        <v>8.9555454665279532E-2</v>
      </c>
      <c r="M87" s="13"/>
    </row>
    <row r="88" spans="1:13" x14ac:dyDescent="0.3">
      <c r="A88" s="13" t="s">
        <v>708</v>
      </c>
      <c r="B88" s="130">
        <v>741164</v>
      </c>
      <c r="C88" s="130">
        <v>844006</v>
      </c>
      <c r="D88" s="130">
        <v>537854</v>
      </c>
      <c r="E88" s="130">
        <v>437115</v>
      </c>
      <c r="F88" s="130">
        <v>1054463</v>
      </c>
      <c r="G88" s="130">
        <f t="shared" si="6"/>
        <v>722920.4</v>
      </c>
      <c r="H88" s="80">
        <f t="shared" si="7"/>
        <v>5.7321514660738852E-4</v>
      </c>
      <c r="I88" s="80"/>
      <c r="J88" s="13"/>
      <c r="K88" s="67" t="s">
        <v>233</v>
      </c>
      <c r="L88" s="67">
        <v>8.7217793532346558E-2</v>
      </c>
      <c r="M88" s="13"/>
    </row>
    <row r="89" spans="1:13" x14ac:dyDescent="0.3">
      <c r="A89" s="13" t="s">
        <v>263</v>
      </c>
      <c r="B89" s="130">
        <v>30722024</v>
      </c>
      <c r="C89" s="130">
        <v>34095771</v>
      </c>
      <c r="D89" s="130">
        <v>45142514</v>
      </c>
      <c r="E89" s="130">
        <v>85431692</v>
      </c>
      <c r="F89" s="130">
        <v>44506599</v>
      </c>
      <c r="G89" s="130">
        <f t="shared" si="6"/>
        <v>47979720</v>
      </c>
      <c r="H89" s="80">
        <f t="shared" si="7"/>
        <v>3.8043887313155708E-2</v>
      </c>
      <c r="I89" s="80"/>
      <c r="J89" s="13"/>
      <c r="K89" s="67" t="s">
        <v>308</v>
      </c>
      <c r="L89" s="67">
        <v>8.2154557415702711E-2</v>
      </c>
      <c r="M89" s="13"/>
    </row>
    <row r="90" spans="1:13" x14ac:dyDescent="0.3">
      <c r="A90" s="13" t="s">
        <v>268</v>
      </c>
      <c r="B90" s="130">
        <v>945432</v>
      </c>
      <c r="C90" s="130">
        <v>1444735</v>
      </c>
      <c r="D90" s="130">
        <v>4962616</v>
      </c>
      <c r="E90" s="130">
        <v>3176622</v>
      </c>
      <c r="F90" s="130">
        <v>1389905</v>
      </c>
      <c r="G90" s="130">
        <f t="shared" si="6"/>
        <v>2383862</v>
      </c>
      <c r="H90" s="80">
        <f t="shared" si="7"/>
        <v>1.8902023041842259E-3</v>
      </c>
      <c r="I90" s="80"/>
      <c r="J90" s="13"/>
      <c r="K90" s="67" t="s">
        <v>274</v>
      </c>
      <c r="L90" s="67">
        <v>8.1591062626249794E-2</v>
      </c>
      <c r="M90" s="13"/>
    </row>
    <row r="91" spans="1:13" x14ac:dyDescent="0.3">
      <c r="A91" s="13" t="s">
        <v>264</v>
      </c>
      <c r="B91" s="130">
        <v>58164184</v>
      </c>
      <c r="C91" s="130">
        <v>72731091</v>
      </c>
      <c r="D91" s="130">
        <v>125485714</v>
      </c>
      <c r="E91" s="130">
        <v>127129742</v>
      </c>
      <c r="F91" s="130">
        <v>181211481</v>
      </c>
      <c r="G91" s="130">
        <f t="shared" si="6"/>
        <v>112944442.40000001</v>
      </c>
      <c r="H91" s="80">
        <f t="shared" si="7"/>
        <v>8.9555454665279532E-2</v>
      </c>
      <c r="I91" s="80"/>
      <c r="J91" s="13"/>
      <c r="K91" s="67" t="s">
        <v>731</v>
      </c>
      <c r="L91" s="67">
        <v>7.2576038025495074E-2</v>
      </c>
      <c r="M91" s="13"/>
    </row>
    <row r="92" spans="1:13" x14ac:dyDescent="0.3">
      <c r="A92" s="13" t="s">
        <v>266</v>
      </c>
      <c r="B92" s="130">
        <v>271624406</v>
      </c>
      <c r="C92" s="130">
        <v>248089337</v>
      </c>
      <c r="D92" s="130">
        <v>281885129</v>
      </c>
      <c r="E92" s="130">
        <v>210461988</v>
      </c>
      <c r="F92" s="130">
        <v>212492490</v>
      </c>
      <c r="G92" s="130">
        <f t="shared" si="6"/>
        <v>244910670</v>
      </c>
      <c r="H92" s="80">
        <f t="shared" si="7"/>
        <v>0.19419358702529868</v>
      </c>
      <c r="I92" s="80"/>
      <c r="J92" s="13"/>
      <c r="K92" s="67" t="s">
        <v>730</v>
      </c>
      <c r="L92" s="67">
        <v>7.2437550965624056E-2</v>
      </c>
      <c r="M92" s="13"/>
    </row>
    <row r="93" spans="1:13" x14ac:dyDescent="0.3">
      <c r="A93" s="13" t="s">
        <v>720</v>
      </c>
      <c r="B93" s="130">
        <v>20757990</v>
      </c>
      <c r="C93" s="130">
        <v>23332724</v>
      </c>
      <c r="D93" s="130">
        <v>22226131</v>
      </c>
      <c r="E93" s="130">
        <v>22194811</v>
      </c>
      <c r="F93" s="130">
        <v>17577231</v>
      </c>
      <c r="G93" s="130">
        <f t="shared" si="6"/>
        <v>21217777.399999999</v>
      </c>
      <c r="H93" s="80">
        <f t="shared" si="7"/>
        <v>1.6823915029958943E-2</v>
      </c>
      <c r="I93" s="80"/>
      <c r="J93" s="13"/>
      <c r="K93" s="67" t="s">
        <v>225</v>
      </c>
      <c r="L93" s="67">
        <v>7.2397043266305111E-2</v>
      </c>
      <c r="M93" s="13"/>
    </row>
    <row r="94" spans="1:13" x14ac:dyDescent="0.3">
      <c r="A94" s="13" t="s">
        <v>270</v>
      </c>
      <c r="B94" s="130">
        <v>55727406</v>
      </c>
      <c r="C94" s="130">
        <v>57442553</v>
      </c>
      <c r="D94" s="130">
        <v>136906539</v>
      </c>
      <c r="E94" s="130">
        <v>111923256</v>
      </c>
      <c r="F94" s="130">
        <v>87869095</v>
      </c>
      <c r="G94" s="130">
        <f t="shared" si="6"/>
        <v>89973769.799999997</v>
      </c>
      <c r="H94" s="80">
        <f t="shared" si="7"/>
        <v>7.1341640997717615E-2</v>
      </c>
      <c r="I94" s="80"/>
      <c r="J94" s="13"/>
      <c r="K94" s="67" t="s">
        <v>231</v>
      </c>
      <c r="L94" s="67">
        <v>7.1394367691067218E-2</v>
      </c>
      <c r="M94" s="13"/>
    </row>
    <row r="95" spans="1:13" x14ac:dyDescent="0.3">
      <c r="A95" s="13" t="s">
        <v>255</v>
      </c>
      <c r="B95" s="130">
        <v>166003365</v>
      </c>
      <c r="C95" s="130">
        <v>162819926</v>
      </c>
      <c r="D95" s="130">
        <v>160813576</v>
      </c>
      <c r="E95" s="130">
        <v>155746112</v>
      </c>
      <c r="F95" s="130">
        <v>152385331</v>
      </c>
      <c r="G95" s="130">
        <f t="shared" si="6"/>
        <v>159553662</v>
      </c>
      <c r="H95" s="80">
        <f t="shared" si="7"/>
        <v>0.12651265029327668</v>
      </c>
      <c r="I95" s="80"/>
      <c r="J95" s="13"/>
      <c r="K95" s="67" t="s">
        <v>270</v>
      </c>
      <c r="L95" s="67">
        <v>7.1341640997717615E-2</v>
      </c>
      <c r="M95" s="13"/>
    </row>
    <row r="96" spans="1:13" x14ac:dyDescent="0.3">
      <c r="A96" s="13" t="s">
        <v>692</v>
      </c>
      <c r="B96" s="13" t="s">
        <v>640</v>
      </c>
      <c r="C96" s="13" t="s">
        <v>640</v>
      </c>
      <c r="D96" s="130">
        <v>78</v>
      </c>
      <c r="E96" s="130">
        <v>559</v>
      </c>
      <c r="F96" s="130">
        <v>785</v>
      </c>
      <c r="G96" s="130">
        <f t="shared" si="6"/>
        <v>474</v>
      </c>
      <c r="H96" s="80">
        <f t="shared" si="7"/>
        <v>3.7584218053869011E-7</v>
      </c>
      <c r="I96" s="80"/>
      <c r="J96" s="13"/>
      <c r="K96" s="67" t="s">
        <v>201</v>
      </c>
      <c r="L96" s="67">
        <v>6.8347445264247783E-2</v>
      </c>
      <c r="M96" s="13"/>
    </row>
    <row r="97" spans="1:13" x14ac:dyDescent="0.3">
      <c r="A97" s="13" t="s">
        <v>269</v>
      </c>
      <c r="B97" s="130">
        <v>205094709</v>
      </c>
      <c r="C97" s="130">
        <v>270050854</v>
      </c>
      <c r="D97" s="130">
        <v>325199370</v>
      </c>
      <c r="E97" s="130">
        <v>310909428</v>
      </c>
      <c r="F97" s="130">
        <v>350747964</v>
      </c>
      <c r="G97" s="130">
        <f t="shared" si="6"/>
        <v>292400465</v>
      </c>
      <c r="H97" s="80">
        <f t="shared" si="7"/>
        <v>0.23184900497073196</v>
      </c>
      <c r="I97" s="80"/>
      <c r="J97" s="13"/>
      <c r="K97" s="67" t="s">
        <v>286</v>
      </c>
      <c r="L97" s="67">
        <v>6.8314217643824199E-2</v>
      </c>
      <c r="M97" s="13"/>
    </row>
    <row r="98" spans="1:13" x14ac:dyDescent="0.3">
      <c r="A98" s="13" t="s">
        <v>550</v>
      </c>
      <c r="B98" s="130">
        <v>1030737</v>
      </c>
      <c r="C98" s="130">
        <v>758319</v>
      </c>
      <c r="D98" s="130">
        <v>1146305</v>
      </c>
      <c r="E98" s="130">
        <v>1585593</v>
      </c>
      <c r="F98" s="130">
        <v>2443812</v>
      </c>
      <c r="G98" s="130">
        <f t="shared" si="6"/>
        <v>1392953.2</v>
      </c>
      <c r="H98" s="80">
        <f t="shared" si="7"/>
        <v>1.1044948693593802E-3</v>
      </c>
      <c r="I98" s="80"/>
      <c r="J98" s="13"/>
      <c r="K98" s="67" t="s">
        <v>326</v>
      </c>
      <c r="L98" s="67">
        <v>6.5550038752092851E-2</v>
      </c>
      <c r="M98" s="13"/>
    </row>
    <row r="99" spans="1:13" x14ac:dyDescent="0.3">
      <c r="A99" s="13" t="s">
        <v>271</v>
      </c>
      <c r="B99" s="130">
        <v>8713533</v>
      </c>
      <c r="C99" s="130">
        <v>11032264</v>
      </c>
      <c r="D99" s="130">
        <v>12903153</v>
      </c>
      <c r="E99" s="130">
        <v>11713298</v>
      </c>
      <c r="F99" s="130">
        <v>14162268</v>
      </c>
      <c r="G99" s="130">
        <f t="shared" si="6"/>
        <v>11704903.199999999</v>
      </c>
      <c r="H99" s="80">
        <f t="shared" si="7"/>
        <v>9.2810049402579989E-3</v>
      </c>
      <c r="I99" s="80"/>
      <c r="J99" s="13"/>
      <c r="K99" s="67" t="s">
        <v>369</v>
      </c>
      <c r="L99" s="67">
        <v>6.3138336709593748E-2</v>
      </c>
      <c r="M99" s="13"/>
    </row>
    <row r="100" spans="1:13" x14ac:dyDescent="0.3">
      <c r="A100" s="13" t="s">
        <v>272</v>
      </c>
      <c r="B100" s="130">
        <v>3336630</v>
      </c>
      <c r="C100" s="130">
        <v>6108272</v>
      </c>
      <c r="D100" s="130">
        <v>6986820</v>
      </c>
      <c r="E100" s="130">
        <v>3686707</v>
      </c>
      <c r="F100" s="130">
        <v>19270669</v>
      </c>
      <c r="G100" s="130">
        <f t="shared" ref="G100:G131" si="8">AVERAGE(B100:F100)</f>
        <v>7877819.5999999996</v>
      </c>
      <c r="H100" s="80">
        <f t="shared" ref="H100:H131" si="9">G100/$G$8*100</f>
        <v>6.2464491484270713E-3</v>
      </c>
      <c r="I100" s="80"/>
      <c r="J100" s="13"/>
      <c r="K100" s="67" t="s">
        <v>304</v>
      </c>
      <c r="L100" s="67">
        <v>6.0031872476467456E-2</v>
      </c>
      <c r="M100" s="13"/>
    </row>
    <row r="101" spans="1:13" x14ac:dyDescent="0.3">
      <c r="A101" s="13" t="s">
        <v>275</v>
      </c>
      <c r="B101" s="130">
        <v>723082126</v>
      </c>
      <c r="C101" s="130">
        <v>805338494</v>
      </c>
      <c r="D101" s="130">
        <v>835846622</v>
      </c>
      <c r="E101" s="130">
        <v>812875144</v>
      </c>
      <c r="F101" s="130">
        <v>905650185</v>
      </c>
      <c r="G101" s="130">
        <f t="shared" si="8"/>
        <v>816558514.20000005</v>
      </c>
      <c r="H101" s="80">
        <f t="shared" si="9"/>
        <v>0.64746230488261813</v>
      </c>
      <c r="I101" s="80"/>
      <c r="J101" s="13"/>
      <c r="K101" s="67" t="s">
        <v>355</v>
      </c>
      <c r="L101" s="67">
        <v>5.8545235867590598E-2</v>
      </c>
      <c r="M101" s="13"/>
    </row>
    <row r="102" spans="1:13" x14ac:dyDescent="0.3">
      <c r="A102" s="13" t="s">
        <v>659</v>
      </c>
      <c r="B102" s="13" t="s">
        <v>640</v>
      </c>
      <c r="C102" s="13" t="s">
        <v>640</v>
      </c>
      <c r="D102" s="13" t="s">
        <v>640</v>
      </c>
      <c r="E102" s="13" t="s">
        <v>640</v>
      </c>
      <c r="F102" s="130">
        <v>142445</v>
      </c>
      <c r="G102" s="130">
        <f t="shared" si="8"/>
        <v>142445</v>
      </c>
      <c r="H102" s="80">
        <f t="shared" si="9"/>
        <v>1.1294691857981798E-4</v>
      </c>
      <c r="I102" s="80"/>
      <c r="J102" s="13"/>
      <c r="K102" s="67" t="s">
        <v>346</v>
      </c>
      <c r="L102" s="67">
        <v>5.6990141112069029E-2</v>
      </c>
      <c r="M102" s="13"/>
    </row>
    <row r="103" spans="1:13" x14ac:dyDescent="0.3">
      <c r="A103" s="13" t="s">
        <v>274</v>
      </c>
      <c r="B103" s="130">
        <v>64734790</v>
      </c>
      <c r="C103" s="130">
        <v>108387787</v>
      </c>
      <c r="D103" s="130">
        <v>117200378</v>
      </c>
      <c r="E103" s="130">
        <v>112190077</v>
      </c>
      <c r="F103" s="130">
        <v>111987012</v>
      </c>
      <c r="G103" s="130">
        <f t="shared" si="8"/>
        <v>102900008.8</v>
      </c>
      <c r="H103" s="80">
        <f t="shared" si="9"/>
        <v>8.1591062626249794E-2</v>
      </c>
      <c r="I103" s="80"/>
      <c r="J103" s="13"/>
      <c r="K103" s="67" t="s">
        <v>282</v>
      </c>
      <c r="L103" s="67">
        <v>5.693995412864402E-2</v>
      </c>
      <c r="M103" s="13"/>
    </row>
    <row r="104" spans="1:13" x14ac:dyDescent="0.3">
      <c r="A104" s="13" t="s">
        <v>273</v>
      </c>
      <c r="B104" s="130">
        <v>19842046</v>
      </c>
      <c r="C104" s="130">
        <v>16800227</v>
      </c>
      <c r="D104" s="130">
        <v>15947217</v>
      </c>
      <c r="E104" s="130">
        <v>14344603</v>
      </c>
      <c r="F104" s="130">
        <v>7799450</v>
      </c>
      <c r="G104" s="130">
        <f t="shared" si="8"/>
        <v>14946708.6</v>
      </c>
      <c r="H104" s="80">
        <f t="shared" si="9"/>
        <v>1.185148428713163E-2</v>
      </c>
      <c r="I104" s="80"/>
      <c r="J104" s="13"/>
      <c r="K104" s="67" t="s">
        <v>229</v>
      </c>
      <c r="L104" s="67">
        <v>5.3976197330051469E-2</v>
      </c>
      <c r="M104" s="13"/>
    </row>
    <row r="105" spans="1:13" x14ac:dyDescent="0.3">
      <c r="A105" s="13" t="s">
        <v>729</v>
      </c>
      <c r="B105" s="130">
        <v>349086986</v>
      </c>
      <c r="C105" s="130">
        <v>391660314</v>
      </c>
      <c r="D105" s="130">
        <v>442494529</v>
      </c>
      <c r="E105" s="130">
        <v>498411808</v>
      </c>
      <c r="F105" s="130">
        <v>455959793</v>
      </c>
      <c r="G105" s="130">
        <f t="shared" si="8"/>
        <v>427522686</v>
      </c>
      <c r="H105" s="80">
        <f t="shared" si="9"/>
        <v>0.3389895749704594</v>
      </c>
      <c r="I105" s="80"/>
      <c r="J105" s="13"/>
      <c r="K105" s="67" t="s">
        <v>382</v>
      </c>
      <c r="L105" s="67">
        <v>5.3400045381190316E-2</v>
      </c>
      <c r="M105" s="13"/>
    </row>
    <row r="106" spans="1:13" x14ac:dyDescent="0.3">
      <c r="A106" s="13" t="s">
        <v>728</v>
      </c>
      <c r="B106" s="130">
        <v>1472700693</v>
      </c>
      <c r="C106" s="130">
        <v>1809201924</v>
      </c>
      <c r="D106" s="130">
        <v>2158627675</v>
      </c>
      <c r="E106" s="130">
        <v>1906328322</v>
      </c>
      <c r="F106" s="130">
        <v>1722382434</v>
      </c>
      <c r="G106" s="130">
        <f t="shared" si="8"/>
        <v>1813848209.5999999</v>
      </c>
      <c r="H106" s="80">
        <f t="shared" si="9"/>
        <v>1.4382292537178547</v>
      </c>
      <c r="I106" s="80"/>
      <c r="J106" s="13"/>
      <c r="K106" s="67" t="s">
        <v>721</v>
      </c>
      <c r="L106" s="67">
        <v>5.1028899723052135E-2</v>
      </c>
      <c r="M106" s="13"/>
    </row>
    <row r="107" spans="1:13" x14ac:dyDescent="0.3">
      <c r="A107" s="13" t="s">
        <v>28</v>
      </c>
      <c r="B107" s="130">
        <v>1095271100</v>
      </c>
      <c r="C107" s="130">
        <v>1493522632</v>
      </c>
      <c r="D107" s="130">
        <v>1827557420</v>
      </c>
      <c r="E107" s="130">
        <v>1784405580</v>
      </c>
      <c r="F107" s="130">
        <v>2081465378</v>
      </c>
      <c r="G107" s="130">
        <f t="shared" si="8"/>
        <v>1656444422</v>
      </c>
      <c r="H107" s="80">
        <f t="shared" si="9"/>
        <v>1.3134212732186294</v>
      </c>
      <c r="I107" s="80"/>
      <c r="J107" s="13"/>
      <c r="K107" s="67" t="s">
        <v>722</v>
      </c>
      <c r="L107" s="67">
        <v>4.9174147424235835E-2</v>
      </c>
      <c r="M107" s="13"/>
    </row>
    <row r="108" spans="1:13" x14ac:dyDescent="0.3">
      <c r="A108" s="13" t="s">
        <v>279</v>
      </c>
      <c r="B108" s="130">
        <v>137851325</v>
      </c>
      <c r="C108" s="130">
        <v>158427976</v>
      </c>
      <c r="D108" s="130">
        <v>174028723</v>
      </c>
      <c r="E108" s="130">
        <v>206248727</v>
      </c>
      <c r="F108" s="130">
        <v>219957574</v>
      </c>
      <c r="G108" s="130">
        <f t="shared" si="8"/>
        <v>179302865</v>
      </c>
      <c r="H108" s="80">
        <f t="shared" si="9"/>
        <v>0.14217210919500928</v>
      </c>
      <c r="I108" s="80"/>
      <c r="J108" s="13"/>
      <c r="K108" s="67" t="s">
        <v>213</v>
      </c>
      <c r="L108" s="67">
        <v>4.880273066643559E-2</v>
      </c>
      <c r="M108" s="13"/>
    </row>
    <row r="109" spans="1:13" x14ac:dyDescent="0.3">
      <c r="A109" s="13" t="s">
        <v>727</v>
      </c>
      <c r="B109" s="130">
        <v>206027757</v>
      </c>
      <c r="C109" s="130">
        <v>238511505</v>
      </c>
      <c r="D109" s="130">
        <v>230369831</v>
      </c>
      <c r="E109" s="130">
        <v>214037020</v>
      </c>
      <c r="F109" s="130">
        <v>190383951</v>
      </c>
      <c r="G109" s="130">
        <f t="shared" si="8"/>
        <v>215866012.80000001</v>
      </c>
      <c r="H109" s="80">
        <f t="shared" si="9"/>
        <v>0.17116361382899747</v>
      </c>
      <c r="I109" s="80"/>
      <c r="J109" s="13"/>
      <c r="K109" s="67" t="s">
        <v>222</v>
      </c>
      <c r="L109" s="67">
        <v>4.8056576418657675E-2</v>
      </c>
      <c r="M109" s="13"/>
    </row>
    <row r="110" spans="1:13" x14ac:dyDescent="0.3">
      <c r="A110" s="13" t="s">
        <v>282</v>
      </c>
      <c r="B110" s="130">
        <v>40855334</v>
      </c>
      <c r="C110" s="130">
        <v>36757437</v>
      </c>
      <c r="D110" s="130">
        <v>61027139</v>
      </c>
      <c r="E110" s="130">
        <v>117899453</v>
      </c>
      <c r="F110" s="130">
        <v>102514778</v>
      </c>
      <c r="G110" s="130">
        <f t="shared" si="8"/>
        <v>71810828.200000003</v>
      </c>
      <c r="H110" s="80">
        <f t="shared" si="9"/>
        <v>5.693995412864402E-2</v>
      </c>
      <c r="I110" s="80"/>
      <c r="J110" s="13"/>
      <c r="K110" s="67" t="s">
        <v>726</v>
      </c>
      <c r="L110" s="67">
        <v>4.6410852951002723E-2</v>
      </c>
      <c r="M110" s="13"/>
    </row>
    <row r="111" spans="1:13" x14ac:dyDescent="0.3">
      <c r="A111" s="13" t="s">
        <v>284</v>
      </c>
      <c r="B111" s="130">
        <v>263352057</v>
      </c>
      <c r="C111" s="130">
        <v>267549332</v>
      </c>
      <c r="D111" s="130">
        <v>376245454</v>
      </c>
      <c r="E111" s="130">
        <v>328593242</v>
      </c>
      <c r="F111" s="130">
        <v>365777259</v>
      </c>
      <c r="G111" s="130">
        <f t="shared" si="8"/>
        <v>320303468.80000001</v>
      </c>
      <c r="H111" s="80">
        <f t="shared" si="9"/>
        <v>0.25397374292805552</v>
      </c>
      <c r="I111" s="80"/>
      <c r="J111" s="13"/>
      <c r="K111" s="67" t="s">
        <v>214</v>
      </c>
      <c r="L111" s="67">
        <v>4.60190860042499E-2</v>
      </c>
      <c r="M111" s="13"/>
    </row>
    <row r="112" spans="1:13" x14ac:dyDescent="0.3">
      <c r="A112" s="13" t="s">
        <v>286</v>
      </c>
      <c r="B112" s="130">
        <v>97411884</v>
      </c>
      <c r="C112" s="130">
        <v>105077871</v>
      </c>
      <c r="D112" s="130">
        <v>82180782</v>
      </c>
      <c r="E112" s="130">
        <v>66009892</v>
      </c>
      <c r="F112" s="130">
        <v>80097978</v>
      </c>
      <c r="G112" s="130">
        <f t="shared" si="8"/>
        <v>86155681.400000006</v>
      </c>
      <c r="H112" s="80">
        <f t="shared" si="9"/>
        <v>6.8314217643824199E-2</v>
      </c>
      <c r="I112" s="80"/>
      <c r="J112" s="13"/>
      <c r="K112" s="67" t="s">
        <v>701</v>
      </c>
      <c r="L112" s="67">
        <v>3.9668108643503876E-2</v>
      </c>
      <c r="M112" s="13"/>
    </row>
    <row r="113" spans="1:13" x14ac:dyDescent="0.3">
      <c r="A113" s="13" t="s">
        <v>290</v>
      </c>
      <c r="B113" s="130">
        <v>6592906</v>
      </c>
      <c r="C113" s="130">
        <v>4180920</v>
      </c>
      <c r="D113" s="130">
        <v>12718696</v>
      </c>
      <c r="E113" s="130">
        <v>21629921</v>
      </c>
      <c r="F113" s="130">
        <v>29052245</v>
      </c>
      <c r="G113" s="130">
        <f t="shared" si="8"/>
        <v>14834937.6</v>
      </c>
      <c r="H113" s="80">
        <f t="shared" si="9"/>
        <v>1.1762859273711821E-2</v>
      </c>
      <c r="I113" s="80"/>
      <c r="J113" s="13"/>
      <c r="K113" s="67" t="s">
        <v>263</v>
      </c>
      <c r="L113" s="67">
        <v>3.8043887313155708E-2</v>
      </c>
      <c r="M113" s="13"/>
    </row>
    <row r="114" spans="1:13" x14ac:dyDescent="0.3">
      <c r="A114" s="13" t="s">
        <v>232</v>
      </c>
      <c r="B114" s="130">
        <v>23578283</v>
      </c>
      <c r="C114" s="130">
        <v>21076011</v>
      </c>
      <c r="D114" s="130">
        <v>27377085</v>
      </c>
      <c r="E114" s="130">
        <v>24472373</v>
      </c>
      <c r="F114" s="130">
        <v>24786137</v>
      </c>
      <c r="G114" s="130">
        <f t="shared" si="8"/>
        <v>24257977.800000001</v>
      </c>
      <c r="H114" s="80">
        <f t="shared" si="9"/>
        <v>1.9234538548124767E-2</v>
      </c>
      <c r="I114" s="80"/>
      <c r="J114" s="13"/>
      <c r="K114" s="67" t="s">
        <v>210</v>
      </c>
      <c r="L114" s="67">
        <v>3.7716022259170374E-2</v>
      </c>
      <c r="M114" s="13"/>
    </row>
    <row r="115" spans="1:13" x14ac:dyDescent="0.3">
      <c r="A115" s="13" t="s">
        <v>698</v>
      </c>
      <c r="B115" s="130">
        <v>1687</v>
      </c>
      <c r="C115" s="130">
        <v>35931</v>
      </c>
      <c r="D115" s="130">
        <v>7338</v>
      </c>
      <c r="E115" s="130">
        <v>206018</v>
      </c>
      <c r="F115" s="130">
        <v>12749</v>
      </c>
      <c r="G115" s="130">
        <f t="shared" si="8"/>
        <v>52744.6</v>
      </c>
      <c r="H115" s="80">
        <f t="shared" si="9"/>
        <v>4.1822036868440918E-5</v>
      </c>
      <c r="I115" s="80"/>
      <c r="J115" s="13"/>
      <c r="K115" s="67" t="s">
        <v>371</v>
      </c>
      <c r="L115" s="67">
        <v>3.7491030443244026E-2</v>
      </c>
      <c r="M115" s="13"/>
    </row>
    <row r="116" spans="1:13" x14ac:dyDescent="0.3">
      <c r="A116" s="13" t="s">
        <v>714</v>
      </c>
      <c r="B116" s="130">
        <v>3733103</v>
      </c>
      <c r="C116" s="130">
        <v>4081543</v>
      </c>
      <c r="D116" s="130">
        <v>2461130</v>
      </c>
      <c r="E116" s="130">
        <v>4786784</v>
      </c>
      <c r="F116" s="130">
        <v>6002212</v>
      </c>
      <c r="G116" s="130">
        <f t="shared" si="8"/>
        <v>4212954.4000000004</v>
      </c>
      <c r="H116" s="80">
        <f t="shared" si="9"/>
        <v>3.3405189202659687E-3</v>
      </c>
      <c r="I116" s="80"/>
      <c r="J116" s="13"/>
      <c r="K116" s="67" t="s">
        <v>322</v>
      </c>
      <c r="L116" s="67">
        <v>3.5708838045502685E-2</v>
      </c>
      <c r="M116" s="13"/>
    </row>
    <row r="117" spans="1:13" x14ac:dyDescent="0.3">
      <c r="A117" s="13" t="s">
        <v>705</v>
      </c>
      <c r="B117" s="130">
        <v>475682</v>
      </c>
      <c r="C117" s="130">
        <v>225166</v>
      </c>
      <c r="D117" s="130">
        <v>470810</v>
      </c>
      <c r="E117" s="130">
        <v>689598</v>
      </c>
      <c r="F117" s="130">
        <v>575434</v>
      </c>
      <c r="G117" s="130">
        <f t="shared" si="8"/>
        <v>487338</v>
      </c>
      <c r="H117" s="80">
        <f t="shared" si="9"/>
        <v>3.8641809404929155E-4</v>
      </c>
      <c r="I117" s="80"/>
      <c r="J117" s="13"/>
      <c r="K117" s="67" t="s">
        <v>315</v>
      </c>
      <c r="L117" s="67">
        <v>3.1756684820035151E-2</v>
      </c>
      <c r="M117" s="13"/>
    </row>
    <row r="118" spans="1:13" x14ac:dyDescent="0.3">
      <c r="A118" s="13" t="s">
        <v>702</v>
      </c>
      <c r="B118" s="130">
        <v>145803</v>
      </c>
      <c r="C118" s="130">
        <v>268981</v>
      </c>
      <c r="D118" s="130">
        <v>271005</v>
      </c>
      <c r="E118" s="130">
        <v>128367</v>
      </c>
      <c r="F118" s="130">
        <v>108288</v>
      </c>
      <c r="G118" s="130">
        <f t="shared" si="8"/>
        <v>184488.8</v>
      </c>
      <c r="H118" s="80">
        <f t="shared" si="9"/>
        <v>1.462841199935998E-4</v>
      </c>
      <c r="I118" s="80"/>
      <c r="J118" s="13"/>
      <c r="K118" s="67" t="s">
        <v>317</v>
      </c>
      <c r="L118" s="67">
        <v>3.0227384256088806E-2</v>
      </c>
      <c r="M118" s="13"/>
    </row>
    <row r="119" spans="1:13" x14ac:dyDescent="0.3">
      <c r="A119" s="13" t="s">
        <v>725</v>
      </c>
      <c r="B119" s="130">
        <v>1508930187</v>
      </c>
      <c r="C119" s="130">
        <v>1934634700</v>
      </c>
      <c r="D119" s="130">
        <v>2190180451</v>
      </c>
      <c r="E119" s="130">
        <v>1900341152</v>
      </c>
      <c r="F119" s="130">
        <v>1807628436</v>
      </c>
      <c r="G119" s="130">
        <f t="shared" si="8"/>
        <v>1868342985.2</v>
      </c>
      <c r="H119" s="80">
        <f t="shared" si="9"/>
        <v>1.4814390328095648</v>
      </c>
      <c r="I119" s="80"/>
      <c r="J119" s="13"/>
      <c r="K119" s="67" t="s">
        <v>587</v>
      </c>
      <c r="L119" s="67">
        <v>2.9985537742072091E-2</v>
      </c>
      <c r="M119" s="13"/>
    </row>
    <row r="120" spans="1:13" x14ac:dyDescent="0.3">
      <c r="A120" s="13" t="s">
        <v>289</v>
      </c>
      <c r="B120" s="130">
        <v>313972919</v>
      </c>
      <c r="C120" s="130">
        <v>398085417</v>
      </c>
      <c r="D120" s="130">
        <v>395599732</v>
      </c>
      <c r="E120" s="130">
        <v>258115112</v>
      </c>
      <c r="F120" s="130">
        <v>295016530</v>
      </c>
      <c r="G120" s="130">
        <f t="shared" si="8"/>
        <v>332157942</v>
      </c>
      <c r="H120" s="80">
        <f t="shared" si="9"/>
        <v>0.26337334431334131</v>
      </c>
      <c r="I120" s="80"/>
      <c r="J120" s="13"/>
      <c r="K120" s="67" t="s">
        <v>691</v>
      </c>
      <c r="L120" s="67">
        <v>2.9952868810256952E-2</v>
      </c>
      <c r="M120" s="13"/>
    </row>
    <row r="121" spans="1:13" x14ac:dyDescent="0.3">
      <c r="A121" s="13" t="s">
        <v>587</v>
      </c>
      <c r="B121" s="130">
        <v>16617285</v>
      </c>
      <c r="C121" s="130">
        <v>39116521</v>
      </c>
      <c r="D121" s="130">
        <v>58065221</v>
      </c>
      <c r="E121" s="130">
        <v>69192304</v>
      </c>
      <c r="F121" s="130">
        <v>6092620</v>
      </c>
      <c r="G121" s="130">
        <f t="shared" si="8"/>
        <v>37816790.200000003</v>
      </c>
      <c r="H121" s="80">
        <f t="shared" si="9"/>
        <v>2.9985537742072091E-2</v>
      </c>
      <c r="I121" s="80"/>
      <c r="J121" s="13"/>
      <c r="K121" s="67" t="s">
        <v>724</v>
      </c>
      <c r="L121" s="67">
        <v>2.9154203700862642E-2</v>
      </c>
      <c r="M121" s="13"/>
    </row>
    <row r="122" spans="1:13" x14ac:dyDescent="0.3">
      <c r="A122" s="13" t="s">
        <v>285</v>
      </c>
      <c r="B122" s="130">
        <v>119886168</v>
      </c>
      <c r="C122" s="130">
        <v>115707093</v>
      </c>
      <c r="D122" s="130">
        <v>201267432</v>
      </c>
      <c r="E122" s="130">
        <v>365179078</v>
      </c>
      <c r="F122" s="130">
        <v>499469271</v>
      </c>
      <c r="G122" s="130">
        <f t="shared" si="8"/>
        <v>260301808.40000001</v>
      </c>
      <c r="H122" s="80">
        <f t="shared" si="9"/>
        <v>0.20639746680848173</v>
      </c>
      <c r="I122" s="80"/>
      <c r="J122" s="13"/>
      <c r="K122" s="67" t="s">
        <v>709</v>
      </c>
      <c r="L122" s="67">
        <v>2.8262035558861441E-2</v>
      </c>
      <c r="M122" s="13"/>
    </row>
    <row r="123" spans="1:13" x14ac:dyDescent="0.3">
      <c r="A123" s="13" t="s">
        <v>716</v>
      </c>
      <c r="B123" s="130">
        <v>2887781</v>
      </c>
      <c r="C123" s="130">
        <v>6553206</v>
      </c>
      <c r="D123" s="130">
        <v>8664356</v>
      </c>
      <c r="E123" s="130">
        <v>7177813</v>
      </c>
      <c r="F123" s="130">
        <v>3688161</v>
      </c>
      <c r="G123" s="130">
        <f t="shared" si="8"/>
        <v>5794263.4000000004</v>
      </c>
      <c r="H123" s="80">
        <f t="shared" si="9"/>
        <v>4.5943641157627111E-3</v>
      </c>
      <c r="I123" s="80"/>
      <c r="J123" s="13"/>
      <c r="K123" s="67" t="s">
        <v>723</v>
      </c>
      <c r="L123" s="67">
        <v>2.7984766791536542E-2</v>
      </c>
      <c r="M123" s="13"/>
    </row>
    <row r="124" spans="1:13" x14ac:dyDescent="0.3">
      <c r="A124" s="13" t="s">
        <v>293</v>
      </c>
      <c r="B124" s="130">
        <v>255385292</v>
      </c>
      <c r="C124" s="130">
        <v>275766243</v>
      </c>
      <c r="D124" s="130">
        <v>348132786</v>
      </c>
      <c r="E124" s="130">
        <v>284159262</v>
      </c>
      <c r="F124" s="130">
        <v>274330747</v>
      </c>
      <c r="G124" s="130">
        <f t="shared" si="8"/>
        <v>287554866</v>
      </c>
      <c r="H124" s="80">
        <f t="shared" si="9"/>
        <v>0.22800685202943222</v>
      </c>
      <c r="I124" s="80"/>
      <c r="J124" s="13"/>
      <c r="K124" s="67" t="s">
        <v>288</v>
      </c>
      <c r="L124" s="67">
        <v>2.6818128241331868E-2</v>
      </c>
      <c r="M124" s="13"/>
    </row>
    <row r="125" spans="1:13" x14ac:dyDescent="0.3">
      <c r="A125" s="13" t="s">
        <v>711</v>
      </c>
      <c r="B125" s="130">
        <v>2097029</v>
      </c>
      <c r="C125" s="130">
        <v>1541587</v>
      </c>
      <c r="D125" s="130">
        <v>3755561</v>
      </c>
      <c r="E125" s="130">
        <v>2848535</v>
      </c>
      <c r="F125" s="130">
        <v>2833683</v>
      </c>
      <c r="G125" s="130">
        <f t="shared" si="8"/>
        <v>2615279</v>
      </c>
      <c r="H125" s="80">
        <f t="shared" si="9"/>
        <v>2.0736965444663399E-3</v>
      </c>
      <c r="I125" s="80"/>
      <c r="J125" s="13"/>
      <c r="K125" s="67" t="s">
        <v>300</v>
      </c>
      <c r="L125" s="67">
        <v>2.6546132841108006E-2</v>
      </c>
      <c r="M125" s="13"/>
    </row>
    <row r="126" spans="1:13" x14ac:dyDescent="0.3">
      <c r="A126" s="13" t="s">
        <v>355</v>
      </c>
      <c r="B126" s="130">
        <v>64711042</v>
      </c>
      <c r="C126" s="130">
        <v>82257624</v>
      </c>
      <c r="D126" s="130">
        <v>86200502</v>
      </c>
      <c r="E126" s="130">
        <v>75071054</v>
      </c>
      <c r="F126" s="130">
        <v>60936566</v>
      </c>
      <c r="G126" s="130">
        <f t="shared" si="8"/>
        <v>73835357.599999994</v>
      </c>
      <c r="H126" s="80">
        <f t="shared" si="9"/>
        <v>5.8545235867590598E-2</v>
      </c>
      <c r="I126" s="80"/>
      <c r="J126" s="13"/>
      <c r="K126" s="67" t="s">
        <v>625</v>
      </c>
      <c r="L126" s="67">
        <v>2.4818696525907992E-2</v>
      </c>
      <c r="M126" s="13"/>
    </row>
    <row r="127" spans="1:13" x14ac:dyDescent="0.3">
      <c r="A127" s="13" t="s">
        <v>295</v>
      </c>
      <c r="B127" s="130">
        <v>12616454</v>
      </c>
      <c r="C127" s="130">
        <v>14821680</v>
      </c>
      <c r="D127" s="130">
        <v>20087151</v>
      </c>
      <c r="E127" s="130">
        <v>17592508</v>
      </c>
      <c r="F127" s="130">
        <v>23633948</v>
      </c>
      <c r="G127" s="130">
        <f t="shared" si="8"/>
        <v>17750348.199999999</v>
      </c>
      <c r="H127" s="80">
        <f t="shared" si="9"/>
        <v>1.4074534963732097E-2</v>
      </c>
      <c r="I127" s="80"/>
      <c r="J127" s="13"/>
      <c r="K127" s="67" t="s">
        <v>406</v>
      </c>
      <c r="L127" s="67">
        <v>2.4576661456468203E-2</v>
      </c>
      <c r="M127" s="13"/>
    </row>
    <row r="128" spans="1:13" x14ac:dyDescent="0.3">
      <c r="A128" s="13" t="s">
        <v>294</v>
      </c>
      <c r="B128" s="130">
        <v>354525</v>
      </c>
      <c r="C128" s="130">
        <v>1052361</v>
      </c>
      <c r="D128" s="130">
        <v>236759</v>
      </c>
      <c r="E128" s="130">
        <v>1314006</v>
      </c>
      <c r="F128" s="130">
        <v>183984</v>
      </c>
      <c r="G128" s="130">
        <f t="shared" si="8"/>
        <v>628327</v>
      </c>
      <c r="H128" s="80">
        <f t="shared" si="9"/>
        <v>4.982105269437418E-4</v>
      </c>
      <c r="I128" s="80"/>
      <c r="J128" s="13"/>
      <c r="K128" s="67" t="s">
        <v>313</v>
      </c>
      <c r="L128" s="67">
        <v>2.4370697721368226E-2</v>
      </c>
      <c r="M128" s="13"/>
    </row>
    <row r="129" spans="1:13" x14ac:dyDescent="0.3">
      <c r="A129" s="13" t="s">
        <v>296</v>
      </c>
      <c r="B129" s="130">
        <v>302799380</v>
      </c>
      <c r="C129" s="130">
        <v>315476216</v>
      </c>
      <c r="D129" s="130">
        <v>408498264</v>
      </c>
      <c r="E129" s="130">
        <v>309779764</v>
      </c>
      <c r="F129" s="130">
        <v>383219217</v>
      </c>
      <c r="G129" s="130">
        <f t="shared" si="8"/>
        <v>343954568.19999999</v>
      </c>
      <c r="H129" s="80">
        <f t="shared" si="9"/>
        <v>0.27272707788719752</v>
      </c>
      <c r="I129" s="80"/>
      <c r="J129" s="13"/>
      <c r="K129" s="67" t="s">
        <v>713</v>
      </c>
      <c r="L129" s="67">
        <v>2.3804830051515572E-2</v>
      </c>
      <c r="M129" s="13"/>
    </row>
    <row r="130" spans="1:13" x14ac:dyDescent="0.3">
      <c r="A130" s="13" t="s">
        <v>314</v>
      </c>
      <c r="B130" s="130">
        <v>7326737823</v>
      </c>
      <c r="C130" s="130">
        <v>9472075905</v>
      </c>
      <c r="D130" s="130">
        <v>11748089661</v>
      </c>
      <c r="E130" s="130">
        <v>12271358373</v>
      </c>
      <c r="F130" s="130">
        <v>12845611895</v>
      </c>
      <c r="G130" s="130">
        <f t="shared" si="8"/>
        <v>10732774731.4</v>
      </c>
      <c r="H130" s="80">
        <f t="shared" si="9"/>
        <v>8.5101887305483768</v>
      </c>
      <c r="I130" s="80"/>
      <c r="J130" s="13"/>
      <c r="K130" s="67" t="s">
        <v>347</v>
      </c>
      <c r="L130" s="67">
        <v>2.1866120318562075E-2</v>
      </c>
      <c r="M130" s="13"/>
    </row>
    <row r="131" spans="1:13" x14ac:dyDescent="0.3">
      <c r="A131" s="13" t="s">
        <v>722</v>
      </c>
      <c r="B131" s="130">
        <v>40811526</v>
      </c>
      <c r="C131" s="130">
        <v>53523417</v>
      </c>
      <c r="D131" s="130">
        <v>60062943</v>
      </c>
      <c r="E131" s="130">
        <v>70177155</v>
      </c>
      <c r="F131" s="130">
        <v>85509179</v>
      </c>
      <c r="G131" s="130">
        <f t="shared" si="8"/>
        <v>62016844</v>
      </c>
      <c r="H131" s="80">
        <f t="shared" si="9"/>
        <v>4.9174147424235835E-2</v>
      </c>
      <c r="I131" s="80"/>
      <c r="J131" s="13"/>
      <c r="K131" s="67" t="s">
        <v>710</v>
      </c>
      <c r="L131" s="67">
        <v>1.9742425346093793E-2</v>
      </c>
      <c r="M131" s="13"/>
    </row>
    <row r="132" spans="1:13" x14ac:dyDescent="0.3">
      <c r="A132" s="13" t="s">
        <v>313</v>
      </c>
      <c r="B132" s="130">
        <v>22760851</v>
      </c>
      <c r="C132" s="130">
        <v>28912442</v>
      </c>
      <c r="D132" s="130">
        <v>30455561</v>
      </c>
      <c r="E132" s="130">
        <v>36409499</v>
      </c>
      <c r="F132" s="130">
        <v>35139325</v>
      </c>
      <c r="G132" s="130">
        <f t="shared" ref="G132:G163" si="10">AVERAGE(B132:F132)</f>
        <v>30735535.600000001</v>
      </c>
      <c r="H132" s="80">
        <f t="shared" ref="H132:H163" si="11">G132/$G$8*100</f>
        <v>2.4370697721368226E-2</v>
      </c>
      <c r="I132" s="80"/>
      <c r="J132" s="13"/>
      <c r="K132" s="67" t="s">
        <v>558</v>
      </c>
      <c r="L132" s="67">
        <v>1.9573254498886965E-2</v>
      </c>
      <c r="M132" s="13"/>
    </row>
    <row r="133" spans="1:13" x14ac:dyDescent="0.3">
      <c r="A133" s="13" t="s">
        <v>300</v>
      </c>
      <c r="B133" s="130">
        <v>28298493</v>
      </c>
      <c r="C133" s="130">
        <v>27913247</v>
      </c>
      <c r="D133" s="130">
        <v>41736221</v>
      </c>
      <c r="E133" s="130">
        <v>32854809</v>
      </c>
      <c r="F133" s="130">
        <v>36592850</v>
      </c>
      <c r="G133" s="130">
        <f t="shared" si="10"/>
        <v>33479124</v>
      </c>
      <c r="H133" s="80">
        <f t="shared" si="11"/>
        <v>2.6546132841108006E-2</v>
      </c>
      <c r="I133" s="80"/>
      <c r="J133" s="13"/>
      <c r="K133" s="67" t="s">
        <v>232</v>
      </c>
      <c r="L133" s="67">
        <v>1.9234538548124767E-2</v>
      </c>
      <c r="M133" s="13"/>
    </row>
    <row r="134" spans="1:13" x14ac:dyDescent="0.3">
      <c r="A134" s="13" t="s">
        <v>306</v>
      </c>
      <c r="B134" s="130">
        <v>2103933</v>
      </c>
      <c r="C134" s="130">
        <v>15525400</v>
      </c>
      <c r="D134" s="130">
        <v>5372928</v>
      </c>
      <c r="E134" s="130">
        <v>15753023</v>
      </c>
      <c r="F134" s="130">
        <v>4798842</v>
      </c>
      <c r="G134" s="130">
        <f t="shared" si="10"/>
        <v>8710825.1999999993</v>
      </c>
      <c r="H134" s="80">
        <f t="shared" si="11"/>
        <v>6.9069526106737807E-3</v>
      </c>
      <c r="I134" s="80"/>
      <c r="J134" s="13"/>
      <c r="K134" s="67" t="s">
        <v>594</v>
      </c>
      <c r="L134" s="67">
        <v>1.9176749720494567E-2</v>
      </c>
      <c r="M134" s="13"/>
    </row>
    <row r="135" spans="1:13" x14ac:dyDescent="0.3">
      <c r="A135" s="13" t="s">
        <v>326</v>
      </c>
      <c r="B135" s="130">
        <v>50280873</v>
      </c>
      <c r="C135" s="130">
        <v>70335228</v>
      </c>
      <c r="D135" s="130">
        <v>93579106</v>
      </c>
      <c r="E135" s="130">
        <v>85396451</v>
      </c>
      <c r="F135" s="130">
        <v>113756284</v>
      </c>
      <c r="G135" s="130">
        <f t="shared" si="10"/>
        <v>82669588.400000006</v>
      </c>
      <c r="H135" s="80">
        <f t="shared" si="11"/>
        <v>6.5550038752092851E-2</v>
      </c>
      <c r="I135" s="80"/>
      <c r="J135" s="13"/>
      <c r="K135" s="67" t="s">
        <v>493</v>
      </c>
      <c r="L135" s="67">
        <v>1.8837244025403641E-2</v>
      </c>
      <c r="M135" s="13"/>
    </row>
    <row r="136" spans="1:13" x14ac:dyDescent="0.3">
      <c r="A136" s="13" t="s">
        <v>304</v>
      </c>
      <c r="B136" s="130">
        <v>58867401</v>
      </c>
      <c r="C136" s="130">
        <v>74223817</v>
      </c>
      <c r="D136" s="130">
        <v>117772438</v>
      </c>
      <c r="E136" s="130">
        <v>71737412</v>
      </c>
      <c r="F136" s="130">
        <v>55950210</v>
      </c>
      <c r="G136" s="130">
        <f t="shared" si="10"/>
        <v>75710255.599999994</v>
      </c>
      <c r="H136" s="80">
        <f t="shared" si="11"/>
        <v>6.0031872476467456E-2</v>
      </c>
      <c r="I136" s="80"/>
      <c r="J136" s="13"/>
      <c r="K136" s="67" t="s">
        <v>376</v>
      </c>
      <c r="L136" s="67">
        <v>1.696520155903377E-2</v>
      </c>
      <c r="M136" s="13"/>
    </row>
    <row r="137" spans="1:13" x14ac:dyDescent="0.3">
      <c r="A137" s="13" t="s">
        <v>721</v>
      </c>
      <c r="B137" s="130">
        <v>20092889</v>
      </c>
      <c r="C137" s="130">
        <v>20416620</v>
      </c>
      <c r="D137" s="130">
        <v>16789388</v>
      </c>
      <c r="E137" s="130">
        <v>25792614</v>
      </c>
      <c r="F137" s="130">
        <v>238688477</v>
      </c>
      <c r="G137" s="130">
        <f t="shared" si="10"/>
        <v>64355997.600000001</v>
      </c>
      <c r="H137" s="80">
        <f t="shared" si="11"/>
        <v>5.1028899723052135E-2</v>
      </c>
      <c r="I137" s="80"/>
      <c r="J137" s="13"/>
      <c r="K137" s="67" t="s">
        <v>720</v>
      </c>
      <c r="L137" s="67">
        <v>1.6823915029958943E-2</v>
      </c>
      <c r="M137" s="13"/>
    </row>
    <row r="138" spans="1:13" x14ac:dyDescent="0.3">
      <c r="A138" s="13" t="s">
        <v>312</v>
      </c>
      <c r="B138" s="130">
        <v>4772728</v>
      </c>
      <c r="C138" s="130">
        <v>7467649</v>
      </c>
      <c r="D138" s="130">
        <v>11540378</v>
      </c>
      <c r="E138" s="130">
        <v>11482102</v>
      </c>
      <c r="F138" s="130">
        <v>15687416</v>
      </c>
      <c r="G138" s="130">
        <f t="shared" si="10"/>
        <v>10190054.6</v>
      </c>
      <c r="H138" s="80">
        <f t="shared" si="11"/>
        <v>8.0798572588023417E-3</v>
      </c>
      <c r="I138" s="80"/>
      <c r="J138" s="13"/>
      <c r="K138" s="67" t="s">
        <v>719</v>
      </c>
      <c r="L138" s="67">
        <v>1.6426043581561533E-2</v>
      </c>
      <c r="M138" s="13"/>
    </row>
    <row r="139" spans="1:13" x14ac:dyDescent="0.3">
      <c r="A139" s="13" t="s">
        <v>406</v>
      </c>
      <c r="B139" s="130">
        <v>13086686</v>
      </c>
      <c r="C139" s="130">
        <v>34299323</v>
      </c>
      <c r="D139" s="130">
        <v>47215873</v>
      </c>
      <c r="E139" s="130">
        <v>38837964</v>
      </c>
      <c r="F139" s="130">
        <v>21536606</v>
      </c>
      <c r="G139" s="130">
        <f t="shared" si="10"/>
        <v>30995290.399999999</v>
      </c>
      <c r="H139" s="80">
        <f t="shared" si="11"/>
        <v>2.4576661456468203E-2</v>
      </c>
      <c r="I139" s="80"/>
      <c r="J139" s="13"/>
      <c r="K139" s="67" t="s">
        <v>614</v>
      </c>
      <c r="L139" s="67">
        <v>1.4825377089442034E-2</v>
      </c>
      <c r="M139" s="13"/>
    </row>
    <row r="140" spans="1:13" x14ac:dyDescent="0.3">
      <c r="A140" s="13" t="s">
        <v>487</v>
      </c>
      <c r="B140" s="130">
        <v>16441</v>
      </c>
      <c r="C140" s="130">
        <v>85521</v>
      </c>
      <c r="D140" s="130">
        <v>27311</v>
      </c>
      <c r="E140" s="130">
        <v>30959</v>
      </c>
      <c r="F140" s="130">
        <v>21569</v>
      </c>
      <c r="G140" s="130">
        <f t="shared" si="10"/>
        <v>36360.199999999997</v>
      </c>
      <c r="H140" s="80">
        <f t="shared" si="11"/>
        <v>2.8830584077685408E-5</v>
      </c>
      <c r="I140" s="80"/>
      <c r="J140" s="13"/>
      <c r="K140" s="67" t="s">
        <v>295</v>
      </c>
      <c r="L140" s="67">
        <v>1.4074534963732097E-2</v>
      </c>
      <c r="M140" s="13"/>
    </row>
    <row r="141" spans="1:13" x14ac:dyDescent="0.3">
      <c r="A141" s="13" t="s">
        <v>718</v>
      </c>
      <c r="B141" s="130">
        <v>117719630</v>
      </c>
      <c r="C141" s="130">
        <v>166136039</v>
      </c>
      <c r="D141" s="130">
        <v>300182437</v>
      </c>
      <c r="E141" s="130">
        <v>244100157</v>
      </c>
      <c r="F141" s="130">
        <v>219708225</v>
      </c>
      <c r="G141" s="130">
        <f t="shared" si="10"/>
        <v>209569297.59999999</v>
      </c>
      <c r="H141" s="80">
        <f t="shared" si="11"/>
        <v>0.16617084764545503</v>
      </c>
      <c r="I141" s="80"/>
      <c r="J141" s="13"/>
      <c r="K141" s="67" t="s">
        <v>208</v>
      </c>
      <c r="L141" s="67">
        <v>1.3115682269578629E-2</v>
      </c>
      <c r="M141" s="13"/>
    </row>
    <row r="142" spans="1:13" x14ac:dyDescent="0.3">
      <c r="A142" s="13" t="s">
        <v>653</v>
      </c>
      <c r="B142" s="130">
        <v>27891</v>
      </c>
      <c r="C142" s="130">
        <v>829</v>
      </c>
      <c r="D142" s="130">
        <v>12018</v>
      </c>
      <c r="E142" s="130">
        <v>18833</v>
      </c>
      <c r="F142" s="130">
        <v>13689</v>
      </c>
      <c r="G142" s="130">
        <f t="shared" si="10"/>
        <v>14652</v>
      </c>
      <c r="H142" s="80">
        <f t="shared" si="11"/>
        <v>1.1617805125006093E-5</v>
      </c>
      <c r="I142" s="80"/>
      <c r="J142" s="13"/>
      <c r="K142" s="67" t="s">
        <v>388</v>
      </c>
      <c r="L142" s="67">
        <v>1.3017946175653128E-2</v>
      </c>
      <c r="M142" s="13"/>
    </row>
    <row r="143" spans="1:13" x14ac:dyDescent="0.3">
      <c r="A143" s="13" t="s">
        <v>308</v>
      </c>
      <c r="B143" s="130">
        <v>102350040</v>
      </c>
      <c r="C143" s="130">
        <v>70821994</v>
      </c>
      <c r="D143" s="130">
        <v>96065137</v>
      </c>
      <c r="E143" s="130">
        <v>119048247</v>
      </c>
      <c r="F143" s="130">
        <v>129767933</v>
      </c>
      <c r="G143" s="130">
        <f t="shared" si="10"/>
        <v>103610670.2</v>
      </c>
      <c r="H143" s="80">
        <f t="shared" si="11"/>
        <v>8.2154557415702711E-2</v>
      </c>
      <c r="I143" s="80"/>
      <c r="J143" s="13"/>
      <c r="K143" s="67" t="s">
        <v>695</v>
      </c>
      <c r="L143" s="67">
        <v>1.2337153420402073E-2</v>
      </c>
      <c r="M143" s="13"/>
    </row>
    <row r="144" spans="1:13" x14ac:dyDescent="0.3">
      <c r="A144" s="13" t="s">
        <v>303</v>
      </c>
      <c r="B144" s="130">
        <v>8573974</v>
      </c>
      <c r="C144" s="130">
        <v>11622357</v>
      </c>
      <c r="D144" s="130">
        <v>14386820</v>
      </c>
      <c r="E144" s="130">
        <v>16281518</v>
      </c>
      <c r="F144" s="130">
        <v>21235393</v>
      </c>
      <c r="G144" s="130">
        <f t="shared" si="10"/>
        <v>14420012.4</v>
      </c>
      <c r="H144" s="80">
        <f t="shared" si="11"/>
        <v>1.1433858446858547E-2</v>
      </c>
      <c r="I144" s="80"/>
      <c r="J144" s="13"/>
      <c r="K144" s="67" t="s">
        <v>715</v>
      </c>
      <c r="L144" s="67">
        <v>1.203966973559294E-2</v>
      </c>
      <c r="M144" s="13"/>
    </row>
    <row r="145" spans="1:13" x14ac:dyDescent="0.3">
      <c r="A145" s="13" t="s">
        <v>301</v>
      </c>
      <c r="B145" s="130">
        <v>998155</v>
      </c>
      <c r="C145" s="130">
        <v>2992108</v>
      </c>
      <c r="D145" s="130">
        <v>2021671</v>
      </c>
      <c r="E145" s="130">
        <v>2146686</v>
      </c>
      <c r="F145" s="130">
        <v>2330105</v>
      </c>
      <c r="G145" s="130">
        <f t="shared" si="10"/>
        <v>2097745</v>
      </c>
      <c r="H145" s="80">
        <f t="shared" si="11"/>
        <v>1.6633355591015497E-3</v>
      </c>
      <c r="I145" s="80"/>
      <c r="J145" s="13"/>
      <c r="K145" s="67" t="s">
        <v>273</v>
      </c>
      <c r="L145" s="67">
        <v>1.185148428713163E-2</v>
      </c>
      <c r="M145" s="13"/>
    </row>
    <row r="146" spans="1:13" x14ac:dyDescent="0.3">
      <c r="A146" s="13" t="s">
        <v>32</v>
      </c>
      <c r="B146" s="130">
        <v>3219418523</v>
      </c>
      <c r="C146" s="130">
        <v>4123669115</v>
      </c>
      <c r="D146" s="130">
        <v>5185445154</v>
      </c>
      <c r="E146" s="130">
        <v>5615792976</v>
      </c>
      <c r="F146" s="130">
        <v>6041467079</v>
      </c>
      <c r="G146" s="130">
        <f t="shared" si="10"/>
        <v>4837158569.3999996</v>
      </c>
      <c r="H146" s="80">
        <f t="shared" si="11"/>
        <v>3.8354603888917871</v>
      </c>
      <c r="I146" s="80"/>
      <c r="J146" s="13"/>
      <c r="K146" s="67" t="s">
        <v>352</v>
      </c>
      <c r="L146" s="67">
        <v>1.182769569726831E-2</v>
      </c>
      <c r="M146" s="13"/>
    </row>
    <row r="147" spans="1:13" x14ac:dyDescent="0.3">
      <c r="A147" s="13" t="s">
        <v>302</v>
      </c>
      <c r="B147" s="130">
        <v>317004839</v>
      </c>
      <c r="C147" s="130">
        <v>396126757</v>
      </c>
      <c r="D147" s="130">
        <v>525610548</v>
      </c>
      <c r="E147" s="130">
        <v>577528139</v>
      </c>
      <c r="F147" s="130">
        <v>624179604</v>
      </c>
      <c r="G147" s="130">
        <f t="shared" si="10"/>
        <v>488089977.39999998</v>
      </c>
      <c r="H147" s="80">
        <f t="shared" si="11"/>
        <v>0.38701434895589876</v>
      </c>
      <c r="I147" s="80"/>
      <c r="J147" s="13"/>
      <c r="K147" s="67" t="s">
        <v>249</v>
      </c>
      <c r="L147" s="67">
        <v>1.1790935794680452E-2</v>
      </c>
      <c r="M147" s="13"/>
    </row>
    <row r="148" spans="1:13" x14ac:dyDescent="0.3">
      <c r="A148" s="13" t="s">
        <v>315</v>
      </c>
      <c r="B148" s="130">
        <v>29151415</v>
      </c>
      <c r="C148" s="130">
        <v>52761566</v>
      </c>
      <c r="D148" s="130">
        <v>32772382</v>
      </c>
      <c r="E148" s="130">
        <v>42424393</v>
      </c>
      <c r="F148" s="130">
        <v>43142762</v>
      </c>
      <c r="G148" s="130">
        <f t="shared" si="10"/>
        <v>40050503.600000001</v>
      </c>
      <c r="H148" s="80">
        <f t="shared" si="11"/>
        <v>3.1756684820035151E-2</v>
      </c>
      <c r="I148" s="80"/>
      <c r="J148" s="13"/>
      <c r="K148" s="67" t="s">
        <v>290</v>
      </c>
      <c r="L148" s="67">
        <v>1.1762859273711821E-2</v>
      </c>
      <c r="M148" s="13"/>
    </row>
    <row r="149" spans="1:13" x14ac:dyDescent="0.3">
      <c r="A149" s="13" t="s">
        <v>317</v>
      </c>
      <c r="B149" s="130">
        <v>38923338</v>
      </c>
      <c r="C149" s="130">
        <v>23329659</v>
      </c>
      <c r="D149" s="130">
        <v>30034795</v>
      </c>
      <c r="E149" s="130">
        <v>34730237</v>
      </c>
      <c r="F149" s="130">
        <v>63590967</v>
      </c>
      <c r="G149" s="130">
        <f t="shared" si="10"/>
        <v>38121799.200000003</v>
      </c>
      <c r="H149" s="80">
        <f t="shared" si="11"/>
        <v>3.0227384256088806E-2</v>
      </c>
      <c r="I149" s="80"/>
      <c r="J149" s="13"/>
      <c r="K149" s="67" t="s">
        <v>678</v>
      </c>
      <c r="L149" s="67">
        <v>1.1569059662855815E-2</v>
      </c>
      <c r="M149" s="13"/>
    </row>
    <row r="150" spans="1:13" x14ac:dyDescent="0.3">
      <c r="A150" s="13" t="s">
        <v>493</v>
      </c>
      <c r="B150" s="130">
        <v>23859298</v>
      </c>
      <c r="C150" s="130">
        <v>22362279</v>
      </c>
      <c r="D150" s="130">
        <v>26246031</v>
      </c>
      <c r="E150" s="130">
        <v>29002442</v>
      </c>
      <c r="F150" s="130">
        <v>17314564</v>
      </c>
      <c r="G150" s="130">
        <f t="shared" si="10"/>
        <v>23756922.800000001</v>
      </c>
      <c r="H150" s="80">
        <f t="shared" si="11"/>
        <v>1.8837244025403641E-2</v>
      </c>
      <c r="I150" s="80"/>
      <c r="J150" s="13"/>
      <c r="K150" s="67" t="s">
        <v>303</v>
      </c>
      <c r="L150" s="67">
        <v>1.1433858446858547E-2</v>
      </c>
      <c r="M150" s="13"/>
    </row>
    <row r="151" spans="1:13" x14ac:dyDescent="0.3">
      <c r="A151" s="13" t="s">
        <v>323</v>
      </c>
      <c r="B151" s="130">
        <v>12489341</v>
      </c>
      <c r="C151" s="130">
        <v>11785157</v>
      </c>
      <c r="D151" s="130">
        <v>13668288</v>
      </c>
      <c r="E151" s="130">
        <v>10318386</v>
      </c>
      <c r="F151" s="130">
        <v>5862889</v>
      </c>
      <c r="G151" s="130">
        <f t="shared" si="10"/>
        <v>10824812.199999999</v>
      </c>
      <c r="H151" s="80">
        <f t="shared" si="11"/>
        <v>8.5831667113287248E-3</v>
      </c>
      <c r="I151" s="80"/>
      <c r="J151" s="13"/>
      <c r="K151" s="67" t="s">
        <v>360</v>
      </c>
      <c r="L151" s="67">
        <v>1.1392985689016564E-2</v>
      </c>
      <c r="M151" s="13"/>
    </row>
    <row r="152" spans="1:13" x14ac:dyDescent="0.3">
      <c r="A152" s="13" t="s">
        <v>660</v>
      </c>
      <c r="B152" s="13" t="s">
        <v>640</v>
      </c>
      <c r="C152" s="130">
        <v>12238</v>
      </c>
      <c r="D152" s="13" t="s">
        <v>640</v>
      </c>
      <c r="E152" s="13" t="s">
        <v>640</v>
      </c>
      <c r="F152" s="130">
        <v>4457</v>
      </c>
      <c r="G152" s="130">
        <f t="shared" si="10"/>
        <v>8347.5</v>
      </c>
      <c r="H152" s="80">
        <f t="shared" si="11"/>
        <v>6.6188662490437053E-6</v>
      </c>
      <c r="I152" s="80"/>
      <c r="J152" s="13"/>
      <c r="K152" s="67" t="s">
        <v>218</v>
      </c>
      <c r="L152" s="67">
        <v>9.3493463696686114E-3</v>
      </c>
      <c r="M152" s="13"/>
    </row>
    <row r="153" spans="1:13" x14ac:dyDescent="0.3">
      <c r="A153" s="13" t="s">
        <v>324</v>
      </c>
      <c r="B153" s="130">
        <v>308291087</v>
      </c>
      <c r="C153" s="130">
        <v>422581867</v>
      </c>
      <c r="D153" s="130">
        <v>412033475</v>
      </c>
      <c r="E153" s="130">
        <v>362760055</v>
      </c>
      <c r="F153" s="130">
        <v>347347525</v>
      </c>
      <c r="G153" s="130">
        <f t="shared" si="10"/>
        <v>370602801.80000001</v>
      </c>
      <c r="H153" s="80">
        <f t="shared" si="11"/>
        <v>0.29385688848578062</v>
      </c>
      <c r="I153" s="80"/>
      <c r="J153" s="13"/>
      <c r="K153" s="67" t="s">
        <v>271</v>
      </c>
      <c r="L153" s="67">
        <v>9.2810049402579989E-3</v>
      </c>
      <c r="M153" s="13"/>
    </row>
    <row r="154" spans="1:13" x14ac:dyDescent="0.3">
      <c r="A154" s="13" t="s">
        <v>322</v>
      </c>
      <c r="B154" s="130">
        <v>36527444</v>
      </c>
      <c r="C154" s="130">
        <v>41582040</v>
      </c>
      <c r="D154" s="130">
        <v>51571315</v>
      </c>
      <c r="E154" s="130">
        <v>41626019</v>
      </c>
      <c r="F154" s="130">
        <v>53867339</v>
      </c>
      <c r="G154" s="130">
        <f t="shared" si="10"/>
        <v>45034831.399999999</v>
      </c>
      <c r="H154" s="80">
        <f t="shared" si="11"/>
        <v>3.5708838045502685E-2</v>
      </c>
      <c r="I154" s="80"/>
      <c r="J154" s="13"/>
      <c r="K154" s="67" t="s">
        <v>374</v>
      </c>
      <c r="L154" s="67">
        <v>8.6075460236066052E-3</v>
      </c>
      <c r="M154" s="13"/>
    </row>
    <row r="155" spans="1:13" x14ac:dyDescent="0.3">
      <c r="A155" s="13" t="s">
        <v>319</v>
      </c>
      <c r="B155" s="130">
        <v>3700028</v>
      </c>
      <c r="C155" s="130">
        <v>5375006</v>
      </c>
      <c r="D155" s="130">
        <v>7781355</v>
      </c>
      <c r="E155" s="130">
        <v>5761820</v>
      </c>
      <c r="F155" s="130">
        <v>12761660</v>
      </c>
      <c r="G155" s="130">
        <f t="shared" si="10"/>
        <v>7075973.7999999998</v>
      </c>
      <c r="H155" s="80">
        <f t="shared" si="11"/>
        <v>5.6106527899296233E-3</v>
      </c>
      <c r="I155" s="80"/>
      <c r="J155" s="13"/>
      <c r="K155" s="67" t="s">
        <v>323</v>
      </c>
      <c r="L155" s="67">
        <v>8.5831667113287248E-3</v>
      </c>
      <c r="M155" s="13"/>
    </row>
    <row r="156" spans="1:13" x14ac:dyDescent="0.3">
      <c r="A156" s="13" t="s">
        <v>318</v>
      </c>
      <c r="B156" s="130">
        <v>119651</v>
      </c>
      <c r="C156" s="130">
        <v>125530</v>
      </c>
      <c r="D156" s="130">
        <v>97028</v>
      </c>
      <c r="E156" s="130">
        <v>92824</v>
      </c>
      <c r="F156" s="130">
        <v>51584</v>
      </c>
      <c r="G156" s="130">
        <f t="shared" si="10"/>
        <v>97323.4</v>
      </c>
      <c r="H156" s="80">
        <f t="shared" si="11"/>
        <v>7.7169280323711298E-5</v>
      </c>
      <c r="I156" s="80"/>
      <c r="J156" s="13"/>
      <c r="K156" s="67" t="s">
        <v>312</v>
      </c>
      <c r="L156" s="67">
        <v>8.0798572588023417E-3</v>
      </c>
      <c r="M156" s="13"/>
    </row>
    <row r="157" spans="1:13" x14ac:dyDescent="0.3">
      <c r="A157" s="13" t="s">
        <v>655</v>
      </c>
      <c r="B157" s="13" t="s">
        <v>640</v>
      </c>
      <c r="C157" s="130">
        <v>946</v>
      </c>
      <c r="D157" s="13" t="s">
        <v>640</v>
      </c>
      <c r="E157" s="130">
        <v>40</v>
      </c>
      <c r="F157" s="130">
        <v>50</v>
      </c>
      <c r="G157" s="130">
        <f t="shared" si="10"/>
        <v>345.33333333333331</v>
      </c>
      <c r="H157" s="80">
        <f t="shared" si="11"/>
        <v>2.738203228115914E-7</v>
      </c>
      <c r="I157" s="80"/>
      <c r="J157" s="13"/>
      <c r="K157" s="67" t="s">
        <v>340</v>
      </c>
      <c r="L157" s="67">
        <v>7.2651657313636256E-3</v>
      </c>
      <c r="M157" s="13"/>
    </row>
    <row r="158" spans="1:13" x14ac:dyDescent="0.3">
      <c r="A158" s="13" t="s">
        <v>328</v>
      </c>
      <c r="B158" s="130">
        <v>218917956</v>
      </c>
      <c r="C158" s="130">
        <v>206729018</v>
      </c>
      <c r="D158" s="130">
        <v>260266206</v>
      </c>
      <c r="E158" s="130">
        <v>228188187</v>
      </c>
      <c r="F158" s="130">
        <v>210172155</v>
      </c>
      <c r="G158" s="130">
        <f t="shared" si="10"/>
        <v>224854704.40000001</v>
      </c>
      <c r="H158" s="80">
        <f t="shared" si="11"/>
        <v>0.17829089115206459</v>
      </c>
      <c r="I158" s="80"/>
      <c r="J158" s="13"/>
      <c r="K158" s="67" t="s">
        <v>306</v>
      </c>
      <c r="L158" s="67">
        <v>6.9069526106737807E-3</v>
      </c>
      <c r="M158" s="13"/>
    </row>
    <row r="159" spans="1:13" x14ac:dyDescent="0.3">
      <c r="A159" s="13" t="s">
        <v>717</v>
      </c>
      <c r="B159" s="130">
        <v>209620922</v>
      </c>
      <c r="C159" s="130">
        <v>302561198</v>
      </c>
      <c r="D159" s="130">
        <v>597239908</v>
      </c>
      <c r="E159" s="130">
        <v>2199575682</v>
      </c>
      <c r="F159" s="130">
        <v>2215035846</v>
      </c>
      <c r="G159" s="130">
        <f t="shared" si="10"/>
        <v>1104806711.2</v>
      </c>
      <c r="H159" s="80">
        <f t="shared" si="11"/>
        <v>0.87601891015018341</v>
      </c>
      <c r="I159" s="80"/>
      <c r="J159" s="13"/>
      <c r="K159" s="67" t="s">
        <v>198</v>
      </c>
      <c r="L159" s="67">
        <v>6.7504393986247855E-3</v>
      </c>
      <c r="M159" s="13"/>
    </row>
    <row r="160" spans="1:13" x14ac:dyDescent="0.3">
      <c r="A160" s="13" t="s">
        <v>334</v>
      </c>
      <c r="B160" s="130">
        <v>544406928</v>
      </c>
      <c r="C160" s="130">
        <v>677372568</v>
      </c>
      <c r="D160" s="130">
        <v>783910683</v>
      </c>
      <c r="E160" s="130">
        <v>712610090</v>
      </c>
      <c r="F160" s="130">
        <v>792570467</v>
      </c>
      <c r="G160" s="130">
        <f t="shared" si="10"/>
        <v>702174147.20000005</v>
      </c>
      <c r="H160" s="80">
        <f t="shared" si="11"/>
        <v>0.55676511097371995</v>
      </c>
      <c r="I160" s="80"/>
      <c r="J160" s="13"/>
      <c r="K160" s="67" t="s">
        <v>236</v>
      </c>
      <c r="L160" s="67">
        <v>6.3344399876359217E-3</v>
      </c>
      <c r="M160" s="13"/>
    </row>
    <row r="161" spans="1:13" x14ac:dyDescent="0.3">
      <c r="A161" s="13" t="s">
        <v>558</v>
      </c>
      <c r="B161" s="130">
        <v>16283224</v>
      </c>
      <c r="C161" s="130">
        <v>43064884</v>
      </c>
      <c r="D161" s="130">
        <v>19296969</v>
      </c>
      <c r="E161" s="130">
        <v>20833764</v>
      </c>
      <c r="F161" s="130">
        <v>23946936</v>
      </c>
      <c r="G161" s="130">
        <f t="shared" si="10"/>
        <v>24685155.399999999</v>
      </c>
      <c r="H161" s="80">
        <f t="shared" si="11"/>
        <v>1.9573254498886965E-2</v>
      </c>
      <c r="I161" s="80"/>
      <c r="J161" s="13"/>
      <c r="K161" s="67" t="s">
        <v>272</v>
      </c>
      <c r="L161" s="67">
        <v>6.2464491484270713E-3</v>
      </c>
      <c r="M161" s="13"/>
    </row>
    <row r="162" spans="1:13" x14ac:dyDescent="0.3">
      <c r="A162" s="13" t="s">
        <v>332</v>
      </c>
      <c r="B162" s="130">
        <v>2409468</v>
      </c>
      <c r="C162" s="130">
        <v>3504380</v>
      </c>
      <c r="D162" s="130">
        <v>5417275</v>
      </c>
      <c r="E162" s="130">
        <v>3062832</v>
      </c>
      <c r="F162" s="130">
        <v>5998203</v>
      </c>
      <c r="G162" s="130">
        <f t="shared" si="10"/>
        <v>4078431.6</v>
      </c>
      <c r="H162" s="80">
        <f t="shared" si="11"/>
        <v>3.2338536407635001E-3</v>
      </c>
      <c r="I162" s="80"/>
      <c r="J162" s="13"/>
      <c r="K162" s="67" t="s">
        <v>235</v>
      </c>
      <c r="L162" s="67">
        <v>5.6950410946172512E-3</v>
      </c>
      <c r="M162" s="13"/>
    </row>
    <row r="163" spans="1:13" x14ac:dyDescent="0.3">
      <c r="A163" s="13" t="s">
        <v>335</v>
      </c>
      <c r="B163" s="130">
        <v>444961940</v>
      </c>
      <c r="C163" s="130">
        <v>702375945</v>
      </c>
      <c r="D163" s="130">
        <v>1018225400</v>
      </c>
      <c r="E163" s="130">
        <v>817972840</v>
      </c>
      <c r="F163" s="130">
        <v>912032595</v>
      </c>
      <c r="G163" s="130">
        <f t="shared" si="10"/>
        <v>779113744</v>
      </c>
      <c r="H163" s="80">
        <f t="shared" si="11"/>
        <v>0.61777174774814947</v>
      </c>
      <c r="I163" s="80"/>
      <c r="J163" s="13"/>
      <c r="K163" s="67" t="s">
        <v>319</v>
      </c>
      <c r="L163" s="67">
        <v>5.6106527899296233E-3</v>
      </c>
      <c r="M163" s="13"/>
    </row>
    <row r="164" spans="1:13" x14ac:dyDescent="0.3">
      <c r="A164" s="13" t="s">
        <v>329</v>
      </c>
      <c r="B164" s="130">
        <v>176230170</v>
      </c>
      <c r="C164" s="130">
        <v>359570782</v>
      </c>
      <c r="D164" s="130">
        <v>300038675</v>
      </c>
      <c r="E164" s="130">
        <v>181729715</v>
      </c>
      <c r="F164" s="130">
        <v>232120734</v>
      </c>
      <c r="G164" s="130">
        <f t="shared" ref="G164:G195" si="12">AVERAGE(B164:F164)</f>
        <v>249938015.19999999</v>
      </c>
      <c r="H164" s="80">
        <f t="shared" ref="H164:H195" si="13">G164/$G$8*100</f>
        <v>0.19817984943519049</v>
      </c>
      <c r="I164" s="80"/>
      <c r="J164" s="13"/>
      <c r="K164" s="67" t="s">
        <v>389</v>
      </c>
      <c r="L164" s="67">
        <v>5.1073993172723242E-3</v>
      </c>
      <c r="M164" s="13"/>
    </row>
    <row r="165" spans="1:13" x14ac:dyDescent="0.3">
      <c r="A165" s="13" t="s">
        <v>704</v>
      </c>
      <c r="B165" s="130">
        <v>173763</v>
      </c>
      <c r="C165" s="130">
        <v>168998</v>
      </c>
      <c r="D165" s="130">
        <v>249172</v>
      </c>
      <c r="E165" s="130">
        <v>241521</v>
      </c>
      <c r="F165" s="130">
        <v>115247</v>
      </c>
      <c r="G165" s="130">
        <f t="shared" si="12"/>
        <v>189740.2</v>
      </c>
      <c r="H165" s="80">
        <f t="shared" si="13"/>
        <v>1.5044803903765228E-4</v>
      </c>
      <c r="I165" s="80"/>
      <c r="J165" s="13"/>
      <c r="K165" s="67" t="s">
        <v>716</v>
      </c>
      <c r="L165" s="67">
        <v>4.5943641157627111E-3</v>
      </c>
      <c r="M165" s="13"/>
    </row>
    <row r="166" spans="1:13" x14ac:dyDescent="0.3">
      <c r="A166" s="13" t="s">
        <v>694</v>
      </c>
      <c r="B166" s="13" t="s">
        <v>640</v>
      </c>
      <c r="C166" s="130">
        <v>319</v>
      </c>
      <c r="D166" s="130">
        <v>160</v>
      </c>
      <c r="E166" s="13" t="s">
        <v>640</v>
      </c>
      <c r="F166" s="130">
        <v>52265</v>
      </c>
      <c r="G166" s="130">
        <f t="shared" si="12"/>
        <v>17581.333333333332</v>
      </c>
      <c r="H166" s="80">
        <f t="shared" si="13"/>
        <v>1.3940520372948433E-5</v>
      </c>
      <c r="I166" s="80"/>
      <c r="J166" s="13"/>
      <c r="K166" s="67" t="s">
        <v>221</v>
      </c>
      <c r="L166" s="67">
        <v>4.1349476380944956E-3</v>
      </c>
      <c r="M166" s="13"/>
    </row>
    <row r="167" spans="1:13" x14ac:dyDescent="0.3">
      <c r="A167" s="13" t="s">
        <v>715</v>
      </c>
      <c r="B167" s="130">
        <v>8954663</v>
      </c>
      <c r="C167" s="130">
        <v>14460440</v>
      </c>
      <c r="D167" s="130">
        <v>21597524</v>
      </c>
      <c r="E167" s="130">
        <v>22843875</v>
      </c>
      <c r="F167" s="130">
        <v>8063708</v>
      </c>
      <c r="G167" s="130">
        <f t="shared" si="12"/>
        <v>15184042</v>
      </c>
      <c r="H167" s="80">
        <f t="shared" si="13"/>
        <v>1.203966973559294E-2</v>
      </c>
      <c r="I167" s="80"/>
      <c r="J167" s="13"/>
      <c r="K167" s="67" t="s">
        <v>714</v>
      </c>
      <c r="L167" s="67">
        <v>3.3405189202659687E-3</v>
      </c>
      <c r="M167" s="13"/>
    </row>
    <row r="168" spans="1:13" x14ac:dyDescent="0.3">
      <c r="A168" s="13" t="s">
        <v>330</v>
      </c>
      <c r="B168" s="130">
        <v>4903</v>
      </c>
      <c r="C168" s="130">
        <v>983529</v>
      </c>
      <c r="D168" s="130">
        <v>1265</v>
      </c>
      <c r="E168" s="130">
        <v>74795</v>
      </c>
      <c r="F168" s="130">
        <v>25098</v>
      </c>
      <c r="G168" s="130">
        <f t="shared" si="12"/>
        <v>217918</v>
      </c>
      <c r="H168" s="80">
        <f t="shared" si="13"/>
        <v>1.7279066729668837E-4</v>
      </c>
      <c r="I168" s="80"/>
      <c r="J168" s="13"/>
      <c r="K168" s="67" t="s">
        <v>332</v>
      </c>
      <c r="L168" s="67">
        <v>3.2338536407635001E-3</v>
      </c>
      <c r="M168" s="13"/>
    </row>
    <row r="169" spans="1:13" x14ac:dyDescent="0.3">
      <c r="A169" s="13" t="s">
        <v>333</v>
      </c>
      <c r="B169" s="130">
        <v>85567879</v>
      </c>
      <c r="C169" s="130">
        <v>118869858</v>
      </c>
      <c r="D169" s="130">
        <v>141074136</v>
      </c>
      <c r="E169" s="130">
        <v>145369676</v>
      </c>
      <c r="F169" s="130">
        <v>168606002</v>
      </c>
      <c r="G169" s="130">
        <f t="shared" si="12"/>
        <v>131897510.2</v>
      </c>
      <c r="H169" s="80">
        <f t="shared" si="13"/>
        <v>0.10458364523458256</v>
      </c>
      <c r="I169" s="80"/>
      <c r="J169" s="13"/>
      <c r="K169" s="67" t="s">
        <v>256</v>
      </c>
      <c r="L169" s="67">
        <v>3.1563269139102804E-3</v>
      </c>
      <c r="M169" s="13"/>
    </row>
    <row r="170" spans="1:13" x14ac:dyDescent="0.3">
      <c r="A170" s="13" t="s">
        <v>337</v>
      </c>
      <c r="B170" s="130">
        <v>364978886</v>
      </c>
      <c r="C170" s="130">
        <v>349572627</v>
      </c>
      <c r="D170" s="130">
        <v>421066016</v>
      </c>
      <c r="E170" s="130">
        <v>371672928</v>
      </c>
      <c r="F170" s="130">
        <v>305795452</v>
      </c>
      <c r="G170" s="130">
        <f t="shared" si="12"/>
        <v>362617181.80000001</v>
      </c>
      <c r="H170" s="80">
        <f t="shared" si="13"/>
        <v>0.28752496267617433</v>
      </c>
      <c r="I170" s="80"/>
      <c r="J170" s="13"/>
      <c r="K170" s="67" t="s">
        <v>364</v>
      </c>
      <c r="L170" s="67">
        <v>2.4807461540624258E-3</v>
      </c>
      <c r="M170" s="13"/>
    </row>
    <row r="171" spans="1:13" x14ac:dyDescent="0.3">
      <c r="A171" s="13" t="s">
        <v>713</v>
      </c>
      <c r="B171" s="130">
        <v>67124184</v>
      </c>
      <c r="C171" s="130">
        <v>8419</v>
      </c>
      <c r="D171" s="130">
        <v>3140</v>
      </c>
      <c r="E171" s="130">
        <v>40658615</v>
      </c>
      <c r="F171" s="130">
        <v>42315050</v>
      </c>
      <c r="G171" s="130">
        <f t="shared" si="12"/>
        <v>30021881.600000001</v>
      </c>
      <c r="H171" s="80">
        <f t="shared" si="13"/>
        <v>2.3804830051515572E-2</v>
      </c>
      <c r="I171" s="80"/>
      <c r="J171" s="13"/>
      <c r="K171" s="67" t="s">
        <v>463</v>
      </c>
      <c r="L171" s="67">
        <v>2.3808696627062361E-3</v>
      </c>
      <c r="M171" s="13"/>
    </row>
    <row r="172" spans="1:13" x14ac:dyDescent="0.3">
      <c r="A172" s="13" t="s">
        <v>712</v>
      </c>
      <c r="B172" s="130">
        <v>1872335031</v>
      </c>
      <c r="C172" s="130">
        <v>2208855175</v>
      </c>
      <c r="D172" s="130">
        <v>1280918686</v>
      </c>
      <c r="E172" s="130">
        <v>849888041</v>
      </c>
      <c r="F172" s="130">
        <v>783147572</v>
      </c>
      <c r="G172" s="130">
        <f t="shared" si="12"/>
        <v>1399028901</v>
      </c>
      <c r="H172" s="80">
        <f t="shared" si="13"/>
        <v>1.1093123898491293</v>
      </c>
      <c r="I172" s="80"/>
      <c r="J172" s="13"/>
      <c r="K172" s="67" t="s">
        <v>354</v>
      </c>
      <c r="L172" s="67">
        <v>2.2777060588107193E-3</v>
      </c>
      <c r="M172" s="13"/>
    </row>
    <row r="173" spans="1:13" x14ac:dyDescent="0.3">
      <c r="A173" s="13" t="s">
        <v>340</v>
      </c>
      <c r="B173" s="130">
        <v>5780238</v>
      </c>
      <c r="C173" s="130">
        <v>5901213</v>
      </c>
      <c r="D173" s="130">
        <v>7034807</v>
      </c>
      <c r="E173" s="130">
        <v>7496983</v>
      </c>
      <c r="F173" s="130">
        <v>19599719</v>
      </c>
      <c r="G173" s="130">
        <f t="shared" si="12"/>
        <v>9162592</v>
      </c>
      <c r="H173" s="80">
        <f t="shared" si="13"/>
        <v>7.2651657313636256E-3</v>
      </c>
      <c r="I173" s="80"/>
      <c r="J173" s="13"/>
      <c r="K173" s="67" t="s">
        <v>644</v>
      </c>
      <c r="L173" s="67">
        <v>2.1750044474183471E-3</v>
      </c>
      <c r="M173" s="13"/>
    </row>
    <row r="174" spans="1:13" x14ac:dyDescent="0.3">
      <c r="A174" s="13" t="s">
        <v>44</v>
      </c>
      <c r="B174" s="130">
        <v>1737247287</v>
      </c>
      <c r="C174" s="130">
        <v>1913205471</v>
      </c>
      <c r="D174" s="130">
        <v>2979174428</v>
      </c>
      <c r="E174" s="130">
        <v>2587251247</v>
      </c>
      <c r="F174" s="130">
        <v>2252539879</v>
      </c>
      <c r="G174" s="130">
        <f t="shared" si="12"/>
        <v>2293883662.4000001</v>
      </c>
      <c r="H174" s="80">
        <f t="shared" si="13"/>
        <v>1.8188570413048368</v>
      </c>
      <c r="I174" s="80"/>
      <c r="J174" s="13"/>
      <c r="K174" s="67" t="s">
        <v>711</v>
      </c>
      <c r="L174" s="67">
        <v>2.0736965444663399E-3</v>
      </c>
      <c r="M174" s="13"/>
    </row>
    <row r="175" spans="1:13" x14ac:dyDescent="0.3">
      <c r="A175" s="13" t="s">
        <v>351</v>
      </c>
      <c r="B175" s="130">
        <v>880551</v>
      </c>
      <c r="C175" s="130">
        <v>266976</v>
      </c>
      <c r="D175" s="130">
        <v>384275</v>
      </c>
      <c r="E175" s="130">
        <v>136731</v>
      </c>
      <c r="F175" s="130">
        <v>236656</v>
      </c>
      <c r="G175" s="130">
        <f t="shared" si="12"/>
        <v>381037.8</v>
      </c>
      <c r="H175" s="80">
        <f t="shared" si="13"/>
        <v>3.0213096544233188E-4</v>
      </c>
      <c r="I175" s="80"/>
      <c r="J175" s="13"/>
      <c r="K175" s="67" t="s">
        <v>268</v>
      </c>
      <c r="L175" s="67">
        <v>1.8902023041842259E-3</v>
      </c>
      <c r="M175" s="13"/>
    </row>
    <row r="176" spans="1:13" x14ac:dyDescent="0.3">
      <c r="A176" s="13" t="s">
        <v>346</v>
      </c>
      <c r="B176" s="130">
        <v>56584638</v>
      </c>
      <c r="C176" s="130">
        <v>68288701</v>
      </c>
      <c r="D176" s="130">
        <v>68200472</v>
      </c>
      <c r="E176" s="130">
        <v>89186003</v>
      </c>
      <c r="F176" s="130">
        <v>77110798</v>
      </c>
      <c r="G176" s="130">
        <f t="shared" si="12"/>
        <v>71874122.400000006</v>
      </c>
      <c r="H176" s="80">
        <f t="shared" si="13"/>
        <v>5.6990141112069029E-2</v>
      </c>
      <c r="I176" s="80"/>
      <c r="J176" s="13"/>
      <c r="K176" s="67" t="s">
        <v>226</v>
      </c>
      <c r="L176" s="67">
        <v>1.831307200161019E-3</v>
      </c>
      <c r="M176" s="13"/>
    </row>
    <row r="177" spans="1:13" x14ac:dyDescent="0.3">
      <c r="A177" s="13" t="s">
        <v>710</v>
      </c>
      <c r="B177" s="130">
        <v>36706585</v>
      </c>
      <c r="C177" s="130">
        <v>28475800</v>
      </c>
      <c r="D177" s="130">
        <v>36282331</v>
      </c>
      <c r="E177" s="130">
        <v>14546370</v>
      </c>
      <c r="F177" s="130">
        <v>8481455</v>
      </c>
      <c r="G177" s="130">
        <f t="shared" si="12"/>
        <v>24898508.199999999</v>
      </c>
      <c r="H177" s="80">
        <f t="shared" si="13"/>
        <v>1.9742425346093793E-2</v>
      </c>
      <c r="I177" s="80"/>
      <c r="J177" s="13"/>
      <c r="K177" s="67" t="s">
        <v>696</v>
      </c>
      <c r="L177" s="67">
        <v>1.8220115288122272E-3</v>
      </c>
      <c r="M177" s="13"/>
    </row>
    <row r="178" spans="1:13" x14ac:dyDescent="0.3">
      <c r="A178" s="13" t="s">
        <v>348</v>
      </c>
      <c r="B178" s="130">
        <v>689004723</v>
      </c>
      <c r="C178" s="130">
        <v>623550646</v>
      </c>
      <c r="D178" s="130">
        <v>1035348857</v>
      </c>
      <c r="E178" s="130">
        <v>984738166</v>
      </c>
      <c r="F178" s="130">
        <v>1110916567</v>
      </c>
      <c r="G178" s="130">
        <f t="shared" si="12"/>
        <v>888711791.79999995</v>
      </c>
      <c r="H178" s="80">
        <f t="shared" si="13"/>
        <v>0.70467379261721186</v>
      </c>
      <c r="I178" s="80"/>
      <c r="J178" s="13"/>
      <c r="K178" s="67" t="s">
        <v>260</v>
      </c>
      <c r="L178" s="67">
        <v>1.7352747655374273E-3</v>
      </c>
      <c r="M178" s="13"/>
    </row>
    <row r="179" spans="1:13" x14ac:dyDescent="0.3">
      <c r="A179" s="13" t="s">
        <v>644</v>
      </c>
      <c r="B179" s="130">
        <v>1818586</v>
      </c>
      <c r="C179" s="130">
        <v>16672</v>
      </c>
      <c r="D179" s="130">
        <v>21159</v>
      </c>
      <c r="E179" s="130">
        <v>9115764</v>
      </c>
      <c r="F179" s="13" t="s">
        <v>640</v>
      </c>
      <c r="G179" s="130">
        <f t="shared" si="12"/>
        <v>2743045.25</v>
      </c>
      <c r="H179" s="80">
        <f t="shared" si="13"/>
        <v>2.1750044474183471E-3</v>
      </c>
      <c r="I179" s="80"/>
      <c r="J179" s="13"/>
      <c r="K179" s="67" t="s">
        <v>603</v>
      </c>
      <c r="L179" s="67">
        <v>1.6766129373992722E-3</v>
      </c>
      <c r="M179" s="13"/>
    </row>
    <row r="180" spans="1:13" x14ac:dyDescent="0.3">
      <c r="A180" s="13" t="s">
        <v>347</v>
      </c>
      <c r="B180" s="130">
        <v>12926399</v>
      </c>
      <c r="C180" s="130">
        <v>16871974</v>
      </c>
      <c r="D180" s="130">
        <v>15244014</v>
      </c>
      <c r="E180" s="130">
        <v>15473761</v>
      </c>
      <c r="F180" s="130">
        <v>77368070</v>
      </c>
      <c r="G180" s="130">
        <f t="shared" si="12"/>
        <v>27576843.600000001</v>
      </c>
      <c r="H180" s="80">
        <f t="shared" si="13"/>
        <v>2.1866120318562075E-2</v>
      </c>
      <c r="I180" s="80"/>
      <c r="J180" s="13"/>
      <c r="K180" s="67" t="s">
        <v>343</v>
      </c>
      <c r="L180" s="67">
        <v>1.6665611413598437E-3</v>
      </c>
      <c r="M180" s="13"/>
    </row>
    <row r="181" spans="1:13" x14ac:dyDescent="0.3">
      <c r="A181" s="13" t="s">
        <v>344</v>
      </c>
      <c r="B181" s="130">
        <v>346755834</v>
      </c>
      <c r="C181" s="130">
        <v>334992482</v>
      </c>
      <c r="D181" s="130">
        <v>598651427</v>
      </c>
      <c r="E181" s="130">
        <v>388836315</v>
      </c>
      <c r="F181" s="130">
        <v>477199068</v>
      </c>
      <c r="G181" s="130">
        <f t="shared" si="12"/>
        <v>429287025.19999999</v>
      </c>
      <c r="H181" s="80">
        <f t="shared" si="13"/>
        <v>0.34038854773868277</v>
      </c>
      <c r="I181" s="80"/>
      <c r="J181" s="13"/>
      <c r="K181" s="67" t="s">
        <v>301</v>
      </c>
      <c r="L181" s="67">
        <v>1.6633355591015497E-3</v>
      </c>
      <c r="M181" s="13"/>
    </row>
    <row r="182" spans="1:13" x14ac:dyDescent="0.3">
      <c r="A182" s="13" t="s">
        <v>352</v>
      </c>
      <c r="B182" s="130">
        <v>11747083</v>
      </c>
      <c r="C182" s="130">
        <v>11760916</v>
      </c>
      <c r="D182" s="130">
        <v>16187973</v>
      </c>
      <c r="E182" s="130">
        <v>15475376</v>
      </c>
      <c r="F182" s="130">
        <v>19412188</v>
      </c>
      <c r="G182" s="130">
        <f t="shared" si="12"/>
        <v>14916707.199999999</v>
      </c>
      <c r="H182" s="80">
        <f t="shared" si="13"/>
        <v>1.182769569726831E-2</v>
      </c>
      <c r="I182" s="80"/>
      <c r="J182" s="13"/>
      <c r="K182" s="67" t="s">
        <v>230</v>
      </c>
      <c r="L182" s="67">
        <v>1.2132201446108774E-3</v>
      </c>
      <c r="M182" s="13"/>
    </row>
    <row r="183" spans="1:13" x14ac:dyDescent="0.3">
      <c r="A183" s="13" t="s">
        <v>360</v>
      </c>
      <c r="B183" s="130">
        <v>9945897</v>
      </c>
      <c r="C183" s="130">
        <v>12278851</v>
      </c>
      <c r="D183" s="130">
        <v>21554918</v>
      </c>
      <c r="E183" s="130">
        <v>15048029</v>
      </c>
      <c r="F183" s="130">
        <v>13014630</v>
      </c>
      <c r="G183" s="130">
        <f t="shared" si="12"/>
        <v>14368465</v>
      </c>
      <c r="H183" s="80">
        <f t="shared" si="13"/>
        <v>1.1392985689016564E-2</v>
      </c>
      <c r="I183" s="80"/>
      <c r="J183" s="13"/>
      <c r="K183" s="67" t="s">
        <v>436</v>
      </c>
      <c r="L183" s="67">
        <v>1.1768963458190006E-3</v>
      </c>
      <c r="M183" s="13"/>
    </row>
    <row r="184" spans="1:13" x14ac:dyDescent="0.3">
      <c r="A184" s="13" t="s">
        <v>354</v>
      </c>
      <c r="B184" s="130">
        <v>2730198</v>
      </c>
      <c r="C184" s="130">
        <v>2116577</v>
      </c>
      <c r="D184" s="130">
        <v>2912982</v>
      </c>
      <c r="E184" s="130">
        <v>3768583</v>
      </c>
      <c r="F184" s="130">
        <v>2834506</v>
      </c>
      <c r="G184" s="130">
        <f t="shared" si="12"/>
        <v>2872569.2</v>
      </c>
      <c r="H184" s="80">
        <f t="shared" si="13"/>
        <v>2.2777060588107193E-3</v>
      </c>
      <c r="I184" s="80"/>
      <c r="J184" s="13"/>
      <c r="K184" s="67" t="s">
        <v>707</v>
      </c>
      <c r="L184" s="67">
        <v>1.150586758848498E-3</v>
      </c>
      <c r="M184" s="13"/>
    </row>
    <row r="185" spans="1:13" x14ac:dyDescent="0.3">
      <c r="A185" s="13" t="s">
        <v>343</v>
      </c>
      <c r="B185" s="130">
        <v>1575342</v>
      </c>
      <c r="C185" s="130">
        <v>2013136</v>
      </c>
      <c r="D185" s="130">
        <v>2617079</v>
      </c>
      <c r="E185" s="130">
        <v>2101576</v>
      </c>
      <c r="F185" s="130">
        <v>2201932</v>
      </c>
      <c r="G185" s="130">
        <f t="shared" si="12"/>
        <v>2101813</v>
      </c>
      <c r="H185" s="80">
        <f t="shared" si="13"/>
        <v>1.6665611413598437E-3</v>
      </c>
      <c r="I185" s="80"/>
      <c r="J185" s="13"/>
      <c r="K185" s="67" t="s">
        <v>550</v>
      </c>
      <c r="L185" s="67">
        <v>1.1044948693593802E-3</v>
      </c>
      <c r="M185" s="13"/>
    </row>
    <row r="186" spans="1:13" x14ac:dyDescent="0.3">
      <c r="A186" s="13" t="s">
        <v>254</v>
      </c>
      <c r="B186" s="130">
        <v>85542231</v>
      </c>
      <c r="C186" s="130">
        <v>115834425</v>
      </c>
      <c r="D186" s="130">
        <v>144790982</v>
      </c>
      <c r="E186" s="130">
        <v>126893643</v>
      </c>
      <c r="F186" s="130">
        <v>135936401</v>
      </c>
      <c r="G186" s="130">
        <f t="shared" si="12"/>
        <v>121799536.40000001</v>
      </c>
      <c r="H186" s="80">
        <f t="shared" si="13"/>
        <v>9.6576800314720601E-2</v>
      </c>
      <c r="I186" s="80"/>
      <c r="J186" s="13"/>
      <c r="K186" s="67" t="s">
        <v>699</v>
      </c>
      <c r="L186" s="67">
        <v>1.1030796728956132E-3</v>
      </c>
      <c r="M186" s="13"/>
    </row>
    <row r="187" spans="1:13" x14ac:dyDescent="0.3">
      <c r="A187" s="13" t="s">
        <v>463</v>
      </c>
      <c r="B187" s="130">
        <v>2754571</v>
      </c>
      <c r="C187" s="130">
        <v>1064705</v>
      </c>
      <c r="D187" s="130">
        <v>2475907</v>
      </c>
      <c r="E187" s="130">
        <v>3743137</v>
      </c>
      <c r="F187" s="130">
        <v>4975059</v>
      </c>
      <c r="G187" s="130">
        <f t="shared" si="12"/>
        <v>3002675.8</v>
      </c>
      <c r="H187" s="80">
        <f t="shared" si="13"/>
        <v>2.3808696627062361E-3</v>
      </c>
      <c r="I187" s="80"/>
      <c r="J187" s="13"/>
      <c r="K187" s="67" t="s">
        <v>250</v>
      </c>
      <c r="L187" s="67">
        <v>7.4402590267031072E-4</v>
      </c>
      <c r="M187" s="13"/>
    </row>
    <row r="188" spans="1:13" x14ac:dyDescent="0.3">
      <c r="A188" s="13" t="s">
        <v>709</v>
      </c>
      <c r="B188" s="130">
        <v>37308768</v>
      </c>
      <c r="C188" s="130">
        <v>33140012</v>
      </c>
      <c r="D188" s="130">
        <v>35187385</v>
      </c>
      <c r="E188" s="130">
        <v>32943313</v>
      </c>
      <c r="F188" s="130">
        <v>39636347</v>
      </c>
      <c r="G188" s="130">
        <f t="shared" si="12"/>
        <v>35643165</v>
      </c>
      <c r="H188" s="80">
        <f t="shared" si="13"/>
        <v>2.8262035558861441E-2</v>
      </c>
      <c r="I188" s="80"/>
      <c r="J188" s="13"/>
      <c r="K188" s="67" t="s">
        <v>708</v>
      </c>
      <c r="L188" s="67">
        <v>5.7321514660738852E-4</v>
      </c>
      <c r="M188" s="13"/>
    </row>
    <row r="189" spans="1:13" x14ac:dyDescent="0.3">
      <c r="A189" s="13" t="s">
        <v>707</v>
      </c>
      <c r="B189" s="130">
        <v>930113</v>
      </c>
      <c r="C189" s="130">
        <v>1154533</v>
      </c>
      <c r="D189" s="130">
        <v>880772</v>
      </c>
      <c r="E189" s="130">
        <v>1627931</v>
      </c>
      <c r="F189" s="130">
        <v>2662065</v>
      </c>
      <c r="G189" s="130">
        <f t="shared" si="12"/>
        <v>1451082.8</v>
      </c>
      <c r="H189" s="80">
        <f t="shared" si="13"/>
        <v>1.150586758848498E-3</v>
      </c>
      <c r="I189" s="80"/>
      <c r="J189" s="13"/>
      <c r="K189" s="67" t="s">
        <v>706</v>
      </c>
      <c r="L189" s="67">
        <v>5.5288351188903214E-4</v>
      </c>
      <c r="M189" s="13"/>
    </row>
    <row r="190" spans="1:13" x14ac:dyDescent="0.3">
      <c r="A190" s="13" t="s">
        <v>436</v>
      </c>
      <c r="B190" s="130">
        <v>1191301</v>
      </c>
      <c r="C190" s="130">
        <v>1192859</v>
      </c>
      <c r="D190" s="130">
        <v>1200685</v>
      </c>
      <c r="E190" s="130">
        <v>2031986</v>
      </c>
      <c r="F190" s="130">
        <v>1804487</v>
      </c>
      <c r="G190" s="130">
        <f t="shared" si="12"/>
        <v>1484263.6</v>
      </c>
      <c r="H190" s="80">
        <f t="shared" si="13"/>
        <v>1.1768963458190006E-3</v>
      </c>
      <c r="I190" s="80"/>
      <c r="J190" s="13"/>
      <c r="K190" s="67" t="s">
        <v>294</v>
      </c>
      <c r="L190" s="67">
        <v>4.982105269437418E-4</v>
      </c>
      <c r="M190" s="13"/>
    </row>
    <row r="191" spans="1:13" x14ac:dyDescent="0.3">
      <c r="A191" s="13" t="s">
        <v>236</v>
      </c>
      <c r="B191" s="130">
        <v>6267465</v>
      </c>
      <c r="C191" s="130">
        <v>6729065</v>
      </c>
      <c r="D191" s="130">
        <v>6544265</v>
      </c>
      <c r="E191" s="130">
        <v>9857256</v>
      </c>
      <c r="F191" s="130">
        <v>10545903</v>
      </c>
      <c r="G191" s="130">
        <f t="shared" si="12"/>
        <v>7988790.7999999998</v>
      </c>
      <c r="H191" s="80">
        <f t="shared" si="13"/>
        <v>6.3344399876359217E-3</v>
      </c>
      <c r="I191" s="80"/>
      <c r="J191" s="13"/>
      <c r="K191" s="67" t="s">
        <v>386</v>
      </c>
      <c r="L191" s="67">
        <v>4.4683809446385489E-4</v>
      </c>
      <c r="M191" s="13"/>
    </row>
    <row r="192" spans="1:13" x14ac:dyDescent="0.3">
      <c r="A192" s="13" t="s">
        <v>700</v>
      </c>
      <c r="B192" s="13" t="s">
        <v>640</v>
      </c>
      <c r="C192" s="130">
        <v>83612</v>
      </c>
      <c r="D192" s="130">
        <v>36039</v>
      </c>
      <c r="E192" s="130">
        <v>96863</v>
      </c>
      <c r="F192" s="13" t="s">
        <v>640</v>
      </c>
      <c r="G192" s="130">
        <f t="shared" si="12"/>
        <v>72171.333333333328</v>
      </c>
      <c r="H192" s="80">
        <f t="shared" si="13"/>
        <v>5.7225804414313611E-5</v>
      </c>
      <c r="I192" s="80"/>
      <c r="J192" s="13"/>
      <c r="K192" s="67" t="s">
        <v>375</v>
      </c>
      <c r="L192" s="67">
        <v>4.0624702002827753E-4</v>
      </c>
      <c r="M192" s="13"/>
    </row>
    <row r="193" spans="1:13" x14ac:dyDescent="0.3">
      <c r="A193" s="13" t="s">
        <v>369</v>
      </c>
      <c r="B193" s="130">
        <v>41447343</v>
      </c>
      <c r="C193" s="130">
        <v>93352102</v>
      </c>
      <c r="D193" s="130">
        <v>81319073</v>
      </c>
      <c r="E193" s="130">
        <v>98942987</v>
      </c>
      <c r="F193" s="130">
        <v>83078634</v>
      </c>
      <c r="G193" s="130">
        <f t="shared" si="12"/>
        <v>79628027.799999997</v>
      </c>
      <c r="H193" s="80">
        <f t="shared" si="13"/>
        <v>6.3138336709593748E-2</v>
      </c>
      <c r="I193" s="80"/>
      <c r="J193" s="13"/>
      <c r="K193" s="67" t="s">
        <v>383</v>
      </c>
      <c r="L193" s="67">
        <v>4.0201300721047056E-4</v>
      </c>
      <c r="M193" s="13"/>
    </row>
    <row r="194" spans="1:13" x14ac:dyDescent="0.3">
      <c r="A194" s="13" t="s">
        <v>366</v>
      </c>
      <c r="B194" s="130">
        <v>508982826</v>
      </c>
      <c r="C194" s="130">
        <v>551920825</v>
      </c>
      <c r="D194" s="130">
        <v>620172411</v>
      </c>
      <c r="E194" s="130">
        <v>636227732</v>
      </c>
      <c r="F194" s="130">
        <v>672204359</v>
      </c>
      <c r="G194" s="130">
        <f t="shared" si="12"/>
        <v>597901630.60000002</v>
      </c>
      <c r="H194" s="80">
        <f t="shared" si="13"/>
        <v>0.47408576496274779</v>
      </c>
      <c r="I194" s="80"/>
      <c r="J194" s="13"/>
      <c r="K194" s="67" t="s">
        <v>705</v>
      </c>
      <c r="L194" s="67">
        <v>3.8641809404929155E-4</v>
      </c>
      <c r="M194" s="13"/>
    </row>
    <row r="195" spans="1:13" x14ac:dyDescent="0.3">
      <c r="A195" s="13" t="s">
        <v>364</v>
      </c>
      <c r="B195" s="130">
        <v>1564553</v>
      </c>
      <c r="C195" s="130">
        <v>3182172</v>
      </c>
      <c r="D195" s="130">
        <v>3813113</v>
      </c>
      <c r="E195" s="130">
        <v>2493812</v>
      </c>
      <c r="F195" s="130">
        <v>4589534</v>
      </c>
      <c r="G195" s="130">
        <f t="shared" si="12"/>
        <v>3128636.8</v>
      </c>
      <c r="H195" s="80">
        <f t="shared" si="13"/>
        <v>2.4807461540624258E-3</v>
      </c>
      <c r="I195" s="80"/>
      <c r="J195" s="13"/>
      <c r="K195" s="67" t="s">
        <v>620</v>
      </c>
      <c r="L195" s="67">
        <v>3.6549732274836092E-4</v>
      </c>
      <c r="M195" s="13"/>
    </row>
    <row r="196" spans="1:13" x14ac:dyDescent="0.3">
      <c r="A196" s="13" t="s">
        <v>661</v>
      </c>
      <c r="B196" s="13" t="s">
        <v>640</v>
      </c>
      <c r="C196" s="13" t="s">
        <v>640</v>
      </c>
      <c r="D196" s="13" t="s">
        <v>640</v>
      </c>
      <c r="E196" s="130">
        <v>15234</v>
      </c>
      <c r="F196" s="130">
        <v>227194</v>
      </c>
      <c r="G196" s="130">
        <f t="shared" ref="G196:G219" si="14">AVERAGE(B196:F196)</f>
        <v>121214</v>
      </c>
      <c r="H196" s="80">
        <f t="shared" ref="H196:H225" si="15">G196/$G$8*100</f>
        <v>9.6112519138853993E-5</v>
      </c>
      <c r="I196" s="80"/>
      <c r="J196" s="13"/>
      <c r="K196" s="67" t="s">
        <v>370</v>
      </c>
      <c r="L196" s="67">
        <v>3.2016980427620361E-4</v>
      </c>
      <c r="M196" s="13"/>
    </row>
    <row r="197" spans="1:13" x14ac:dyDescent="0.3">
      <c r="A197" s="13" t="s">
        <v>368</v>
      </c>
      <c r="B197" s="130">
        <v>46753</v>
      </c>
      <c r="C197" s="130">
        <v>31575</v>
      </c>
      <c r="D197" s="130">
        <v>115923</v>
      </c>
      <c r="E197" s="130">
        <v>130845</v>
      </c>
      <c r="F197" s="130">
        <v>74981</v>
      </c>
      <c r="G197" s="130">
        <f t="shared" si="14"/>
        <v>80015.399999999994</v>
      </c>
      <c r="H197" s="80">
        <f t="shared" si="15"/>
        <v>6.3445490322100223E-5</v>
      </c>
      <c r="I197" s="80"/>
      <c r="J197" s="13"/>
      <c r="K197" s="67" t="s">
        <v>351</v>
      </c>
      <c r="L197" s="67">
        <v>3.0213096544233188E-4</v>
      </c>
      <c r="M197" s="13"/>
    </row>
    <row r="198" spans="1:13" x14ac:dyDescent="0.3">
      <c r="A198" s="13" t="s">
        <v>374</v>
      </c>
      <c r="B198" s="130">
        <v>30571193</v>
      </c>
      <c r="C198" s="130">
        <v>5752428</v>
      </c>
      <c r="D198" s="130">
        <v>4068673</v>
      </c>
      <c r="E198" s="130">
        <v>6034604</v>
      </c>
      <c r="F198" s="130">
        <v>7850895</v>
      </c>
      <c r="G198" s="130">
        <f t="shared" si="14"/>
        <v>10855558.6</v>
      </c>
      <c r="H198" s="80">
        <f t="shared" si="15"/>
        <v>8.6075460236066052E-3</v>
      </c>
      <c r="I198" s="80"/>
      <c r="J198" s="13"/>
      <c r="K198" s="67" t="s">
        <v>223</v>
      </c>
      <c r="L198" s="67">
        <v>1.9134046119625447E-4</v>
      </c>
      <c r="M198" s="13"/>
    </row>
    <row r="199" spans="1:13" x14ac:dyDescent="0.3">
      <c r="A199" s="13" t="s">
        <v>372</v>
      </c>
      <c r="B199" s="130">
        <v>673737285</v>
      </c>
      <c r="C199" s="130">
        <v>782584746</v>
      </c>
      <c r="D199" s="130">
        <v>1013866783</v>
      </c>
      <c r="E199" s="130">
        <v>864589592</v>
      </c>
      <c r="F199" s="130">
        <v>863124047</v>
      </c>
      <c r="G199" s="130">
        <f t="shared" si="14"/>
        <v>839580490.60000002</v>
      </c>
      <c r="H199" s="80">
        <f t="shared" si="15"/>
        <v>0.66571679815368623</v>
      </c>
      <c r="I199" s="80"/>
      <c r="J199" s="13"/>
      <c r="K199" s="67" t="s">
        <v>330</v>
      </c>
      <c r="L199" s="67">
        <v>1.7279066729668837E-4</v>
      </c>
      <c r="M199" s="13"/>
    </row>
    <row r="200" spans="1:13" x14ac:dyDescent="0.3">
      <c r="A200" s="13" t="s">
        <v>370</v>
      </c>
      <c r="B200" s="130">
        <v>571132</v>
      </c>
      <c r="C200" s="130">
        <v>48997</v>
      </c>
      <c r="D200" s="130">
        <v>1152690</v>
      </c>
      <c r="E200" s="130">
        <v>87299</v>
      </c>
      <c r="F200" s="130">
        <v>158821</v>
      </c>
      <c r="G200" s="130">
        <f t="shared" si="14"/>
        <v>403787.8</v>
      </c>
      <c r="H200" s="80">
        <f t="shared" si="15"/>
        <v>3.2016980427620361E-4</v>
      </c>
      <c r="I200" s="80"/>
      <c r="J200" s="13"/>
      <c r="K200" s="67" t="s">
        <v>704</v>
      </c>
      <c r="L200" s="67">
        <v>1.5044803903765228E-4</v>
      </c>
      <c r="M200" s="13"/>
    </row>
    <row r="201" spans="1:13" x14ac:dyDescent="0.3">
      <c r="A201" s="13" t="s">
        <v>703</v>
      </c>
      <c r="B201" s="13" t="s">
        <v>640</v>
      </c>
      <c r="C201" s="13" t="s">
        <v>640</v>
      </c>
      <c r="D201" s="13" t="s">
        <v>640</v>
      </c>
      <c r="E201" s="13" t="s">
        <v>640</v>
      </c>
      <c r="F201" s="13" t="s">
        <v>640</v>
      </c>
      <c r="G201" s="130" t="e">
        <f>AVERAGE(B201:F201)</f>
        <v>#DIV/0!</v>
      </c>
      <c r="H201" s="80" t="e">
        <f>G201/$G$8*100</f>
        <v>#DIV/0!</v>
      </c>
      <c r="I201" s="80"/>
      <c r="J201" s="13"/>
      <c r="K201" s="67" t="s">
        <v>702</v>
      </c>
      <c r="L201" s="67">
        <v>1.462841199935998E-4</v>
      </c>
      <c r="M201" s="13"/>
    </row>
    <row r="202" spans="1:13" x14ac:dyDescent="0.3">
      <c r="A202" s="13" t="s">
        <v>60</v>
      </c>
      <c r="B202" s="130">
        <v>4254468136</v>
      </c>
      <c r="C202" s="130">
        <v>5482620424</v>
      </c>
      <c r="D202" s="130">
        <v>6761779827</v>
      </c>
      <c r="E202" s="130">
        <v>8763623418</v>
      </c>
      <c r="F202" s="130">
        <v>9013535645</v>
      </c>
      <c r="G202" s="130">
        <f t="shared" si="14"/>
        <v>6855205490</v>
      </c>
      <c r="H202" s="80">
        <f t="shared" si="15"/>
        <v>5.435602066249789</v>
      </c>
      <c r="I202" s="80"/>
      <c r="J202" s="13"/>
      <c r="K202" s="67" t="s">
        <v>658</v>
      </c>
      <c r="L202" s="67">
        <v>1.4041019831969554E-4</v>
      </c>
      <c r="M202" s="13"/>
    </row>
    <row r="203" spans="1:13" x14ac:dyDescent="0.3">
      <c r="A203" s="13" t="s">
        <v>371</v>
      </c>
      <c r="B203" s="130">
        <v>41425126</v>
      </c>
      <c r="C203" s="130">
        <v>63711224</v>
      </c>
      <c r="D203" s="130">
        <v>28191604</v>
      </c>
      <c r="E203" s="130">
        <v>19659375</v>
      </c>
      <c r="F203" s="130">
        <v>83425045</v>
      </c>
      <c r="G203" s="130">
        <f t="shared" si="14"/>
        <v>47282474.799999997</v>
      </c>
      <c r="H203" s="80">
        <f t="shared" si="15"/>
        <v>3.7491030443244026E-2</v>
      </c>
      <c r="I203" s="80"/>
      <c r="J203" s="13"/>
      <c r="K203" s="67" t="s">
        <v>341</v>
      </c>
      <c r="L203" s="67">
        <v>1.3701968953492034E-4</v>
      </c>
      <c r="M203" s="13"/>
    </row>
    <row r="204" spans="1:13" x14ac:dyDescent="0.3">
      <c r="A204" s="13" t="s">
        <v>375</v>
      </c>
      <c r="B204" s="130">
        <v>879</v>
      </c>
      <c r="C204" s="130">
        <v>946</v>
      </c>
      <c r="D204" s="130">
        <v>6772</v>
      </c>
      <c r="E204" s="130">
        <v>2539330</v>
      </c>
      <c r="F204" s="130">
        <v>13801</v>
      </c>
      <c r="G204" s="130">
        <f t="shared" si="14"/>
        <v>512345.59999999998</v>
      </c>
      <c r="H204" s="80">
        <f t="shared" si="15"/>
        <v>4.0624702002827753E-4</v>
      </c>
      <c r="I204" s="80"/>
      <c r="J204" s="13"/>
      <c r="K204" s="67" t="s">
        <v>659</v>
      </c>
      <c r="L204" s="67">
        <v>1.1294691857981798E-4</v>
      </c>
      <c r="M204" s="13"/>
    </row>
    <row r="205" spans="1:13" x14ac:dyDescent="0.3">
      <c r="A205" s="13" t="s">
        <v>645</v>
      </c>
      <c r="B205" s="130">
        <v>634772634</v>
      </c>
      <c r="C205" s="130">
        <v>696703354</v>
      </c>
      <c r="D205" s="130">
        <v>771240657</v>
      </c>
      <c r="E205" s="130">
        <v>751339577</v>
      </c>
      <c r="F205" s="130">
        <v>742163474</v>
      </c>
      <c r="G205" s="130">
        <f t="shared" si="14"/>
        <v>719243939.20000005</v>
      </c>
      <c r="H205" s="80">
        <f t="shared" si="15"/>
        <v>0.57030002204254238</v>
      </c>
      <c r="I205" s="80"/>
      <c r="J205" s="13"/>
      <c r="K205" s="67" t="s">
        <v>661</v>
      </c>
      <c r="L205" s="67">
        <v>9.6112519138853993E-5</v>
      </c>
      <c r="M205" s="13"/>
    </row>
    <row r="206" spans="1:13" x14ac:dyDescent="0.3">
      <c r="A206" s="13" t="s">
        <v>701</v>
      </c>
      <c r="B206" s="130">
        <v>31028966</v>
      </c>
      <c r="C206" s="130">
        <v>48114332</v>
      </c>
      <c r="D206" s="130">
        <v>53704853</v>
      </c>
      <c r="E206" s="130">
        <v>56502092</v>
      </c>
      <c r="F206" s="130">
        <v>60790434</v>
      </c>
      <c r="G206" s="130">
        <f t="shared" si="14"/>
        <v>50028135.399999999</v>
      </c>
      <c r="H206" s="80">
        <f t="shared" si="15"/>
        <v>3.9668108643503876E-2</v>
      </c>
      <c r="I206" s="80"/>
      <c r="J206" s="13"/>
      <c r="K206" s="67" t="s">
        <v>318</v>
      </c>
      <c r="L206" s="67">
        <v>7.7169280323711298E-5</v>
      </c>
      <c r="M206" s="13"/>
    </row>
    <row r="207" spans="1:13" x14ac:dyDescent="0.3">
      <c r="A207" s="13" t="s">
        <v>377</v>
      </c>
      <c r="B207" s="130">
        <v>504781350</v>
      </c>
      <c r="C207" s="130">
        <v>676432568</v>
      </c>
      <c r="D207" s="130">
        <v>424836811</v>
      </c>
      <c r="E207" s="130">
        <v>716877816</v>
      </c>
      <c r="F207" s="130">
        <v>735040019</v>
      </c>
      <c r="G207" s="130">
        <f t="shared" si="14"/>
        <v>611593712.79999995</v>
      </c>
      <c r="H207" s="80">
        <f t="shared" si="15"/>
        <v>0.48494243591245867</v>
      </c>
      <c r="I207" s="80"/>
      <c r="J207" s="13"/>
      <c r="K207" s="67" t="s">
        <v>368</v>
      </c>
      <c r="L207" s="67">
        <v>6.3445490322100223E-5</v>
      </c>
      <c r="M207" s="13"/>
    </row>
    <row r="208" spans="1:13" x14ac:dyDescent="0.3">
      <c r="A208" s="13" t="s">
        <v>376</v>
      </c>
      <c r="B208" s="130">
        <v>27173639</v>
      </c>
      <c r="C208" s="130">
        <v>17776071</v>
      </c>
      <c r="D208" s="130">
        <v>19588558</v>
      </c>
      <c r="E208" s="130">
        <v>23331715</v>
      </c>
      <c r="F208" s="130">
        <v>19109834</v>
      </c>
      <c r="G208" s="130">
        <f t="shared" si="14"/>
        <v>21395963.399999999</v>
      </c>
      <c r="H208" s="80">
        <f t="shared" si="15"/>
        <v>1.696520155903377E-2</v>
      </c>
      <c r="I208" s="80"/>
      <c r="J208" s="13"/>
      <c r="K208" s="67" t="s">
        <v>674</v>
      </c>
      <c r="L208" s="67">
        <v>6.220711412470503E-5</v>
      </c>
      <c r="M208" s="13"/>
    </row>
    <row r="209" spans="1:13" x14ac:dyDescent="0.3">
      <c r="A209" s="13" t="s">
        <v>381</v>
      </c>
      <c r="B209" s="130">
        <v>188966342</v>
      </c>
      <c r="C209" s="130">
        <v>232039887</v>
      </c>
      <c r="D209" s="130">
        <v>301620584</v>
      </c>
      <c r="E209" s="130">
        <v>310799334</v>
      </c>
      <c r="F209" s="130">
        <v>306727016</v>
      </c>
      <c r="G209" s="130">
        <f t="shared" si="14"/>
        <v>268030632.59999999</v>
      </c>
      <c r="H209" s="80">
        <f t="shared" si="15"/>
        <v>0.21252577512141041</v>
      </c>
      <c r="I209" s="80"/>
      <c r="J209" s="13"/>
      <c r="K209" s="67" t="s">
        <v>700</v>
      </c>
      <c r="L209" s="67">
        <v>5.7225804414313611E-5</v>
      </c>
      <c r="M209" s="13"/>
    </row>
    <row r="210" spans="1:13" x14ac:dyDescent="0.3">
      <c r="A210" s="13" t="s">
        <v>382</v>
      </c>
      <c r="B210" s="130">
        <v>36451389</v>
      </c>
      <c r="C210" s="130">
        <v>50632939</v>
      </c>
      <c r="D210" s="130">
        <v>50165078</v>
      </c>
      <c r="E210" s="130">
        <v>126687286</v>
      </c>
      <c r="F210" s="130">
        <v>72795357</v>
      </c>
      <c r="G210" s="130">
        <f t="shared" si="14"/>
        <v>67346409.799999997</v>
      </c>
      <c r="H210" s="80">
        <f t="shared" si="15"/>
        <v>5.3400045381190316E-2</v>
      </c>
      <c r="I210" s="80"/>
      <c r="J210" s="13"/>
      <c r="K210" s="67" t="s">
        <v>664</v>
      </c>
      <c r="L210" s="67">
        <v>4.5057292701845914E-5</v>
      </c>
      <c r="M210" s="13"/>
    </row>
    <row r="211" spans="1:13" x14ac:dyDescent="0.3">
      <c r="A211" s="13" t="s">
        <v>699</v>
      </c>
      <c r="B211" s="130">
        <v>682583</v>
      </c>
      <c r="C211" s="130">
        <v>379503</v>
      </c>
      <c r="D211" s="130">
        <v>770335</v>
      </c>
      <c r="E211" s="130">
        <v>4036496</v>
      </c>
      <c r="F211" s="130">
        <v>1086925</v>
      </c>
      <c r="G211" s="130">
        <f t="shared" si="14"/>
        <v>1391168.4</v>
      </c>
      <c r="H211" s="80">
        <f t="shared" si="15"/>
        <v>1.1030796728956132E-3</v>
      </c>
      <c r="I211" s="80"/>
      <c r="J211" s="13"/>
      <c r="K211" s="67" t="s">
        <v>698</v>
      </c>
      <c r="L211" s="67">
        <v>4.1822036868440918E-5</v>
      </c>
      <c r="M211" s="13"/>
    </row>
    <row r="212" spans="1:13" x14ac:dyDescent="0.3">
      <c r="A212" s="13" t="s">
        <v>697</v>
      </c>
      <c r="B212" s="130">
        <v>177166065</v>
      </c>
      <c r="C212" s="130">
        <v>95661226</v>
      </c>
      <c r="D212" s="130">
        <v>124747358</v>
      </c>
      <c r="E212" s="130">
        <v>144239871</v>
      </c>
      <c r="F212" s="130">
        <v>230467259</v>
      </c>
      <c r="G212" s="130">
        <f t="shared" si="14"/>
        <v>154456355.80000001</v>
      </c>
      <c r="H212" s="80">
        <f t="shared" si="15"/>
        <v>0.12247091468761977</v>
      </c>
      <c r="I212" s="80"/>
      <c r="J212" s="13"/>
      <c r="K212" s="67" t="s">
        <v>487</v>
      </c>
      <c r="L212" s="67">
        <v>2.8830584077685408E-5</v>
      </c>
      <c r="M212" s="13"/>
    </row>
    <row r="213" spans="1:13" x14ac:dyDescent="0.3">
      <c r="A213" s="13" t="s">
        <v>696</v>
      </c>
      <c r="B213" s="130">
        <v>845414</v>
      </c>
      <c r="C213" s="130">
        <v>3329428</v>
      </c>
      <c r="D213" s="130">
        <v>423894</v>
      </c>
      <c r="E213" s="130">
        <v>6105854</v>
      </c>
      <c r="F213" s="130">
        <v>784720</v>
      </c>
      <c r="G213" s="130">
        <f t="shared" si="14"/>
        <v>2297862</v>
      </c>
      <c r="H213" s="80">
        <f t="shared" si="15"/>
        <v>1.8220115288122272E-3</v>
      </c>
      <c r="I213" s="80"/>
      <c r="J213" s="13"/>
      <c r="K213" s="67" t="s">
        <v>656</v>
      </c>
      <c r="L213" s="67">
        <v>1.6033289983008455E-5</v>
      </c>
      <c r="M213" s="13"/>
    </row>
    <row r="214" spans="1:13" x14ac:dyDescent="0.3">
      <c r="A214" s="13" t="s">
        <v>695</v>
      </c>
      <c r="B214" s="130">
        <v>11043627</v>
      </c>
      <c r="C214" s="130">
        <v>517584</v>
      </c>
      <c r="D214" s="130">
        <v>647849</v>
      </c>
      <c r="E214" s="130">
        <v>61230728</v>
      </c>
      <c r="F214" s="130">
        <v>4356306</v>
      </c>
      <c r="G214" s="130">
        <f t="shared" si="14"/>
        <v>15559218.800000001</v>
      </c>
      <c r="H214" s="80">
        <f t="shared" si="15"/>
        <v>1.2337153420402073E-2</v>
      </c>
      <c r="I214" s="80"/>
      <c r="J214" s="13"/>
      <c r="K214" s="67" t="s">
        <v>654</v>
      </c>
      <c r="L214" s="67">
        <v>1.4573637362584425E-5</v>
      </c>
      <c r="M214" s="13"/>
    </row>
    <row r="215" spans="1:13" x14ac:dyDescent="0.3">
      <c r="A215" s="13" t="s">
        <v>1675</v>
      </c>
      <c r="B215" s="130">
        <v>445303309</v>
      </c>
      <c r="C215" s="130">
        <v>462091462</v>
      </c>
      <c r="D215" s="130">
        <v>523081495</v>
      </c>
      <c r="E215" s="130">
        <v>518993933</v>
      </c>
      <c r="F215" s="130">
        <v>529706335</v>
      </c>
      <c r="G215" s="130">
        <f t="shared" si="14"/>
        <v>495835306.80000001</v>
      </c>
      <c r="H215" s="80">
        <f t="shared" si="15"/>
        <v>0.39315574450587015</v>
      </c>
      <c r="I215" s="80"/>
      <c r="J215" s="13"/>
      <c r="K215" s="67" t="s">
        <v>694</v>
      </c>
      <c r="L215" s="67">
        <v>1.3940520372948433E-5</v>
      </c>
      <c r="M215" s="13"/>
    </row>
    <row r="216" spans="1:13" x14ac:dyDescent="0.3">
      <c r="A216" s="13" t="s">
        <v>383</v>
      </c>
      <c r="B216" s="130">
        <v>931215</v>
      </c>
      <c r="C216" s="130">
        <v>229344</v>
      </c>
      <c r="D216" s="130">
        <v>415646</v>
      </c>
      <c r="E216" s="130">
        <v>426998</v>
      </c>
      <c r="F216" s="130">
        <v>531826</v>
      </c>
      <c r="G216" s="130">
        <f t="shared" si="14"/>
        <v>507005.8</v>
      </c>
      <c r="H216" s="80">
        <f t="shared" si="15"/>
        <v>4.0201300721047056E-4</v>
      </c>
      <c r="I216" s="80"/>
      <c r="J216" s="13"/>
      <c r="K216" s="67" t="s">
        <v>653</v>
      </c>
      <c r="L216" s="67">
        <v>1.1617805125006093E-5</v>
      </c>
      <c r="M216" s="13"/>
    </row>
    <row r="217" spans="1:13" x14ac:dyDescent="0.3">
      <c r="A217" s="13" t="s">
        <v>658</v>
      </c>
      <c r="B217" s="130">
        <v>155657</v>
      </c>
      <c r="C217" s="130">
        <v>178005</v>
      </c>
      <c r="D217" s="130">
        <v>126603</v>
      </c>
      <c r="E217" s="130">
        <v>329286</v>
      </c>
      <c r="F217" s="130">
        <v>95853</v>
      </c>
      <c r="G217" s="130">
        <f t="shared" si="14"/>
        <v>177080.8</v>
      </c>
      <c r="H217" s="80">
        <f t="shared" si="15"/>
        <v>1.4041019831969554E-4</v>
      </c>
      <c r="I217" s="80"/>
      <c r="J217" s="13"/>
      <c r="K217" s="67" t="s">
        <v>660</v>
      </c>
      <c r="L217" s="67">
        <v>6.6188662490437053E-6</v>
      </c>
      <c r="M217" s="13"/>
    </row>
    <row r="218" spans="1:13" x14ac:dyDescent="0.3">
      <c r="A218" s="13" t="s">
        <v>341</v>
      </c>
      <c r="B218" s="130">
        <v>116427</v>
      </c>
      <c r="C218" s="130">
        <v>105853</v>
      </c>
      <c r="D218" s="130">
        <v>304923</v>
      </c>
      <c r="E218" s="130">
        <v>260126</v>
      </c>
      <c r="F218" s="130">
        <v>76695</v>
      </c>
      <c r="G218" s="130">
        <f t="shared" si="14"/>
        <v>172804.8</v>
      </c>
      <c r="H218" s="80">
        <f t="shared" si="15"/>
        <v>1.3701968953492034E-4</v>
      </c>
      <c r="I218" s="80"/>
      <c r="J218" s="13"/>
      <c r="K218" s="67" t="s">
        <v>667</v>
      </c>
      <c r="L218" s="67">
        <v>6.3882598478341363E-7</v>
      </c>
      <c r="M218" s="13"/>
    </row>
    <row r="219" spans="1:13" x14ac:dyDescent="0.3">
      <c r="A219" s="13" t="s">
        <v>288</v>
      </c>
      <c r="B219" s="130">
        <v>21949884</v>
      </c>
      <c r="C219" s="130">
        <v>50044367</v>
      </c>
      <c r="D219" s="130">
        <v>38455895</v>
      </c>
      <c r="E219" s="130">
        <v>31862140</v>
      </c>
      <c r="F219" s="130">
        <v>26798493</v>
      </c>
      <c r="G219" s="130">
        <f t="shared" si="14"/>
        <v>33822155.799999997</v>
      </c>
      <c r="H219" s="80">
        <f t="shared" si="15"/>
        <v>2.6818128241331868E-2</v>
      </c>
      <c r="I219" s="80"/>
      <c r="J219" s="13"/>
      <c r="K219" s="67" t="s">
        <v>693</v>
      </c>
      <c r="L219" s="67">
        <v>4.5652138279567691E-7</v>
      </c>
      <c r="M219" s="13"/>
    </row>
    <row r="220" spans="1:13" x14ac:dyDescent="0.3">
      <c r="A220" s="13" t="s">
        <v>313</v>
      </c>
      <c r="B220" s="13" t="s">
        <v>640</v>
      </c>
      <c r="C220" s="13" t="s">
        <v>640</v>
      </c>
      <c r="D220" s="13" t="s">
        <v>640</v>
      </c>
      <c r="E220" s="13" t="s">
        <v>640</v>
      </c>
      <c r="F220" s="13" t="s">
        <v>640</v>
      </c>
      <c r="G220" s="130"/>
      <c r="H220" s="80">
        <f t="shared" si="15"/>
        <v>0</v>
      </c>
      <c r="I220" s="80"/>
      <c r="J220" s="13"/>
      <c r="K220" s="67" t="s">
        <v>692</v>
      </c>
      <c r="L220" s="67">
        <v>3.7584218053869011E-7</v>
      </c>
      <c r="M220" s="13"/>
    </row>
    <row r="221" spans="1:13" x14ac:dyDescent="0.3">
      <c r="A221" s="13" t="s">
        <v>345</v>
      </c>
      <c r="B221" s="130">
        <v>308760020</v>
      </c>
      <c r="C221" s="130">
        <v>397292335</v>
      </c>
      <c r="D221" s="130">
        <v>502526254</v>
      </c>
      <c r="E221" s="130">
        <v>569732114</v>
      </c>
      <c r="F221" s="130">
        <v>620259712</v>
      </c>
      <c r="G221" s="130">
        <f>AVERAGE(B221:F221)</f>
        <v>479714087</v>
      </c>
      <c r="H221" s="80">
        <f t="shared" si="15"/>
        <v>0.38037297150465599</v>
      </c>
      <c r="I221" s="80"/>
      <c r="J221" s="13"/>
      <c r="K221" s="67" t="s">
        <v>655</v>
      </c>
      <c r="L221" s="67">
        <v>2.738203228115914E-7</v>
      </c>
      <c r="M221" s="13"/>
    </row>
    <row r="222" spans="1:13" x14ac:dyDescent="0.3">
      <c r="A222" s="13" t="s">
        <v>691</v>
      </c>
      <c r="B222" s="130">
        <v>32088923</v>
      </c>
      <c r="C222" s="130">
        <v>38480209</v>
      </c>
      <c r="D222" s="130">
        <v>46930406</v>
      </c>
      <c r="E222" s="130">
        <v>38632491</v>
      </c>
      <c r="F222" s="130">
        <v>32745917</v>
      </c>
      <c r="G222" s="130">
        <f>AVERAGE(B222:F222)</f>
        <v>37775589.200000003</v>
      </c>
      <c r="H222" s="80">
        <f t="shared" si="15"/>
        <v>2.9952868810256952E-2</v>
      </c>
      <c r="I222" s="80"/>
      <c r="J222" s="13"/>
      <c r="K222" s="67" t="s">
        <v>313</v>
      </c>
      <c r="L222" s="67">
        <v>0</v>
      </c>
      <c r="M222" s="13"/>
    </row>
    <row r="223" spans="1:13" x14ac:dyDescent="0.3">
      <c r="A223" s="13" t="s">
        <v>690</v>
      </c>
      <c r="B223" s="130">
        <v>1176242450</v>
      </c>
      <c r="C223" s="130">
        <v>1305534209</v>
      </c>
      <c r="D223" s="130">
        <v>1565461253</v>
      </c>
      <c r="E223" s="130">
        <v>1519794266</v>
      </c>
      <c r="F223" s="130">
        <v>1420302790</v>
      </c>
      <c r="G223" s="130">
        <f>AVERAGE(B223:F223)</f>
        <v>1397466993.5999999</v>
      </c>
      <c r="H223" s="80">
        <f t="shared" si="15"/>
        <v>1.1080739284925565</v>
      </c>
      <c r="I223" s="80"/>
      <c r="J223" s="13"/>
      <c r="K223" s="67" t="s">
        <v>689</v>
      </c>
      <c r="L223" s="67"/>
      <c r="M223" s="13"/>
    </row>
    <row r="224" spans="1:13" x14ac:dyDescent="0.3">
      <c r="A224" s="13" t="s">
        <v>388</v>
      </c>
      <c r="B224" s="130">
        <v>8689355</v>
      </c>
      <c r="C224" s="130">
        <v>14339568</v>
      </c>
      <c r="D224" s="130">
        <v>18148885</v>
      </c>
      <c r="E224" s="130">
        <v>18761359</v>
      </c>
      <c r="F224" s="130">
        <v>22149896</v>
      </c>
      <c r="G224" s="130">
        <f>AVERAGE(B224:F224)</f>
        <v>16417812.6</v>
      </c>
      <c r="H224" s="80">
        <f t="shared" si="15"/>
        <v>1.3017946175653128E-2</v>
      </c>
      <c r="I224" s="80"/>
      <c r="J224" s="13"/>
      <c r="K224" s="13"/>
      <c r="L224" s="13"/>
      <c r="M224" s="13"/>
    </row>
    <row r="225" spans="1:13" x14ac:dyDescent="0.3">
      <c r="A225" s="13" t="s">
        <v>389</v>
      </c>
      <c r="B225" s="130">
        <v>5714007</v>
      </c>
      <c r="C225" s="130">
        <v>7981177</v>
      </c>
      <c r="D225" s="130">
        <v>7516115</v>
      </c>
      <c r="E225" s="130">
        <v>6890243</v>
      </c>
      <c r="F225" s="130">
        <v>4104892</v>
      </c>
      <c r="G225" s="130">
        <f>AVERAGE(B225:F225)</f>
        <v>6441286.7999999998</v>
      </c>
      <c r="H225" s="80">
        <f t="shared" si="15"/>
        <v>5.1073993172723242E-3</v>
      </c>
      <c r="I225" s="80"/>
      <c r="J225" s="13"/>
      <c r="K225" s="13"/>
      <c r="L225" s="13"/>
      <c r="M225" s="13"/>
    </row>
  </sheetData>
  <autoFilter ref="K28:L225" xr:uid="{B99361C9-8FC4-9C4C-8534-F75B138A8345}">
    <sortState xmlns:xlrd2="http://schemas.microsoft.com/office/spreadsheetml/2017/richdata2" ref="K29:L225">
      <sortCondition descending="1" ref="L28:L225"/>
    </sortState>
  </autoFilter>
  <pageMargins left="0.70866141732283472" right="0.70866141732283472" top="0.74803149606299213" bottom="0.74803149606299213" header="0.31496062992125984" footer="0.31496062992125984"/>
  <pageSetup paperSize="9" scale="54" fitToHeight="0" orientation="landscape" r:id="rId1"/>
  <headerFooter>
    <oddHeader>&amp;L&amp;G</oddHeader>
    <oddFooter>&amp;C&amp;"Roboto Condensed,Normal"&amp;9Página &amp;P</oddFooter>
  </headerFooter>
  <legacyDrawingHF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C074-3E3D-9242-923F-68CC08272D4E}">
  <sheetPr codeName="Hoja22">
    <tabColor theme="5"/>
    <pageSetUpPr fitToPage="1"/>
  </sheetPr>
  <dimension ref="A1:N223"/>
  <sheetViews>
    <sheetView view="pageLayout" zoomScaleNormal="100" workbookViewId="0">
      <selection activeCell="A25" sqref="A25"/>
    </sheetView>
  </sheetViews>
  <sheetFormatPr baseColWidth="10" defaultColWidth="8.875" defaultRowHeight="16.5" x14ac:dyDescent="0.3"/>
  <cols>
    <col min="1" max="1" width="61.375" style="5" customWidth="1"/>
    <col min="2" max="7" width="14.875" style="5" customWidth="1"/>
    <col min="8" max="8" width="13.125" style="5" bestFit="1" customWidth="1"/>
    <col min="9" max="11" width="8.875" style="5"/>
    <col min="12" max="12" width="32.625" style="5" customWidth="1"/>
    <col min="13" max="16384" width="8.875" style="5"/>
  </cols>
  <sheetData>
    <row r="1" spans="1:10" ht="20.25" x14ac:dyDescent="0.3">
      <c r="A1" s="62" t="s">
        <v>1582</v>
      </c>
    </row>
    <row r="2" spans="1:10" ht="17.25" x14ac:dyDescent="0.3">
      <c r="A2" s="18" t="s">
        <v>1576</v>
      </c>
    </row>
    <row r="3" spans="1:10" ht="17.25" x14ac:dyDescent="0.3">
      <c r="A3" s="18" t="s">
        <v>1188</v>
      </c>
    </row>
    <row r="5" spans="1:10" x14ac:dyDescent="0.3">
      <c r="A5" s="13" t="s">
        <v>1626</v>
      </c>
      <c r="B5" s="19" t="s">
        <v>12</v>
      </c>
      <c r="C5" s="19" t="s">
        <v>17</v>
      </c>
      <c r="D5" s="19" t="s">
        <v>13</v>
      </c>
      <c r="E5" s="19" t="s">
        <v>14</v>
      </c>
      <c r="F5" s="19" t="s">
        <v>15</v>
      </c>
      <c r="G5" s="19" t="s">
        <v>19</v>
      </c>
      <c r="H5" s="19" t="s">
        <v>1554</v>
      </c>
      <c r="I5" s="19" t="s">
        <v>182</v>
      </c>
      <c r="J5" s="13"/>
    </row>
    <row r="6" spans="1:10" ht="17.25" thickBot="1" x14ac:dyDescent="0.35">
      <c r="A6" s="135" t="s">
        <v>179</v>
      </c>
      <c r="B6" s="130">
        <f t="shared" ref="B6:G6" si="0">B7+B25</f>
        <v>150863657164</v>
      </c>
      <c r="C6" s="130">
        <f t="shared" si="0"/>
        <v>123322007999</v>
      </c>
      <c r="D6" s="130">
        <f t="shared" si="0"/>
        <v>161203662673</v>
      </c>
      <c r="E6" s="130">
        <f t="shared" si="0"/>
        <v>232641271684</v>
      </c>
      <c r="F6" s="130">
        <f t="shared" si="0"/>
        <v>193295433269</v>
      </c>
      <c r="G6" s="130">
        <f t="shared" si="0"/>
        <v>193048872568</v>
      </c>
      <c r="H6" s="130">
        <f t="shared" ref="H6:H23" si="1">AVERAGE(B6:G6)</f>
        <v>175729150892.83334</v>
      </c>
      <c r="I6" s="13"/>
      <c r="J6" s="13"/>
    </row>
    <row r="7" spans="1:10" x14ac:dyDescent="0.3">
      <c r="A7" s="136" t="s">
        <v>1558</v>
      </c>
      <c r="B7" s="133">
        <f t="shared" ref="B7:G7" si="2">SUM(B8:B23)</f>
        <v>38495511263</v>
      </c>
      <c r="C7" s="133">
        <f t="shared" si="2"/>
        <v>32342546936</v>
      </c>
      <c r="D7" s="133">
        <f t="shared" si="2"/>
        <v>39077813076</v>
      </c>
      <c r="E7" s="133">
        <f t="shared" si="2"/>
        <v>56719120077</v>
      </c>
      <c r="F7" s="133">
        <f t="shared" si="2"/>
        <v>48222432658</v>
      </c>
      <c r="G7" s="133">
        <f t="shared" si="2"/>
        <v>45912277809</v>
      </c>
      <c r="H7" s="133">
        <f t="shared" si="1"/>
        <v>43461616969.833336</v>
      </c>
      <c r="I7" s="90">
        <f>H7/$H$6*100</f>
        <v>24.732161254417012</v>
      </c>
      <c r="J7" s="80"/>
    </row>
    <row r="8" spans="1:10" x14ac:dyDescent="0.3">
      <c r="A8" s="135" t="s">
        <v>205</v>
      </c>
      <c r="B8" s="130">
        <v>69925897</v>
      </c>
      <c r="C8" s="130">
        <v>67220493</v>
      </c>
      <c r="D8" s="130">
        <v>72328593</v>
      </c>
      <c r="E8" s="130">
        <v>82105384</v>
      </c>
      <c r="F8" s="130">
        <v>90264751</v>
      </c>
      <c r="G8" s="130">
        <v>87653797</v>
      </c>
      <c r="H8" s="130">
        <f t="shared" si="1"/>
        <v>78249819.166666672</v>
      </c>
      <c r="I8" s="13"/>
      <c r="J8" s="13"/>
    </row>
    <row r="9" spans="1:10" x14ac:dyDescent="0.3">
      <c r="A9" s="135" t="s">
        <v>211</v>
      </c>
      <c r="B9" s="130">
        <v>462585523</v>
      </c>
      <c r="C9" s="130">
        <v>298933845</v>
      </c>
      <c r="D9" s="130">
        <v>586765393</v>
      </c>
      <c r="E9" s="130">
        <v>1018341517</v>
      </c>
      <c r="F9" s="130">
        <v>844304276</v>
      </c>
      <c r="G9" s="130">
        <v>544539480</v>
      </c>
      <c r="H9" s="130">
        <f t="shared" si="1"/>
        <v>625911672.33333337</v>
      </c>
      <c r="I9" s="13"/>
      <c r="J9" s="13"/>
    </row>
    <row r="10" spans="1:10" x14ac:dyDescent="0.3">
      <c r="A10" s="135" t="s">
        <v>234</v>
      </c>
      <c r="B10" s="130">
        <v>1429743550</v>
      </c>
      <c r="C10" s="130">
        <v>1229576519</v>
      </c>
      <c r="D10" s="130">
        <v>1850665818</v>
      </c>
      <c r="E10" s="130">
        <v>2762659864</v>
      </c>
      <c r="F10" s="130">
        <v>2646054474</v>
      </c>
      <c r="G10" s="130">
        <v>2090819060</v>
      </c>
      <c r="H10" s="130">
        <f t="shared" si="1"/>
        <v>2001586547.5</v>
      </c>
      <c r="I10" s="13"/>
      <c r="J10" s="13"/>
    </row>
    <row r="11" spans="1:10" x14ac:dyDescent="0.3">
      <c r="A11" s="135" t="s">
        <v>738</v>
      </c>
      <c r="B11" s="130">
        <v>5082633072</v>
      </c>
      <c r="C11" s="130">
        <v>4878047436</v>
      </c>
      <c r="D11" s="130">
        <v>9302466008</v>
      </c>
      <c r="E11" s="130">
        <v>7000536893</v>
      </c>
      <c r="F11" s="130">
        <v>4606494344</v>
      </c>
      <c r="G11" s="130">
        <v>4095325311</v>
      </c>
      <c r="H11" s="130">
        <f t="shared" si="1"/>
        <v>5827583844</v>
      </c>
      <c r="I11" s="13"/>
      <c r="J11" s="13"/>
    </row>
    <row r="12" spans="1:10" x14ac:dyDescent="0.3">
      <c r="A12" s="135" t="s">
        <v>737</v>
      </c>
      <c r="B12" s="130">
        <v>2375440</v>
      </c>
      <c r="C12" s="130">
        <v>748609</v>
      </c>
      <c r="D12" s="130">
        <v>3467726</v>
      </c>
      <c r="E12" s="130">
        <v>1810792</v>
      </c>
      <c r="F12" s="130">
        <v>13224999</v>
      </c>
      <c r="G12" s="130">
        <v>10249103</v>
      </c>
      <c r="H12" s="130">
        <f t="shared" si="1"/>
        <v>5312778.166666667</v>
      </c>
      <c r="I12" s="13"/>
      <c r="J12" s="13"/>
    </row>
    <row r="13" spans="1:10" x14ac:dyDescent="0.3">
      <c r="A13" s="135" t="s">
        <v>379</v>
      </c>
      <c r="B13" s="130">
        <v>12496262594</v>
      </c>
      <c r="C13" s="130">
        <v>10554975460</v>
      </c>
      <c r="D13" s="130">
        <v>8636395212</v>
      </c>
      <c r="E13" s="130">
        <v>10862957390</v>
      </c>
      <c r="F13" s="130">
        <v>10293769795</v>
      </c>
      <c r="G13" s="130">
        <v>9453502615</v>
      </c>
      <c r="H13" s="130">
        <f t="shared" si="1"/>
        <v>10382977177.666666</v>
      </c>
      <c r="I13" s="13"/>
      <c r="J13" s="13"/>
    </row>
    <row r="14" spans="1:10" x14ac:dyDescent="0.3">
      <c r="A14" s="135" t="s">
        <v>679</v>
      </c>
      <c r="B14" s="130">
        <v>1357355</v>
      </c>
      <c r="C14" s="130">
        <v>477</v>
      </c>
      <c r="D14" s="130">
        <v>505218</v>
      </c>
      <c r="E14" s="130">
        <v>3654</v>
      </c>
      <c r="F14" s="130">
        <v>83179</v>
      </c>
      <c r="G14" s="130">
        <v>388528</v>
      </c>
      <c r="H14" s="130">
        <f t="shared" si="1"/>
        <v>389735.16666666669</v>
      </c>
      <c r="I14" s="13"/>
      <c r="J14" s="13"/>
    </row>
    <row r="15" spans="1:10" x14ac:dyDescent="0.3">
      <c r="A15" s="135" t="s">
        <v>277</v>
      </c>
      <c r="B15" s="130">
        <v>59408647</v>
      </c>
      <c r="C15" s="130">
        <v>30060572</v>
      </c>
      <c r="D15" s="130">
        <v>35318179</v>
      </c>
      <c r="E15" s="130">
        <v>34918446</v>
      </c>
      <c r="F15" s="130">
        <v>25682947</v>
      </c>
      <c r="G15" s="130">
        <v>20095475</v>
      </c>
      <c r="H15" s="130">
        <f t="shared" si="1"/>
        <v>34247377.666666664</v>
      </c>
      <c r="I15" s="13"/>
      <c r="J15" s="13"/>
    </row>
    <row r="16" spans="1:10" x14ac:dyDescent="0.3">
      <c r="A16" s="135" t="s">
        <v>283</v>
      </c>
      <c r="B16" s="130">
        <v>3537580635</v>
      </c>
      <c r="C16" s="130">
        <v>2240403262</v>
      </c>
      <c r="D16" s="130">
        <v>2303175351</v>
      </c>
      <c r="E16" s="130">
        <v>3000376385</v>
      </c>
      <c r="F16" s="130">
        <v>3685932539</v>
      </c>
      <c r="G16" s="130">
        <v>3977429919</v>
      </c>
      <c r="H16" s="130">
        <f t="shared" si="1"/>
        <v>3124149681.8333335</v>
      </c>
      <c r="I16" s="13"/>
      <c r="J16" s="13"/>
    </row>
    <row r="17" spans="1:13" x14ac:dyDescent="0.3">
      <c r="A17" s="135" t="s">
        <v>297</v>
      </c>
      <c r="B17" s="130">
        <v>5340795</v>
      </c>
      <c r="C17" s="130">
        <v>2576670</v>
      </c>
      <c r="D17" s="130">
        <v>3137166</v>
      </c>
      <c r="E17" s="130">
        <v>5473648</v>
      </c>
      <c r="F17" s="130">
        <v>7523949</v>
      </c>
      <c r="G17" s="130">
        <v>10338949</v>
      </c>
      <c r="H17" s="130">
        <f t="shared" si="1"/>
        <v>5731862.833333333</v>
      </c>
      <c r="I17" s="13"/>
      <c r="J17" s="13"/>
    </row>
    <row r="18" spans="1:13" x14ac:dyDescent="0.3">
      <c r="A18" s="135" t="s">
        <v>736</v>
      </c>
      <c r="B18" s="130">
        <v>2011576460</v>
      </c>
      <c r="C18" s="130">
        <v>1105126190</v>
      </c>
      <c r="D18" s="130">
        <v>1176147123</v>
      </c>
      <c r="E18" s="130">
        <v>1404226639</v>
      </c>
      <c r="F18" s="130">
        <v>1290906429</v>
      </c>
      <c r="G18" s="130">
        <v>1206895574</v>
      </c>
      <c r="H18" s="130">
        <f t="shared" si="1"/>
        <v>1365813069.1666667</v>
      </c>
      <c r="I18" s="13"/>
      <c r="J18" s="13"/>
    </row>
    <row r="19" spans="1:13" x14ac:dyDescent="0.3">
      <c r="A19" s="135" t="s">
        <v>321</v>
      </c>
      <c r="B19" s="130">
        <v>146696437</v>
      </c>
      <c r="C19" s="130">
        <v>166129210</v>
      </c>
      <c r="D19" s="130">
        <v>165952547</v>
      </c>
      <c r="E19" s="130">
        <v>169861214</v>
      </c>
      <c r="F19" s="130">
        <v>171291203</v>
      </c>
      <c r="G19" s="130">
        <v>244642651</v>
      </c>
      <c r="H19" s="130">
        <f t="shared" si="1"/>
        <v>177428877</v>
      </c>
      <c r="I19" s="13"/>
      <c r="J19" s="13"/>
    </row>
    <row r="20" spans="1:13" x14ac:dyDescent="0.3">
      <c r="A20" s="135" t="s">
        <v>342</v>
      </c>
      <c r="B20" s="130">
        <v>6178069</v>
      </c>
      <c r="C20" s="130">
        <v>6092649</v>
      </c>
      <c r="D20" s="130">
        <v>9901731</v>
      </c>
      <c r="E20" s="130">
        <v>8696321</v>
      </c>
      <c r="F20" s="130">
        <v>9277034</v>
      </c>
      <c r="G20" s="130">
        <v>10061105</v>
      </c>
      <c r="H20" s="130">
        <f t="shared" si="1"/>
        <v>8367818.166666667</v>
      </c>
      <c r="I20" s="13"/>
      <c r="J20" s="13"/>
    </row>
    <row r="21" spans="1:13" x14ac:dyDescent="0.3">
      <c r="A21" s="135" t="s">
        <v>657</v>
      </c>
      <c r="B21" s="130">
        <v>9067</v>
      </c>
      <c r="C21" s="130">
        <v>2860</v>
      </c>
      <c r="D21" s="130">
        <v>109906</v>
      </c>
      <c r="E21" s="130">
        <v>1200</v>
      </c>
      <c r="F21" s="130">
        <v>11684</v>
      </c>
      <c r="G21" s="130">
        <v>7142</v>
      </c>
      <c r="H21" s="130">
        <f t="shared" si="1"/>
        <v>23643.166666666668</v>
      </c>
      <c r="I21" s="13"/>
      <c r="J21" s="13"/>
    </row>
    <row r="22" spans="1:13" x14ac:dyDescent="0.3">
      <c r="A22" s="135" t="s">
        <v>735</v>
      </c>
      <c r="B22" s="130">
        <v>13183836397</v>
      </c>
      <c r="C22" s="130">
        <v>11762641929</v>
      </c>
      <c r="D22" s="130">
        <v>14931476822</v>
      </c>
      <c r="E22" s="130">
        <v>30367130012</v>
      </c>
      <c r="F22" s="130">
        <v>24537606338</v>
      </c>
      <c r="G22" s="130">
        <v>24160305492</v>
      </c>
      <c r="H22" s="130">
        <f t="shared" si="1"/>
        <v>19823832831.666668</v>
      </c>
      <c r="I22" s="13"/>
      <c r="J22" s="13"/>
    </row>
    <row r="23" spans="1:13" x14ac:dyDescent="0.3">
      <c r="A23" s="135" t="s">
        <v>734</v>
      </c>
      <c r="B23" s="130">
        <v>1325</v>
      </c>
      <c r="C23" s="130">
        <v>10755</v>
      </c>
      <c r="D23" s="130">
        <v>283</v>
      </c>
      <c r="E23" s="130">
        <v>20718</v>
      </c>
      <c r="F23" s="130">
        <v>4717</v>
      </c>
      <c r="G23" s="130">
        <v>23608</v>
      </c>
      <c r="H23" s="130">
        <f t="shared" si="1"/>
        <v>10234.333333333334</v>
      </c>
      <c r="I23" s="13"/>
      <c r="J23" s="13"/>
    </row>
    <row r="24" spans="1:13" ht="17.25" thickBot="1" x14ac:dyDescent="0.35">
      <c r="A24" s="135"/>
      <c r="B24" s="130"/>
      <c r="C24" s="130"/>
      <c r="D24" s="130"/>
      <c r="E24" s="130"/>
      <c r="F24" s="130"/>
      <c r="G24" s="130"/>
      <c r="H24" s="13"/>
      <c r="I24" s="13"/>
      <c r="J24" s="13"/>
    </row>
    <row r="25" spans="1:13" x14ac:dyDescent="0.3">
      <c r="A25" s="136" t="s">
        <v>627</v>
      </c>
      <c r="B25" s="133">
        <f t="shared" ref="B25:G25" si="3">SUM(B26:B223)</f>
        <v>112368145901</v>
      </c>
      <c r="C25" s="133">
        <f t="shared" si="3"/>
        <v>90979461063</v>
      </c>
      <c r="D25" s="133">
        <f t="shared" si="3"/>
        <v>122125849597</v>
      </c>
      <c r="E25" s="133">
        <f t="shared" si="3"/>
        <v>175922151607</v>
      </c>
      <c r="F25" s="133">
        <f t="shared" si="3"/>
        <v>145073000611</v>
      </c>
      <c r="G25" s="133">
        <f t="shared" si="3"/>
        <v>147136594759</v>
      </c>
      <c r="H25" s="133">
        <f t="shared" ref="H25:H56" si="4">AVERAGE(B25:G25)</f>
        <v>132267533923</v>
      </c>
      <c r="I25" s="90">
        <f t="shared" ref="I25:I56" si="5">H25/$H$6*100</f>
        <v>75.267838745582978</v>
      </c>
      <c r="J25" s="80"/>
      <c r="L25" s="15" t="s">
        <v>627</v>
      </c>
      <c r="M25" s="80"/>
    </row>
    <row r="26" spans="1:13" x14ac:dyDescent="0.3">
      <c r="A26" s="135" t="s">
        <v>378</v>
      </c>
      <c r="B26" s="130">
        <v>502528847</v>
      </c>
      <c r="C26" s="130">
        <v>323908274</v>
      </c>
      <c r="D26" s="130">
        <v>819571747</v>
      </c>
      <c r="E26" s="130">
        <v>1462438560</v>
      </c>
      <c r="F26" s="130">
        <v>986707717</v>
      </c>
      <c r="G26" s="130">
        <v>676925090</v>
      </c>
      <c r="H26" s="130">
        <f t="shared" si="4"/>
        <v>795346705.83333337</v>
      </c>
      <c r="I26" s="80">
        <f t="shared" si="5"/>
        <v>0.45259804750229948</v>
      </c>
      <c r="J26" s="80"/>
      <c r="L26" s="13" t="s">
        <v>18</v>
      </c>
      <c r="M26" s="80">
        <v>18.607878206430744</v>
      </c>
    </row>
    <row r="27" spans="1:13" x14ac:dyDescent="0.3">
      <c r="A27" s="135" t="s">
        <v>198</v>
      </c>
      <c r="B27" s="130">
        <v>1143725</v>
      </c>
      <c r="C27" s="130">
        <v>2292038</v>
      </c>
      <c r="D27" s="130">
        <v>2368082</v>
      </c>
      <c r="E27" s="130">
        <v>4102447</v>
      </c>
      <c r="F27" s="130">
        <v>4907717</v>
      </c>
      <c r="G27" s="130">
        <v>4917018</v>
      </c>
      <c r="H27" s="130">
        <f t="shared" si="4"/>
        <v>3288504.5</v>
      </c>
      <c r="I27" s="80">
        <f t="shared" si="5"/>
        <v>1.8713483126117541E-3</v>
      </c>
      <c r="J27" s="80"/>
      <c r="L27" s="13" t="s">
        <v>60</v>
      </c>
      <c r="M27" s="80">
        <v>4.5906882113825764</v>
      </c>
    </row>
    <row r="28" spans="1:13" x14ac:dyDescent="0.3">
      <c r="A28" s="135" t="s">
        <v>208</v>
      </c>
      <c r="B28" s="130">
        <v>102986</v>
      </c>
      <c r="C28" s="130">
        <v>68140</v>
      </c>
      <c r="D28" s="130">
        <v>124485</v>
      </c>
      <c r="E28" s="130">
        <v>361391</v>
      </c>
      <c r="F28" s="130">
        <v>215158</v>
      </c>
      <c r="G28" s="130">
        <v>324471</v>
      </c>
      <c r="H28" s="130">
        <f t="shared" si="4"/>
        <v>199438.5</v>
      </c>
      <c r="I28" s="80">
        <f t="shared" si="5"/>
        <v>1.1349198410548604E-4</v>
      </c>
      <c r="J28" s="80"/>
      <c r="L28" s="13" t="s">
        <v>314</v>
      </c>
      <c r="M28" s="80">
        <v>4.5057558506586846</v>
      </c>
    </row>
    <row r="29" spans="1:13" x14ac:dyDescent="0.3">
      <c r="A29" s="135" t="s">
        <v>674</v>
      </c>
      <c r="B29" s="130">
        <v>2579</v>
      </c>
      <c r="C29" s="130">
        <v>654</v>
      </c>
      <c r="D29" s="130">
        <v>33770</v>
      </c>
      <c r="E29" s="130">
        <v>904</v>
      </c>
      <c r="F29" s="130">
        <v>2321</v>
      </c>
      <c r="G29" s="130">
        <v>1387</v>
      </c>
      <c r="H29" s="130">
        <f t="shared" si="4"/>
        <v>6935.833333333333</v>
      </c>
      <c r="I29" s="80">
        <f t="shared" si="5"/>
        <v>3.9468883210862844E-6</v>
      </c>
      <c r="J29" s="80"/>
      <c r="L29" s="13" t="s">
        <v>30</v>
      </c>
      <c r="M29" s="80">
        <v>3.485860860426631</v>
      </c>
    </row>
    <row r="30" spans="1:13" x14ac:dyDescent="0.3">
      <c r="A30" s="135" t="s">
        <v>201</v>
      </c>
      <c r="B30" s="130">
        <v>206759103</v>
      </c>
      <c r="C30" s="130">
        <v>138536903</v>
      </c>
      <c r="D30" s="130">
        <v>194595331</v>
      </c>
      <c r="E30" s="130">
        <v>327282386</v>
      </c>
      <c r="F30" s="130">
        <v>194104926</v>
      </c>
      <c r="G30" s="130">
        <v>127581531</v>
      </c>
      <c r="H30" s="130">
        <f t="shared" si="4"/>
        <v>198143363.33333334</v>
      </c>
      <c r="I30" s="80">
        <f t="shared" si="5"/>
        <v>0.11275497680755828</v>
      </c>
      <c r="J30" s="80"/>
      <c r="L30" s="13" t="s">
        <v>324</v>
      </c>
      <c r="M30" s="80">
        <v>3.3813795688667754</v>
      </c>
    </row>
    <row r="31" spans="1:13" x14ac:dyDescent="0.3">
      <c r="A31" s="135" t="s">
        <v>210</v>
      </c>
      <c r="B31" s="130">
        <v>73282076</v>
      </c>
      <c r="C31" s="130">
        <v>110976483</v>
      </c>
      <c r="D31" s="130">
        <v>68059262</v>
      </c>
      <c r="E31" s="130">
        <v>66948315</v>
      </c>
      <c r="F31" s="130">
        <v>62527473</v>
      </c>
      <c r="G31" s="130">
        <v>7043814</v>
      </c>
      <c r="H31" s="130">
        <f t="shared" si="4"/>
        <v>64806237.166666664</v>
      </c>
      <c r="I31" s="80">
        <f t="shared" si="5"/>
        <v>3.68784785207254E-2</v>
      </c>
      <c r="J31" s="80"/>
      <c r="L31" s="13" t="s">
        <v>203</v>
      </c>
      <c r="M31" s="80">
        <v>2.9349486766779824</v>
      </c>
    </row>
    <row r="32" spans="1:13" x14ac:dyDescent="0.3">
      <c r="A32" s="135" t="s">
        <v>207</v>
      </c>
      <c r="B32" s="130">
        <v>962957098</v>
      </c>
      <c r="C32" s="130">
        <v>559985210</v>
      </c>
      <c r="D32" s="130">
        <v>641954008</v>
      </c>
      <c r="E32" s="130">
        <v>1994855319</v>
      </c>
      <c r="F32" s="130">
        <v>2474685709</v>
      </c>
      <c r="G32" s="130">
        <v>2243628997</v>
      </c>
      <c r="H32" s="130">
        <f t="shared" si="4"/>
        <v>1479677723.5</v>
      </c>
      <c r="I32" s="80">
        <f t="shared" si="5"/>
        <v>0.84202177952954815</v>
      </c>
      <c r="J32" s="80"/>
      <c r="L32" s="13" t="s">
        <v>32</v>
      </c>
      <c r="M32" s="80">
        <v>2.6452285387574292</v>
      </c>
    </row>
    <row r="33" spans="1:14" x14ac:dyDescent="0.3">
      <c r="A33" s="135" t="s">
        <v>656</v>
      </c>
      <c r="B33" s="130">
        <v>121975</v>
      </c>
      <c r="C33" s="13" t="s">
        <v>640</v>
      </c>
      <c r="D33" s="13" t="s">
        <v>640</v>
      </c>
      <c r="E33" s="13" t="s">
        <v>640</v>
      </c>
      <c r="F33" s="13" t="s">
        <v>640</v>
      </c>
      <c r="G33" s="130">
        <v>17841</v>
      </c>
      <c r="H33" s="130">
        <f t="shared" si="4"/>
        <v>69908</v>
      </c>
      <c r="I33" s="80">
        <f t="shared" si="5"/>
        <v>3.978167517729184E-5</v>
      </c>
      <c r="J33" s="80"/>
      <c r="L33" s="13" t="s">
        <v>28</v>
      </c>
      <c r="M33" s="80">
        <v>2.5669810653200136</v>
      </c>
    </row>
    <row r="34" spans="1:14" x14ac:dyDescent="0.3">
      <c r="A34" s="135" t="s">
        <v>5</v>
      </c>
      <c r="B34" s="130">
        <v>1571979557</v>
      </c>
      <c r="C34" s="130">
        <v>1348569269</v>
      </c>
      <c r="D34" s="130">
        <v>2065029491</v>
      </c>
      <c r="E34" s="130">
        <v>2244339811</v>
      </c>
      <c r="F34" s="130">
        <v>1520986883</v>
      </c>
      <c r="G34" s="130">
        <v>1484609251</v>
      </c>
      <c r="H34" s="130">
        <f t="shared" si="4"/>
        <v>1705919043.6666667</v>
      </c>
      <c r="I34" s="80">
        <f t="shared" si="5"/>
        <v>0.9707661108013913</v>
      </c>
      <c r="J34" s="80"/>
      <c r="L34" s="13" t="s">
        <v>712</v>
      </c>
      <c r="M34" s="80">
        <v>2.3582375905068691</v>
      </c>
    </row>
    <row r="35" spans="1:14" x14ac:dyDescent="0.3">
      <c r="A35" s="135" t="s">
        <v>620</v>
      </c>
      <c r="B35" s="130">
        <v>25505</v>
      </c>
      <c r="C35" s="130">
        <v>3018</v>
      </c>
      <c r="D35" s="130">
        <v>13071</v>
      </c>
      <c r="E35" s="130">
        <v>3659</v>
      </c>
      <c r="F35" s="130">
        <v>14166</v>
      </c>
      <c r="G35" s="130">
        <v>2740</v>
      </c>
      <c r="H35" s="130">
        <f t="shared" si="4"/>
        <v>10359.833333333334</v>
      </c>
      <c r="I35" s="80">
        <f t="shared" si="5"/>
        <v>5.8953413709095847E-6</v>
      </c>
      <c r="J35" s="80"/>
      <c r="L35" s="13" t="s">
        <v>44</v>
      </c>
      <c r="M35" s="80">
        <v>2.0080930806894637</v>
      </c>
      <c r="N35" s="96">
        <f>SUM(M26:M35)</f>
        <v>47.085051649717165</v>
      </c>
    </row>
    <row r="36" spans="1:14" x14ac:dyDescent="0.3">
      <c r="A36" s="135" t="s">
        <v>614</v>
      </c>
      <c r="B36" s="130">
        <v>96636</v>
      </c>
      <c r="C36" s="130">
        <v>224940</v>
      </c>
      <c r="D36" s="130">
        <v>136328</v>
      </c>
      <c r="E36" s="130">
        <v>112751</v>
      </c>
      <c r="F36" s="130">
        <v>180997</v>
      </c>
      <c r="G36" s="130">
        <v>456062</v>
      </c>
      <c r="H36" s="130">
        <f t="shared" si="4"/>
        <v>201285.66666666666</v>
      </c>
      <c r="I36" s="80">
        <f t="shared" si="5"/>
        <v>1.1454312824251835E-4</v>
      </c>
      <c r="J36" s="80"/>
      <c r="L36" s="13" t="s">
        <v>725</v>
      </c>
      <c r="M36" s="80">
        <v>1.7366023121349166</v>
      </c>
    </row>
    <row r="37" spans="1:14" x14ac:dyDescent="0.3">
      <c r="A37" s="135" t="s">
        <v>213</v>
      </c>
      <c r="B37" s="130">
        <v>647591001</v>
      </c>
      <c r="C37" s="130">
        <v>528240135</v>
      </c>
      <c r="D37" s="130">
        <v>590868243</v>
      </c>
      <c r="E37" s="130">
        <v>1411161388</v>
      </c>
      <c r="F37" s="130">
        <v>898769979</v>
      </c>
      <c r="G37" s="130">
        <v>113621197</v>
      </c>
      <c r="H37" s="130">
        <f t="shared" si="4"/>
        <v>698375323.83333337</v>
      </c>
      <c r="I37" s="80">
        <f t="shared" si="5"/>
        <v>0.39741575048025501</v>
      </c>
      <c r="J37" s="80"/>
      <c r="L37" s="13" t="s">
        <v>217</v>
      </c>
      <c r="M37" s="80">
        <v>1.6392239253027334</v>
      </c>
    </row>
    <row r="38" spans="1:14" x14ac:dyDescent="0.3">
      <c r="A38" s="135" t="s">
        <v>225</v>
      </c>
      <c r="B38" s="130">
        <v>22948061</v>
      </c>
      <c r="C38" s="130">
        <v>21074866</v>
      </c>
      <c r="D38" s="130">
        <v>30331560</v>
      </c>
      <c r="E38" s="130">
        <v>24275406</v>
      </c>
      <c r="F38" s="130">
        <v>29998014</v>
      </c>
      <c r="G38" s="130">
        <v>34330805</v>
      </c>
      <c r="H38" s="130">
        <f t="shared" si="4"/>
        <v>27159785.333333332</v>
      </c>
      <c r="I38" s="80">
        <f t="shared" si="5"/>
        <v>1.5455480889392366E-2</v>
      </c>
      <c r="J38" s="80"/>
      <c r="L38" s="13" t="s">
        <v>1675</v>
      </c>
      <c r="M38" s="80">
        <v>1.6179945569003997</v>
      </c>
    </row>
    <row r="39" spans="1:14" x14ac:dyDescent="0.3">
      <c r="A39" s="135" t="s">
        <v>218</v>
      </c>
      <c r="B39" s="130">
        <v>1613369</v>
      </c>
      <c r="C39" s="130">
        <v>2940286</v>
      </c>
      <c r="D39" s="130">
        <v>3196430</v>
      </c>
      <c r="E39" s="130">
        <v>1218592</v>
      </c>
      <c r="F39" s="130">
        <v>384551</v>
      </c>
      <c r="G39" s="130">
        <v>275897</v>
      </c>
      <c r="H39" s="130">
        <f t="shared" si="4"/>
        <v>1604854.1666666667</v>
      </c>
      <c r="I39" s="80">
        <f t="shared" si="5"/>
        <v>9.132543795453556E-4</v>
      </c>
      <c r="J39" s="80"/>
      <c r="L39" s="13" t="s">
        <v>296</v>
      </c>
      <c r="M39" s="80">
        <v>1.5619918370898338</v>
      </c>
    </row>
    <row r="40" spans="1:14" x14ac:dyDescent="0.3">
      <c r="A40" s="135" t="s">
        <v>217</v>
      </c>
      <c r="B40" s="130">
        <v>2675767243</v>
      </c>
      <c r="C40" s="130">
        <v>2238286217</v>
      </c>
      <c r="D40" s="130">
        <v>2599285919</v>
      </c>
      <c r="E40" s="130">
        <v>3541726829</v>
      </c>
      <c r="F40" s="130">
        <v>3082148326</v>
      </c>
      <c r="G40" s="130">
        <v>3146351177</v>
      </c>
      <c r="H40" s="130">
        <f t="shared" si="4"/>
        <v>2880594285.1666665</v>
      </c>
      <c r="I40" s="80">
        <f t="shared" si="5"/>
        <v>1.6392239253027334</v>
      </c>
      <c r="J40" s="80"/>
      <c r="L40" s="13" t="s">
        <v>729</v>
      </c>
      <c r="M40" s="80">
        <v>1.2779806581642426</v>
      </c>
    </row>
    <row r="41" spans="1:14" x14ac:dyDescent="0.3">
      <c r="A41" s="135" t="s">
        <v>229</v>
      </c>
      <c r="B41" s="130">
        <v>88716077</v>
      </c>
      <c r="C41" s="130">
        <v>10863042</v>
      </c>
      <c r="D41" s="130">
        <v>3739853</v>
      </c>
      <c r="E41" s="130">
        <v>4262978</v>
      </c>
      <c r="F41" s="130">
        <v>2247725</v>
      </c>
      <c r="G41" s="130">
        <v>5109055</v>
      </c>
      <c r="H41" s="130">
        <f t="shared" si="4"/>
        <v>19156455</v>
      </c>
      <c r="I41" s="80">
        <f t="shared" si="5"/>
        <v>1.0901125341282944E-2</v>
      </c>
      <c r="J41" s="80"/>
      <c r="L41" s="13" t="s">
        <v>377</v>
      </c>
      <c r="M41" s="80">
        <v>1.185320120623357</v>
      </c>
    </row>
    <row r="42" spans="1:14" x14ac:dyDescent="0.3">
      <c r="A42" s="135" t="s">
        <v>215</v>
      </c>
      <c r="B42" s="130">
        <v>131015223</v>
      </c>
      <c r="C42" s="130">
        <v>119916358</v>
      </c>
      <c r="D42" s="130">
        <v>279809643</v>
      </c>
      <c r="E42" s="130">
        <v>377234216</v>
      </c>
      <c r="F42" s="130">
        <v>260642252</v>
      </c>
      <c r="G42" s="130">
        <v>265486622</v>
      </c>
      <c r="H42" s="130">
        <f t="shared" si="4"/>
        <v>239017385.66666666</v>
      </c>
      <c r="I42" s="80">
        <f t="shared" si="5"/>
        <v>0.13601464779877587</v>
      </c>
      <c r="J42" s="80"/>
      <c r="L42" s="13" t="s">
        <v>285</v>
      </c>
      <c r="M42" s="80">
        <v>1.0145259912438964</v>
      </c>
    </row>
    <row r="43" spans="1:14" x14ac:dyDescent="0.3">
      <c r="A43" s="135" t="s">
        <v>230</v>
      </c>
      <c r="B43" s="130">
        <v>165723</v>
      </c>
      <c r="C43" s="130">
        <v>354257</v>
      </c>
      <c r="D43" s="130">
        <v>53119</v>
      </c>
      <c r="E43" s="130">
        <v>387590</v>
      </c>
      <c r="F43" s="130">
        <v>274441</v>
      </c>
      <c r="G43" s="130">
        <v>2255</v>
      </c>
      <c r="H43" s="130">
        <f t="shared" si="4"/>
        <v>206230.83333333334</v>
      </c>
      <c r="I43" s="80">
        <f t="shared" si="5"/>
        <v>1.1735721266820504E-4</v>
      </c>
      <c r="J43" s="80"/>
      <c r="L43" s="13" t="s">
        <v>279</v>
      </c>
      <c r="M43" s="80">
        <v>0.98555773816350056</v>
      </c>
    </row>
    <row r="44" spans="1:14" x14ac:dyDescent="0.3">
      <c r="A44" s="135" t="s">
        <v>222</v>
      </c>
      <c r="B44" s="130">
        <v>503800</v>
      </c>
      <c r="C44" s="130">
        <v>416276</v>
      </c>
      <c r="D44" s="130">
        <v>565488</v>
      </c>
      <c r="E44" s="130">
        <v>370052</v>
      </c>
      <c r="F44" s="130">
        <v>474538</v>
      </c>
      <c r="G44" s="130">
        <v>3665275</v>
      </c>
      <c r="H44" s="130">
        <f t="shared" si="4"/>
        <v>999238.16666666663</v>
      </c>
      <c r="I44" s="80">
        <f t="shared" si="5"/>
        <v>5.6862402258805772E-4</v>
      </c>
      <c r="J44" s="80"/>
      <c r="L44" s="13" t="s">
        <v>5</v>
      </c>
      <c r="M44" s="80">
        <v>0.9707661108013913</v>
      </c>
    </row>
    <row r="45" spans="1:14" x14ac:dyDescent="0.3">
      <c r="A45" s="135" t="s">
        <v>706</v>
      </c>
      <c r="B45" s="130">
        <v>2910</v>
      </c>
      <c r="C45" s="130">
        <v>1280</v>
      </c>
      <c r="D45" s="130">
        <v>13215</v>
      </c>
      <c r="E45" s="130">
        <v>3933</v>
      </c>
      <c r="F45" s="130">
        <v>1270</v>
      </c>
      <c r="G45" s="130">
        <v>2677</v>
      </c>
      <c r="H45" s="130">
        <f t="shared" si="4"/>
        <v>4214.166666666667</v>
      </c>
      <c r="I45" s="80">
        <f t="shared" si="5"/>
        <v>2.3981033569305951E-6</v>
      </c>
      <c r="J45" s="80"/>
      <c r="L45" s="13" t="s">
        <v>334</v>
      </c>
      <c r="M45" s="80">
        <v>0.87648822169861274</v>
      </c>
    </row>
    <row r="46" spans="1:14" x14ac:dyDescent="0.3">
      <c r="A46" s="135" t="s">
        <v>603</v>
      </c>
      <c r="B46" s="130">
        <v>26470835</v>
      </c>
      <c r="C46" s="130">
        <v>11961</v>
      </c>
      <c r="D46" s="130">
        <v>48265</v>
      </c>
      <c r="E46" s="130">
        <v>94687</v>
      </c>
      <c r="F46" s="130">
        <v>491685</v>
      </c>
      <c r="G46" s="130">
        <v>4697048</v>
      </c>
      <c r="H46" s="130">
        <f t="shared" si="4"/>
        <v>5302413.5</v>
      </c>
      <c r="I46" s="80">
        <f t="shared" si="5"/>
        <v>3.0173784332649645E-3</v>
      </c>
      <c r="J46" s="80"/>
      <c r="L46" s="13" t="s">
        <v>207</v>
      </c>
      <c r="M46" s="80">
        <v>0.84202177952954815</v>
      </c>
    </row>
    <row r="47" spans="1:14" x14ac:dyDescent="0.3">
      <c r="A47" s="135" t="s">
        <v>594</v>
      </c>
      <c r="B47" s="130">
        <v>135365</v>
      </c>
      <c r="C47" s="130">
        <v>157284</v>
      </c>
      <c r="D47" s="130">
        <v>30034</v>
      </c>
      <c r="E47" s="130">
        <v>779780</v>
      </c>
      <c r="F47" s="130">
        <v>512879</v>
      </c>
      <c r="G47" s="130">
        <v>81531</v>
      </c>
      <c r="H47" s="130">
        <f t="shared" si="4"/>
        <v>282812.16666666669</v>
      </c>
      <c r="I47" s="80">
        <f t="shared" si="5"/>
        <v>1.6093639855981371E-4</v>
      </c>
      <c r="J47" s="80"/>
      <c r="L47" s="13" t="s">
        <v>645</v>
      </c>
      <c r="M47" s="80">
        <v>0.840475884524158</v>
      </c>
    </row>
    <row r="48" spans="1:14" x14ac:dyDescent="0.3">
      <c r="A48" s="135" t="s">
        <v>730</v>
      </c>
      <c r="B48" s="130">
        <v>103786183</v>
      </c>
      <c r="C48" s="130">
        <v>54145815</v>
      </c>
      <c r="D48" s="130">
        <v>149613420</v>
      </c>
      <c r="E48" s="130">
        <v>192243726</v>
      </c>
      <c r="F48" s="130">
        <v>86131654</v>
      </c>
      <c r="G48" s="130">
        <v>128736898</v>
      </c>
      <c r="H48" s="130">
        <f t="shared" si="4"/>
        <v>119109616</v>
      </c>
      <c r="I48" s="80">
        <f t="shared" si="5"/>
        <v>6.7780226214509964E-2</v>
      </c>
      <c r="J48" s="80"/>
      <c r="L48" s="13" t="s">
        <v>253</v>
      </c>
      <c r="M48" s="80">
        <v>0.82526051177724302</v>
      </c>
    </row>
    <row r="49" spans="1:13" x14ac:dyDescent="0.3">
      <c r="A49" s="135" t="s">
        <v>719</v>
      </c>
      <c r="B49" s="130">
        <v>21037</v>
      </c>
      <c r="C49" s="130">
        <v>66976</v>
      </c>
      <c r="D49" s="130">
        <v>227</v>
      </c>
      <c r="E49" s="130">
        <v>589</v>
      </c>
      <c r="F49" s="130">
        <v>2243</v>
      </c>
      <c r="G49" s="130">
        <v>267</v>
      </c>
      <c r="H49" s="130">
        <f t="shared" si="4"/>
        <v>15223.166666666666</v>
      </c>
      <c r="I49" s="80">
        <f t="shared" si="5"/>
        <v>8.662857920454165E-6</v>
      </c>
      <c r="J49" s="80"/>
      <c r="L49" s="13" t="s">
        <v>237</v>
      </c>
      <c r="M49" s="80">
        <v>0.7671213121542737</v>
      </c>
    </row>
    <row r="50" spans="1:13" x14ac:dyDescent="0.3">
      <c r="A50" s="135" t="s">
        <v>30</v>
      </c>
      <c r="B50" s="130">
        <v>3747863062</v>
      </c>
      <c r="C50" s="130">
        <v>3484256272</v>
      </c>
      <c r="D50" s="130">
        <v>4582289054</v>
      </c>
      <c r="E50" s="130">
        <v>9010854767</v>
      </c>
      <c r="F50" s="130">
        <v>7325537139</v>
      </c>
      <c r="G50" s="130">
        <v>8603241854</v>
      </c>
      <c r="H50" s="130">
        <f t="shared" si="4"/>
        <v>6125673691.333333</v>
      </c>
      <c r="I50" s="80">
        <f t="shared" si="5"/>
        <v>3.485860860426631</v>
      </c>
      <c r="J50" s="80"/>
      <c r="L50" s="13" t="s">
        <v>302</v>
      </c>
      <c r="M50" s="80">
        <v>0.68162908558285373</v>
      </c>
    </row>
    <row r="51" spans="1:13" x14ac:dyDescent="0.3">
      <c r="A51" s="135" t="s">
        <v>214</v>
      </c>
      <c r="B51" s="130">
        <v>2282221</v>
      </c>
      <c r="C51" s="130">
        <v>1583688</v>
      </c>
      <c r="D51" s="130">
        <v>8321316</v>
      </c>
      <c r="E51" s="130">
        <v>350910</v>
      </c>
      <c r="F51" s="130">
        <v>863142</v>
      </c>
      <c r="G51" s="130">
        <v>32139640</v>
      </c>
      <c r="H51" s="130">
        <f t="shared" si="4"/>
        <v>7590152.833333333</v>
      </c>
      <c r="I51" s="80">
        <f t="shared" si="5"/>
        <v>4.3192337724104243E-3</v>
      </c>
      <c r="J51" s="80"/>
      <c r="L51" s="13" t="s">
        <v>690</v>
      </c>
      <c r="M51" s="80">
        <v>0.66924251422797321</v>
      </c>
    </row>
    <row r="52" spans="1:13" x14ac:dyDescent="0.3">
      <c r="A52" s="135" t="s">
        <v>223</v>
      </c>
      <c r="B52" s="130">
        <v>255231</v>
      </c>
      <c r="C52" s="130">
        <v>204126</v>
      </c>
      <c r="D52" s="130">
        <v>42136</v>
      </c>
      <c r="E52" s="130">
        <v>576226</v>
      </c>
      <c r="F52" s="130">
        <v>1330061</v>
      </c>
      <c r="G52" s="130">
        <v>648378</v>
      </c>
      <c r="H52" s="130">
        <f t="shared" si="4"/>
        <v>509359.66666666669</v>
      </c>
      <c r="I52" s="80">
        <f t="shared" si="5"/>
        <v>2.8985496377734995E-4</v>
      </c>
      <c r="J52" s="80"/>
      <c r="L52" s="13" t="s">
        <v>329</v>
      </c>
      <c r="M52" s="80">
        <v>0.62248706988883806</v>
      </c>
    </row>
    <row r="53" spans="1:13" x14ac:dyDescent="0.3">
      <c r="A53" s="135" t="s">
        <v>654</v>
      </c>
      <c r="B53" s="13" t="s">
        <v>640</v>
      </c>
      <c r="C53" s="13" t="s">
        <v>640</v>
      </c>
      <c r="D53" s="13" t="s">
        <v>640</v>
      </c>
      <c r="E53" s="13" t="s">
        <v>640</v>
      </c>
      <c r="F53" s="13" t="s">
        <v>640</v>
      </c>
      <c r="G53" s="130">
        <v>1024</v>
      </c>
      <c r="H53" s="130">
        <f t="shared" si="4"/>
        <v>1024</v>
      </c>
      <c r="I53" s="80">
        <f t="shared" si="5"/>
        <v>5.827149307882766E-7</v>
      </c>
      <c r="J53" s="80"/>
      <c r="L53" s="13" t="s">
        <v>366</v>
      </c>
      <c r="M53" s="80">
        <v>0.56373589619789577</v>
      </c>
    </row>
    <row r="54" spans="1:13" x14ac:dyDescent="0.3">
      <c r="A54" s="135" t="s">
        <v>226</v>
      </c>
      <c r="B54" s="130">
        <v>69257</v>
      </c>
      <c r="C54" s="130">
        <v>45055</v>
      </c>
      <c r="D54" s="130">
        <v>42164</v>
      </c>
      <c r="E54" s="130">
        <v>22847603</v>
      </c>
      <c r="F54" s="130">
        <v>102689</v>
      </c>
      <c r="G54" s="130">
        <v>426913</v>
      </c>
      <c r="H54" s="130">
        <f t="shared" si="4"/>
        <v>3922280.1666666665</v>
      </c>
      <c r="I54" s="80">
        <f t="shared" si="5"/>
        <v>2.2320031404798797E-3</v>
      </c>
      <c r="J54" s="80"/>
      <c r="L54" s="13" t="s">
        <v>232</v>
      </c>
      <c r="M54" s="80">
        <v>0.47180265489301115</v>
      </c>
    </row>
    <row r="55" spans="1:13" x14ac:dyDescent="0.3">
      <c r="A55" s="135" t="s">
        <v>731</v>
      </c>
      <c r="B55" s="130">
        <v>30163017</v>
      </c>
      <c r="C55" s="130">
        <v>27735285</v>
      </c>
      <c r="D55" s="130">
        <v>75049474</v>
      </c>
      <c r="E55" s="130">
        <v>21753849</v>
      </c>
      <c r="F55" s="130">
        <v>6377132</v>
      </c>
      <c r="G55" s="130">
        <v>5488282</v>
      </c>
      <c r="H55" s="130">
        <f t="shared" si="4"/>
        <v>27761173.166666668</v>
      </c>
      <c r="I55" s="80">
        <f t="shared" si="5"/>
        <v>1.5797705176187039E-2</v>
      </c>
      <c r="J55" s="80"/>
      <c r="L55" s="13" t="s">
        <v>728</v>
      </c>
      <c r="M55" s="80">
        <v>0.46127142909886121</v>
      </c>
    </row>
    <row r="56" spans="1:13" x14ac:dyDescent="0.3">
      <c r="A56" s="135" t="s">
        <v>221</v>
      </c>
      <c r="B56" s="130">
        <v>19694279</v>
      </c>
      <c r="C56" s="130">
        <v>14700564</v>
      </c>
      <c r="D56" s="130">
        <v>21931569</v>
      </c>
      <c r="E56" s="130">
        <v>32861793</v>
      </c>
      <c r="F56" s="130">
        <v>33271198</v>
      </c>
      <c r="G56" s="130">
        <v>38076159</v>
      </c>
      <c r="H56" s="130">
        <f t="shared" si="4"/>
        <v>26755927</v>
      </c>
      <c r="I56" s="80">
        <f t="shared" si="5"/>
        <v>1.5225662255840999E-2</v>
      </c>
      <c r="J56" s="80"/>
      <c r="L56" s="13" t="s">
        <v>238</v>
      </c>
      <c r="M56" s="80">
        <v>0.45274633043202928</v>
      </c>
    </row>
    <row r="57" spans="1:13" x14ac:dyDescent="0.3">
      <c r="A57" s="135" t="s">
        <v>693</v>
      </c>
      <c r="B57" s="130">
        <v>2653</v>
      </c>
      <c r="C57" s="130">
        <v>21751</v>
      </c>
      <c r="D57" s="130">
        <v>12788</v>
      </c>
      <c r="E57" s="130">
        <v>25766</v>
      </c>
      <c r="F57" s="130">
        <v>1044</v>
      </c>
      <c r="G57" s="130">
        <v>9463</v>
      </c>
      <c r="H57" s="130">
        <f t="shared" ref="H57:H88" si="6">AVERAGE(B57:G57)</f>
        <v>12244.166666666666</v>
      </c>
      <c r="I57" s="80">
        <f t="shared" ref="I57:I88" si="7">H57/$H$6*100</f>
        <v>6.9676354802019428E-6</v>
      </c>
      <c r="J57" s="80"/>
      <c r="L57" s="13" t="s">
        <v>378</v>
      </c>
      <c r="M57" s="80">
        <v>0.45259804750229948</v>
      </c>
    </row>
    <row r="58" spans="1:13" x14ac:dyDescent="0.3">
      <c r="A58" s="135" t="s">
        <v>726</v>
      </c>
      <c r="B58" s="130">
        <v>187688176</v>
      </c>
      <c r="C58" s="130">
        <v>210634369</v>
      </c>
      <c r="D58" s="130">
        <v>293011035</v>
      </c>
      <c r="E58" s="130">
        <v>710308446</v>
      </c>
      <c r="F58" s="130">
        <v>597679364</v>
      </c>
      <c r="G58" s="130">
        <v>702778650</v>
      </c>
      <c r="H58" s="130">
        <f t="shared" si="6"/>
        <v>450350006.66666669</v>
      </c>
      <c r="I58" s="80">
        <f t="shared" si="7"/>
        <v>0.25627507125514315</v>
      </c>
      <c r="J58" s="80"/>
      <c r="L58" s="13" t="s">
        <v>252</v>
      </c>
      <c r="M58" s="80">
        <v>0.42003387395686154</v>
      </c>
    </row>
    <row r="59" spans="1:13" x14ac:dyDescent="0.3">
      <c r="A59" s="135" t="s">
        <v>235</v>
      </c>
      <c r="B59" s="130">
        <v>459058</v>
      </c>
      <c r="C59" s="130">
        <v>41267</v>
      </c>
      <c r="D59" s="130">
        <v>27421</v>
      </c>
      <c r="E59" s="130">
        <v>425073</v>
      </c>
      <c r="F59" s="130">
        <v>1398382</v>
      </c>
      <c r="G59" s="130">
        <v>300922</v>
      </c>
      <c r="H59" s="130">
        <f t="shared" si="6"/>
        <v>442020.5</v>
      </c>
      <c r="I59" s="80">
        <f t="shared" si="7"/>
        <v>2.5153510260205022E-4</v>
      </c>
      <c r="J59" s="80"/>
      <c r="L59" s="13" t="s">
        <v>213</v>
      </c>
      <c r="M59" s="80">
        <v>0.39741575048025501</v>
      </c>
    </row>
    <row r="60" spans="1:13" x14ac:dyDescent="0.3">
      <c r="A60" s="135" t="s">
        <v>625</v>
      </c>
      <c r="B60" s="130">
        <v>9902493</v>
      </c>
      <c r="C60" s="130">
        <v>191588976</v>
      </c>
      <c r="D60" s="130">
        <v>10589277</v>
      </c>
      <c r="E60" s="130">
        <v>2698834</v>
      </c>
      <c r="F60" s="130">
        <v>4965279</v>
      </c>
      <c r="G60" s="130">
        <v>104618358</v>
      </c>
      <c r="H60" s="130">
        <f t="shared" si="6"/>
        <v>54060536.166666664</v>
      </c>
      <c r="I60" s="80">
        <f t="shared" si="7"/>
        <v>3.0763556240953411E-2</v>
      </c>
      <c r="J60" s="80"/>
      <c r="L60" s="13" t="s">
        <v>255</v>
      </c>
      <c r="M60" s="80">
        <v>0.39254578869160506</v>
      </c>
    </row>
    <row r="61" spans="1:13" x14ac:dyDescent="0.3">
      <c r="A61" s="135" t="s">
        <v>733</v>
      </c>
      <c r="B61" s="130">
        <v>366770201</v>
      </c>
      <c r="C61" s="130">
        <v>316679887</v>
      </c>
      <c r="D61" s="130">
        <v>324916075</v>
      </c>
      <c r="E61" s="130">
        <v>370202447</v>
      </c>
      <c r="F61" s="130">
        <v>408665277</v>
      </c>
      <c r="G61" s="130">
        <v>685775107</v>
      </c>
      <c r="H61" s="130">
        <f t="shared" si="6"/>
        <v>412168165.66666669</v>
      </c>
      <c r="I61" s="80">
        <f t="shared" si="7"/>
        <v>0.23454740637654553</v>
      </c>
      <c r="J61" s="80"/>
      <c r="L61" s="13" t="s">
        <v>337</v>
      </c>
      <c r="M61" s="80">
        <v>0.37877785469939301</v>
      </c>
    </row>
    <row r="62" spans="1:13" x14ac:dyDescent="0.3">
      <c r="A62" s="135" t="s">
        <v>664</v>
      </c>
      <c r="B62" s="130">
        <v>1035344</v>
      </c>
      <c r="C62" s="130">
        <v>234509</v>
      </c>
      <c r="D62" s="130">
        <v>5989</v>
      </c>
      <c r="E62" s="130">
        <v>17764</v>
      </c>
      <c r="F62" s="130">
        <v>6241</v>
      </c>
      <c r="G62" s="130">
        <v>3776232</v>
      </c>
      <c r="H62" s="130">
        <f t="shared" si="6"/>
        <v>846013.16666666663</v>
      </c>
      <c r="I62" s="80">
        <f t="shared" si="7"/>
        <v>4.8143017955091534E-4</v>
      </c>
      <c r="J62" s="80"/>
      <c r="L62" s="13" t="s">
        <v>372</v>
      </c>
      <c r="M62" s="80">
        <v>0.35781495195227553</v>
      </c>
    </row>
    <row r="63" spans="1:13" x14ac:dyDescent="0.3">
      <c r="A63" s="135" t="s">
        <v>237</v>
      </c>
      <c r="B63" s="130">
        <v>1246632593</v>
      </c>
      <c r="C63" s="130">
        <v>1033465655</v>
      </c>
      <c r="D63" s="130">
        <v>1319881318</v>
      </c>
      <c r="E63" s="130">
        <v>1555576838</v>
      </c>
      <c r="F63" s="130">
        <v>1226177138</v>
      </c>
      <c r="G63" s="130">
        <v>1706601067</v>
      </c>
      <c r="H63" s="130">
        <f t="shared" si="6"/>
        <v>1348055768.1666667</v>
      </c>
      <c r="I63" s="80">
        <f t="shared" si="7"/>
        <v>0.7671213121542737</v>
      </c>
      <c r="J63" s="80"/>
      <c r="L63" s="13" t="s">
        <v>697</v>
      </c>
      <c r="M63" s="80">
        <v>0.35723088645823614</v>
      </c>
    </row>
    <row r="64" spans="1:13" x14ac:dyDescent="0.3">
      <c r="A64" s="135" t="s">
        <v>233</v>
      </c>
      <c r="B64" s="130">
        <v>244001494</v>
      </c>
      <c r="C64" s="130">
        <v>191182566</v>
      </c>
      <c r="D64" s="130">
        <v>209189582</v>
      </c>
      <c r="E64" s="130">
        <v>644575422</v>
      </c>
      <c r="F64" s="130">
        <v>200182195</v>
      </c>
      <c r="G64" s="130">
        <v>97460058</v>
      </c>
      <c r="H64" s="130">
        <f t="shared" si="6"/>
        <v>264431886.16666666</v>
      </c>
      <c r="I64" s="80">
        <f t="shared" si="7"/>
        <v>0.15047696117756112</v>
      </c>
      <c r="J64" s="80"/>
      <c r="L64" s="13" t="s">
        <v>721</v>
      </c>
      <c r="M64" s="80">
        <v>0.30199802886259575</v>
      </c>
    </row>
    <row r="65" spans="1:13" x14ac:dyDescent="0.3">
      <c r="A65" s="135" t="s">
        <v>18</v>
      </c>
      <c r="B65" s="130">
        <v>24844165538</v>
      </c>
      <c r="C65" s="130">
        <v>25173665915</v>
      </c>
      <c r="D65" s="130">
        <v>30578740063</v>
      </c>
      <c r="E65" s="130">
        <v>42046133711</v>
      </c>
      <c r="F65" s="130">
        <v>36712838232</v>
      </c>
      <c r="G65" s="130">
        <v>36841254769</v>
      </c>
      <c r="H65" s="130">
        <f t="shared" si="6"/>
        <v>32699466371.333332</v>
      </c>
      <c r="I65" s="80">
        <f t="shared" si="7"/>
        <v>18.607878206430744</v>
      </c>
      <c r="J65" s="80"/>
      <c r="L65" s="13" t="s">
        <v>371</v>
      </c>
      <c r="M65" s="80">
        <v>0.27362375150830848</v>
      </c>
    </row>
    <row r="66" spans="1:13" x14ac:dyDescent="0.3">
      <c r="A66" s="135" t="s">
        <v>238</v>
      </c>
      <c r="B66" s="130">
        <v>431122848</v>
      </c>
      <c r="C66" s="130">
        <v>456429316</v>
      </c>
      <c r="D66" s="130">
        <v>660052551</v>
      </c>
      <c r="E66" s="130">
        <v>1526189429</v>
      </c>
      <c r="F66" s="130">
        <v>1112099068</v>
      </c>
      <c r="G66" s="130">
        <v>587750481</v>
      </c>
      <c r="H66" s="130">
        <f t="shared" si="6"/>
        <v>795607282.16666663</v>
      </c>
      <c r="I66" s="80">
        <f t="shared" si="7"/>
        <v>0.45274633043202928</v>
      </c>
      <c r="J66" s="80"/>
      <c r="L66" s="13" t="s">
        <v>726</v>
      </c>
      <c r="M66" s="80">
        <v>0.25627507125514315</v>
      </c>
    </row>
    <row r="67" spans="1:13" x14ac:dyDescent="0.3">
      <c r="A67" s="135" t="s">
        <v>242</v>
      </c>
      <c r="B67" s="130">
        <v>196475860</v>
      </c>
      <c r="C67" s="130">
        <v>197479296</v>
      </c>
      <c r="D67" s="130">
        <v>225692964</v>
      </c>
      <c r="E67" s="130">
        <v>273122840</v>
      </c>
      <c r="F67" s="130">
        <v>344335275</v>
      </c>
      <c r="G67" s="130">
        <v>346015344</v>
      </c>
      <c r="H67" s="130">
        <f t="shared" si="6"/>
        <v>263853596.5</v>
      </c>
      <c r="I67" s="80">
        <f t="shared" si="7"/>
        <v>0.15014788107689001</v>
      </c>
      <c r="J67" s="80"/>
      <c r="L67" s="13" t="s">
        <v>733</v>
      </c>
      <c r="M67" s="80">
        <v>0.23454740637654553</v>
      </c>
    </row>
    <row r="68" spans="1:13" x14ac:dyDescent="0.3">
      <c r="A68" s="135" t="s">
        <v>732</v>
      </c>
      <c r="B68" s="13" t="s">
        <v>640</v>
      </c>
      <c r="C68" s="13" t="s">
        <v>640</v>
      </c>
      <c r="D68" s="13" t="s">
        <v>640</v>
      </c>
      <c r="E68" s="13" t="s">
        <v>640</v>
      </c>
      <c r="F68" s="13" t="s">
        <v>640</v>
      </c>
      <c r="G68" s="13" t="s">
        <v>640</v>
      </c>
      <c r="H68" s="130" t="e">
        <f t="shared" si="6"/>
        <v>#DIV/0!</v>
      </c>
      <c r="I68" s="80" t="e">
        <f t="shared" si="7"/>
        <v>#DIV/0!</v>
      </c>
      <c r="J68" s="80"/>
      <c r="L68" s="13" t="s">
        <v>348</v>
      </c>
      <c r="M68" s="80">
        <v>0.2170989870272905</v>
      </c>
    </row>
    <row r="69" spans="1:13" x14ac:dyDescent="0.3">
      <c r="A69" s="135" t="s">
        <v>245</v>
      </c>
      <c r="B69" s="130">
        <v>117558939</v>
      </c>
      <c r="C69" s="130">
        <v>97807902</v>
      </c>
      <c r="D69" s="130">
        <v>102306601</v>
      </c>
      <c r="E69" s="130">
        <v>137429381</v>
      </c>
      <c r="F69" s="130">
        <v>117250380</v>
      </c>
      <c r="G69" s="130">
        <v>104940320</v>
      </c>
      <c r="H69" s="130">
        <f t="shared" si="6"/>
        <v>112882253.83333333</v>
      </c>
      <c r="I69" s="80">
        <f t="shared" si="7"/>
        <v>6.4236498759487795E-2</v>
      </c>
      <c r="J69" s="80"/>
      <c r="L69" s="13" t="s">
        <v>272</v>
      </c>
      <c r="M69" s="80">
        <v>0.20816060690071778</v>
      </c>
    </row>
    <row r="70" spans="1:13" x14ac:dyDescent="0.3">
      <c r="A70" s="135" t="s">
        <v>231</v>
      </c>
      <c r="B70" s="130">
        <v>65132329</v>
      </c>
      <c r="C70" s="130">
        <v>57557611</v>
      </c>
      <c r="D70" s="130">
        <v>67653262</v>
      </c>
      <c r="E70" s="130">
        <v>49242278</v>
      </c>
      <c r="F70" s="130">
        <v>55191458</v>
      </c>
      <c r="G70" s="130">
        <v>45542163</v>
      </c>
      <c r="H70" s="130">
        <f t="shared" si="6"/>
        <v>56719850.166666664</v>
      </c>
      <c r="I70" s="80">
        <f t="shared" si="7"/>
        <v>3.2276858949404873E-2</v>
      </c>
      <c r="J70" s="80"/>
      <c r="L70" s="13" t="s">
        <v>345</v>
      </c>
      <c r="M70" s="80">
        <v>0.1964862156216193</v>
      </c>
    </row>
    <row r="71" spans="1:13" x14ac:dyDescent="0.3">
      <c r="A71" s="135" t="s">
        <v>678</v>
      </c>
      <c r="B71" s="130">
        <v>23149525</v>
      </c>
      <c r="C71" s="130">
        <v>17341807</v>
      </c>
      <c r="D71" s="130">
        <v>14851881</v>
      </c>
      <c r="E71" s="130">
        <v>8019671</v>
      </c>
      <c r="F71" s="130">
        <v>69478</v>
      </c>
      <c r="G71" s="130">
        <v>73274</v>
      </c>
      <c r="H71" s="130">
        <f t="shared" si="6"/>
        <v>10584272.666666666</v>
      </c>
      <c r="I71" s="80">
        <f t="shared" si="7"/>
        <v>6.0230602679696432E-3</v>
      </c>
      <c r="J71" s="80"/>
      <c r="L71" s="13" t="s">
        <v>718</v>
      </c>
      <c r="M71" s="80">
        <v>0.17807395514257576</v>
      </c>
    </row>
    <row r="72" spans="1:13" x14ac:dyDescent="0.3">
      <c r="A72" s="135" t="s">
        <v>667</v>
      </c>
      <c r="B72" s="130">
        <v>474</v>
      </c>
      <c r="C72" s="130">
        <v>4031</v>
      </c>
      <c r="D72" s="130">
        <v>4576</v>
      </c>
      <c r="E72" s="130">
        <v>1783</v>
      </c>
      <c r="F72" s="130">
        <v>1700</v>
      </c>
      <c r="G72" s="130">
        <v>3901</v>
      </c>
      <c r="H72" s="130">
        <f t="shared" si="6"/>
        <v>2744.1666666666665</v>
      </c>
      <c r="I72" s="80">
        <f t="shared" si="7"/>
        <v>1.5615887590216427E-6</v>
      </c>
      <c r="J72" s="80"/>
      <c r="L72" s="13" t="s">
        <v>275</v>
      </c>
      <c r="M72" s="80">
        <v>0.1746678788202414</v>
      </c>
    </row>
    <row r="73" spans="1:13" x14ac:dyDescent="0.3">
      <c r="A73" s="135" t="s">
        <v>249</v>
      </c>
      <c r="B73" s="130">
        <v>361</v>
      </c>
      <c r="C73" s="130">
        <v>2254</v>
      </c>
      <c r="D73" s="130">
        <v>224257</v>
      </c>
      <c r="E73" s="130">
        <v>1923</v>
      </c>
      <c r="F73" s="130">
        <v>31096</v>
      </c>
      <c r="G73" s="130">
        <v>17511</v>
      </c>
      <c r="H73" s="130">
        <f t="shared" si="6"/>
        <v>46233.666666666664</v>
      </c>
      <c r="I73" s="80">
        <f t="shared" si="7"/>
        <v>2.6309617062260658E-5</v>
      </c>
      <c r="J73" s="80"/>
      <c r="L73" s="13" t="s">
        <v>335</v>
      </c>
      <c r="M73" s="80">
        <v>0.16643722826519841</v>
      </c>
    </row>
    <row r="74" spans="1:13" x14ac:dyDescent="0.3">
      <c r="A74" s="135" t="s">
        <v>250</v>
      </c>
      <c r="B74" s="130">
        <v>484364</v>
      </c>
      <c r="C74" s="130">
        <v>185387</v>
      </c>
      <c r="D74" s="130">
        <v>15510</v>
      </c>
      <c r="E74" s="130">
        <v>92341</v>
      </c>
      <c r="F74" s="130">
        <v>2399</v>
      </c>
      <c r="G74" s="130">
        <v>219120</v>
      </c>
      <c r="H74" s="130">
        <f t="shared" si="6"/>
        <v>166520.16666666666</v>
      </c>
      <c r="I74" s="80">
        <f t="shared" si="7"/>
        <v>9.4759558001971633E-5</v>
      </c>
      <c r="J74" s="80"/>
      <c r="L74" s="13" t="s">
        <v>233</v>
      </c>
      <c r="M74" s="80">
        <v>0.15047696117756112</v>
      </c>
    </row>
    <row r="75" spans="1:13" x14ac:dyDescent="0.3">
      <c r="A75" s="135" t="s">
        <v>251</v>
      </c>
      <c r="B75" s="130">
        <v>97040702</v>
      </c>
      <c r="C75" s="130">
        <v>64431182</v>
      </c>
      <c r="D75" s="130">
        <v>69453562</v>
      </c>
      <c r="E75" s="130">
        <v>104186358</v>
      </c>
      <c r="F75" s="130">
        <v>97169651</v>
      </c>
      <c r="G75" s="130">
        <v>119518621</v>
      </c>
      <c r="H75" s="130">
        <f t="shared" si="6"/>
        <v>91966679.333333328</v>
      </c>
      <c r="I75" s="80">
        <f t="shared" si="7"/>
        <v>5.2334333186084922E-2</v>
      </c>
      <c r="J75" s="80"/>
      <c r="L75" s="13" t="s">
        <v>242</v>
      </c>
      <c r="M75" s="80">
        <v>0.15014788107689001</v>
      </c>
    </row>
    <row r="76" spans="1:13" x14ac:dyDescent="0.3">
      <c r="A76" s="135" t="s">
        <v>203</v>
      </c>
      <c r="B76" s="130">
        <v>3848486552</v>
      </c>
      <c r="C76" s="130">
        <v>2482346848</v>
      </c>
      <c r="D76" s="130">
        <v>4788668481</v>
      </c>
      <c r="E76" s="130">
        <v>7626739309</v>
      </c>
      <c r="F76" s="130">
        <v>6093926982</v>
      </c>
      <c r="G76" s="130">
        <v>6105194160</v>
      </c>
      <c r="H76" s="130">
        <f t="shared" si="6"/>
        <v>5157560388.666667</v>
      </c>
      <c r="I76" s="80">
        <f t="shared" si="7"/>
        <v>2.9349486766779824</v>
      </c>
      <c r="J76" s="80"/>
      <c r="L76" s="13" t="s">
        <v>269</v>
      </c>
      <c r="M76" s="80">
        <v>0.14455840766467468</v>
      </c>
    </row>
    <row r="77" spans="1:13" x14ac:dyDescent="0.3">
      <c r="A77" s="135" t="s">
        <v>252</v>
      </c>
      <c r="B77" s="130">
        <v>613003579</v>
      </c>
      <c r="C77" s="130">
        <v>515906174</v>
      </c>
      <c r="D77" s="130">
        <v>628346851</v>
      </c>
      <c r="E77" s="130">
        <v>886107429</v>
      </c>
      <c r="F77" s="130">
        <v>871911707</v>
      </c>
      <c r="G77" s="130">
        <v>913456021</v>
      </c>
      <c r="H77" s="130">
        <f t="shared" si="6"/>
        <v>738121960.16666663</v>
      </c>
      <c r="I77" s="80">
        <f t="shared" si="7"/>
        <v>0.42003387395686154</v>
      </c>
      <c r="J77" s="80"/>
      <c r="L77" s="13" t="s">
        <v>315</v>
      </c>
      <c r="M77" s="80">
        <v>0.14089122554534037</v>
      </c>
    </row>
    <row r="78" spans="1:13" x14ac:dyDescent="0.3">
      <c r="A78" s="135" t="s">
        <v>253</v>
      </c>
      <c r="B78" s="130">
        <v>868986412</v>
      </c>
      <c r="C78" s="130">
        <v>653408623</v>
      </c>
      <c r="D78" s="130">
        <v>1175820346</v>
      </c>
      <c r="E78" s="130">
        <v>2898009492</v>
      </c>
      <c r="F78" s="130">
        <v>1479593746</v>
      </c>
      <c r="G78" s="130">
        <v>1625521121</v>
      </c>
      <c r="H78" s="130">
        <f t="shared" si="6"/>
        <v>1450223290</v>
      </c>
      <c r="I78" s="80">
        <f t="shared" si="7"/>
        <v>0.82526051177724302</v>
      </c>
      <c r="J78" s="80"/>
      <c r="L78" s="13" t="s">
        <v>317</v>
      </c>
      <c r="M78" s="80">
        <v>0.13760073372656431</v>
      </c>
    </row>
    <row r="79" spans="1:13" x14ac:dyDescent="0.3">
      <c r="A79" s="135" t="s">
        <v>386</v>
      </c>
      <c r="B79" s="13" t="s">
        <v>640</v>
      </c>
      <c r="C79" s="13" t="s">
        <v>640</v>
      </c>
      <c r="D79" s="13" t="s">
        <v>640</v>
      </c>
      <c r="E79" s="130">
        <v>65540</v>
      </c>
      <c r="F79" s="130">
        <v>11</v>
      </c>
      <c r="G79" s="130">
        <v>820</v>
      </c>
      <c r="H79" s="130">
        <f t="shared" si="6"/>
        <v>22123.666666666668</v>
      </c>
      <c r="I79" s="80">
        <f t="shared" si="7"/>
        <v>1.2589639541454658E-5</v>
      </c>
      <c r="J79" s="80"/>
      <c r="L79" s="13" t="s">
        <v>215</v>
      </c>
      <c r="M79" s="80">
        <v>0.13601464779877587</v>
      </c>
    </row>
    <row r="80" spans="1:13" x14ac:dyDescent="0.3">
      <c r="A80" s="135" t="s">
        <v>256</v>
      </c>
      <c r="B80" s="130">
        <v>18956</v>
      </c>
      <c r="C80" s="130">
        <v>569</v>
      </c>
      <c r="D80" s="130">
        <v>142</v>
      </c>
      <c r="E80" s="130">
        <v>591</v>
      </c>
      <c r="F80" s="130">
        <v>805</v>
      </c>
      <c r="G80" s="130">
        <v>5663</v>
      </c>
      <c r="H80" s="130">
        <f t="shared" si="6"/>
        <v>4454.333333333333</v>
      </c>
      <c r="I80" s="80">
        <f t="shared" si="7"/>
        <v>2.5347720117590297E-6</v>
      </c>
      <c r="J80" s="80"/>
      <c r="L80" s="13" t="s">
        <v>723</v>
      </c>
      <c r="M80" s="80">
        <v>0.13193552074619891</v>
      </c>
    </row>
    <row r="81" spans="1:13" x14ac:dyDescent="0.3">
      <c r="A81" s="135" t="s">
        <v>724</v>
      </c>
      <c r="B81" s="130">
        <v>27289436</v>
      </c>
      <c r="C81" s="130">
        <v>26673022</v>
      </c>
      <c r="D81" s="130">
        <v>22599031</v>
      </c>
      <c r="E81" s="130">
        <v>29919888</v>
      </c>
      <c r="F81" s="130">
        <v>18864426</v>
      </c>
      <c r="G81" s="130">
        <v>20579572</v>
      </c>
      <c r="H81" s="130">
        <f t="shared" si="6"/>
        <v>24320895.833333332</v>
      </c>
      <c r="I81" s="80">
        <f t="shared" si="7"/>
        <v>1.3839989386943082E-2</v>
      </c>
      <c r="J81" s="80"/>
      <c r="L81" s="13" t="s">
        <v>717</v>
      </c>
      <c r="M81" s="80">
        <v>0.12171095048639193</v>
      </c>
    </row>
    <row r="82" spans="1:13" x14ac:dyDescent="0.3">
      <c r="A82" s="135" t="s">
        <v>260</v>
      </c>
      <c r="B82" s="130">
        <v>11776859</v>
      </c>
      <c r="C82" s="130">
        <v>10276677</v>
      </c>
      <c r="D82" s="130">
        <v>732329</v>
      </c>
      <c r="E82" s="130">
        <v>1143881</v>
      </c>
      <c r="F82" s="130">
        <v>918064</v>
      </c>
      <c r="G82" s="130">
        <v>644140</v>
      </c>
      <c r="H82" s="130">
        <f t="shared" si="6"/>
        <v>4248658.333333333</v>
      </c>
      <c r="I82" s="80">
        <f t="shared" si="7"/>
        <v>2.4177311002454766E-3</v>
      </c>
      <c r="J82" s="80"/>
      <c r="L82" s="13" t="s">
        <v>266</v>
      </c>
      <c r="M82" s="80">
        <v>0.1197954027151595</v>
      </c>
    </row>
    <row r="83" spans="1:13" x14ac:dyDescent="0.3">
      <c r="A83" s="135" t="s">
        <v>723</v>
      </c>
      <c r="B83" s="130">
        <v>220258468</v>
      </c>
      <c r="C83" s="130">
        <v>205619303</v>
      </c>
      <c r="D83" s="130">
        <v>217850322</v>
      </c>
      <c r="E83" s="130">
        <v>277437965</v>
      </c>
      <c r="F83" s="130">
        <v>226502274</v>
      </c>
      <c r="G83" s="130">
        <v>243426690</v>
      </c>
      <c r="H83" s="130">
        <f t="shared" si="6"/>
        <v>231849170.33333334</v>
      </c>
      <c r="I83" s="80">
        <f t="shared" si="7"/>
        <v>0.13193552074619891</v>
      </c>
      <c r="J83" s="80"/>
      <c r="L83" s="13" t="s">
        <v>201</v>
      </c>
      <c r="M83" s="80">
        <v>0.11275497680755828</v>
      </c>
    </row>
    <row r="84" spans="1:13" x14ac:dyDescent="0.3">
      <c r="A84" s="135" t="s">
        <v>708</v>
      </c>
      <c r="B84" s="130">
        <v>439</v>
      </c>
      <c r="C84" s="130">
        <v>1798</v>
      </c>
      <c r="D84" s="130">
        <v>13351</v>
      </c>
      <c r="E84" s="130">
        <v>21779</v>
      </c>
      <c r="F84" s="130">
        <v>15182</v>
      </c>
      <c r="G84" s="130">
        <v>688</v>
      </c>
      <c r="H84" s="130">
        <f t="shared" si="6"/>
        <v>8872.8333333333339</v>
      </c>
      <c r="I84" s="80">
        <f t="shared" si="7"/>
        <v>5.0491527946574682E-6</v>
      </c>
      <c r="J84" s="80"/>
      <c r="L84" s="13" t="s">
        <v>289</v>
      </c>
      <c r="M84" s="80">
        <v>0.10900248964203688</v>
      </c>
    </row>
    <row r="85" spans="1:13" x14ac:dyDescent="0.3">
      <c r="A85" s="135" t="s">
        <v>263</v>
      </c>
      <c r="B85" s="130">
        <v>71815732</v>
      </c>
      <c r="C85" s="130">
        <v>18644381</v>
      </c>
      <c r="D85" s="130">
        <v>232564991</v>
      </c>
      <c r="E85" s="130">
        <v>193059764</v>
      </c>
      <c r="F85" s="130">
        <v>129682851</v>
      </c>
      <c r="G85" s="130">
        <v>215921976</v>
      </c>
      <c r="H85" s="130">
        <f t="shared" si="6"/>
        <v>143614949.16666666</v>
      </c>
      <c r="I85" s="80">
        <f t="shared" si="7"/>
        <v>8.1725171058414092E-2</v>
      </c>
      <c r="J85" s="80"/>
      <c r="L85" s="13" t="s">
        <v>344</v>
      </c>
      <c r="M85" s="80">
        <v>0.10184671823504821</v>
      </c>
    </row>
    <row r="86" spans="1:13" x14ac:dyDescent="0.3">
      <c r="A86" s="135" t="s">
        <v>268</v>
      </c>
      <c r="B86" s="130">
        <v>1354</v>
      </c>
      <c r="C86" s="130">
        <v>458</v>
      </c>
      <c r="D86" s="130">
        <v>2643</v>
      </c>
      <c r="E86" s="130">
        <v>86647</v>
      </c>
      <c r="F86" s="130">
        <v>17399</v>
      </c>
      <c r="G86" s="130">
        <v>16245</v>
      </c>
      <c r="H86" s="130">
        <f t="shared" si="6"/>
        <v>20791</v>
      </c>
      <c r="I86" s="80">
        <f t="shared" si="7"/>
        <v>1.1831275513690488E-5</v>
      </c>
      <c r="J86" s="80"/>
      <c r="L86" s="13" t="s">
        <v>270</v>
      </c>
      <c r="M86" s="80">
        <v>9.9932396593149314E-2</v>
      </c>
    </row>
    <row r="87" spans="1:13" x14ac:dyDescent="0.3">
      <c r="A87" s="135" t="s">
        <v>264</v>
      </c>
      <c r="B87" s="130">
        <v>44601970</v>
      </c>
      <c r="C87" s="130">
        <v>12960894</v>
      </c>
      <c r="D87" s="130">
        <v>27853012</v>
      </c>
      <c r="E87" s="130">
        <v>20913707</v>
      </c>
      <c r="F87" s="130">
        <v>45939215</v>
      </c>
      <c r="G87" s="130">
        <v>56855536</v>
      </c>
      <c r="H87" s="130">
        <f t="shared" si="6"/>
        <v>34854055.666666664</v>
      </c>
      <c r="I87" s="80">
        <f t="shared" si="7"/>
        <v>1.9833963511223053E-2</v>
      </c>
      <c r="J87" s="80"/>
      <c r="L87" s="13" t="s">
        <v>328</v>
      </c>
      <c r="M87" s="80">
        <v>8.4453093342401059E-2</v>
      </c>
    </row>
    <row r="88" spans="1:13" x14ac:dyDescent="0.3">
      <c r="A88" s="135" t="s">
        <v>266</v>
      </c>
      <c r="B88" s="130">
        <v>148344048</v>
      </c>
      <c r="C88" s="130">
        <v>174342557</v>
      </c>
      <c r="D88" s="130">
        <v>243247314</v>
      </c>
      <c r="E88" s="130">
        <v>226254954</v>
      </c>
      <c r="F88" s="130">
        <v>178957183</v>
      </c>
      <c r="G88" s="130">
        <v>291946608</v>
      </c>
      <c r="H88" s="130">
        <f t="shared" si="6"/>
        <v>210515444</v>
      </c>
      <c r="I88" s="80">
        <f t="shared" si="7"/>
        <v>0.1197954027151595</v>
      </c>
      <c r="J88" s="80"/>
      <c r="L88" s="13" t="s">
        <v>263</v>
      </c>
      <c r="M88" s="80">
        <v>8.1725171058414092E-2</v>
      </c>
    </row>
    <row r="89" spans="1:13" x14ac:dyDescent="0.3">
      <c r="A89" s="135" t="s">
        <v>720</v>
      </c>
      <c r="B89" s="130">
        <v>3682702</v>
      </c>
      <c r="C89" s="130">
        <v>1345264</v>
      </c>
      <c r="D89" s="130">
        <v>3315365</v>
      </c>
      <c r="E89" s="130">
        <v>6761874</v>
      </c>
      <c r="F89" s="130">
        <v>6247521</v>
      </c>
      <c r="G89" s="130">
        <v>3707386</v>
      </c>
      <c r="H89" s="130">
        <f t="shared" ref="H89:H120" si="8">AVERAGE(B89:G89)</f>
        <v>4176685.3333333335</v>
      </c>
      <c r="I89" s="80">
        <f t="shared" ref="I89:I120" si="9">H89/$H$6*100</f>
        <v>2.3767743212282652E-3</v>
      </c>
      <c r="J89" s="80"/>
      <c r="L89" s="13" t="s">
        <v>381</v>
      </c>
      <c r="M89" s="80">
        <v>7.0575172476060266E-2</v>
      </c>
    </row>
    <row r="90" spans="1:13" x14ac:dyDescent="0.3">
      <c r="A90" s="135" t="s">
        <v>270</v>
      </c>
      <c r="B90" s="130">
        <v>200844359</v>
      </c>
      <c r="C90" s="130">
        <v>178760056</v>
      </c>
      <c r="D90" s="130">
        <v>162359114</v>
      </c>
      <c r="E90" s="130">
        <v>232816843</v>
      </c>
      <c r="F90" s="130">
        <v>170274727</v>
      </c>
      <c r="G90" s="130">
        <v>108607013</v>
      </c>
      <c r="H90" s="130">
        <f t="shared" si="8"/>
        <v>175610352</v>
      </c>
      <c r="I90" s="80">
        <f t="shared" si="9"/>
        <v>9.9932396593149314E-2</v>
      </c>
      <c r="J90" s="80"/>
      <c r="L90" s="13" t="s">
        <v>326</v>
      </c>
      <c r="M90" s="80">
        <v>7.0375258290954895E-2</v>
      </c>
    </row>
    <row r="91" spans="1:13" x14ac:dyDescent="0.3">
      <c r="A91" s="135" t="s">
        <v>255</v>
      </c>
      <c r="B91" s="130">
        <v>502130801</v>
      </c>
      <c r="C91" s="130">
        <v>365870807</v>
      </c>
      <c r="D91" s="130">
        <v>679381200</v>
      </c>
      <c r="E91" s="130">
        <v>1442899857</v>
      </c>
      <c r="F91" s="130">
        <v>488511843</v>
      </c>
      <c r="G91" s="130">
        <v>660109780</v>
      </c>
      <c r="H91" s="130">
        <f t="shared" si="8"/>
        <v>689817381.33333337</v>
      </c>
      <c r="I91" s="80">
        <f t="shared" si="9"/>
        <v>0.39254578869160506</v>
      </c>
      <c r="J91" s="80"/>
      <c r="L91" s="13" t="s">
        <v>730</v>
      </c>
      <c r="M91" s="80">
        <v>6.7780226214509964E-2</v>
      </c>
    </row>
    <row r="92" spans="1:13" x14ac:dyDescent="0.3">
      <c r="A92" s="135" t="s">
        <v>692</v>
      </c>
      <c r="B92" s="13" t="s">
        <v>640</v>
      </c>
      <c r="C92" s="13" t="s">
        <v>640</v>
      </c>
      <c r="D92" s="13" t="s">
        <v>640</v>
      </c>
      <c r="E92" s="13" t="s">
        <v>640</v>
      </c>
      <c r="F92" s="13" t="s">
        <v>640</v>
      </c>
      <c r="G92" s="13" t="s">
        <v>640</v>
      </c>
      <c r="H92" s="130" t="e">
        <f t="shared" si="8"/>
        <v>#DIV/0!</v>
      </c>
      <c r="I92" s="80" t="e">
        <f t="shared" si="9"/>
        <v>#DIV/0!</v>
      </c>
      <c r="J92" s="80"/>
      <c r="L92" s="13" t="s">
        <v>245</v>
      </c>
      <c r="M92" s="80">
        <v>6.4236498759487795E-2</v>
      </c>
    </row>
    <row r="93" spans="1:13" x14ac:dyDescent="0.3">
      <c r="A93" s="135" t="s">
        <v>269</v>
      </c>
      <c r="B93" s="130">
        <v>170894968</v>
      </c>
      <c r="C93" s="130">
        <v>204110041</v>
      </c>
      <c r="D93" s="130">
        <v>268920149</v>
      </c>
      <c r="E93" s="130">
        <v>377044237</v>
      </c>
      <c r="F93" s="130">
        <v>316024382</v>
      </c>
      <c r="G93" s="130">
        <v>187193797</v>
      </c>
      <c r="H93" s="130">
        <f t="shared" si="8"/>
        <v>254031262.33333334</v>
      </c>
      <c r="I93" s="80">
        <f t="shared" si="9"/>
        <v>0.14455840766467468</v>
      </c>
      <c r="J93" s="80"/>
      <c r="L93" s="13" t="s">
        <v>355</v>
      </c>
      <c r="M93" s="80">
        <v>6.1603930224427512E-2</v>
      </c>
    </row>
    <row r="94" spans="1:13" x14ac:dyDescent="0.3">
      <c r="A94" s="135" t="s">
        <v>550</v>
      </c>
      <c r="B94" s="130">
        <v>2471</v>
      </c>
      <c r="C94" s="130">
        <v>10483</v>
      </c>
      <c r="D94" s="130">
        <v>12610</v>
      </c>
      <c r="E94" s="130">
        <v>100421</v>
      </c>
      <c r="F94" s="130">
        <v>6705</v>
      </c>
      <c r="G94" s="130">
        <v>11980</v>
      </c>
      <c r="H94" s="130">
        <f t="shared" si="8"/>
        <v>24111.666666666668</v>
      </c>
      <c r="I94" s="80">
        <f t="shared" si="9"/>
        <v>1.3720925950055336E-5</v>
      </c>
      <c r="J94" s="80"/>
      <c r="L94" s="13" t="s">
        <v>727</v>
      </c>
      <c r="M94" s="80">
        <v>5.2453047695851844E-2</v>
      </c>
    </row>
    <row r="95" spans="1:13" x14ac:dyDescent="0.3">
      <c r="A95" s="135" t="s">
        <v>271</v>
      </c>
      <c r="B95" s="130">
        <v>578140</v>
      </c>
      <c r="C95" s="130">
        <v>181365</v>
      </c>
      <c r="D95" s="130">
        <v>737986</v>
      </c>
      <c r="E95" s="130">
        <v>102418</v>
      </c>
      <c r="F95" s="130">
        <v>3974</v>
      </c>
      <c r="G95" s="130">
        <v>16477</v>
      </c>
      <c r="H95" s="130">
        <f t="shared" si="8"/>
        <v>270060</v>
      </c>
      <c r="I95" s="80">
        <f t="shared" si="9"/>
        <v>1.5367968184441602E-4</v>
      </c>
      <c r="J95" s="80"/>
      <c r="L95" s="13" t="s">
        <v>251</v>
      </c>
      <c r="M95" s="80">
        <v>5.2334333186084922E-2</v>
      </c>
    </row>
    <row r="96" spans="1:13" x14ac:dyDescent="0.3">
      <c r="A96" s="135" t="s">
        <v>272</v>
      </c>
      <c r="B96" s="130">
        <v>9511490</v>
      </c>
      <c r="C96" s="130">
        <v>13205985</v>
      </c>
      <c r="D96" s="130">
        <v>89573170</v>
      </c>
      <c r="E96" s="130">
        <v>509756562</v>
      </c>
      <c r="F96" s="130">
        <v>396092488</v>
      </c>
      <c r="G96" s="130">
        <v>1176653507</v>
      </c>
      <c r="H96" s="130">
        <f t="shared" si="8"/>
        <v>365798867</v>
      </c>
      <c r="I96" s="80">
        <f t="shared" si="9"/>
        <v>0.20816060690071778</v>
      </c>
      <c r="J96" s="80"/>
      <c r="L96" s="13" t="s">
        <v>308</v>
      </c>
      <c r="M96" s="80">
        <v>4.8103955378971094E-2</v>
      </c>
    </row>
    <row r="97" spans="1:13" x14ac:dyDescent="0.3">
      <c r="A97" s="135" t="s">
        <v>275</v>
      </c>
      <c r="B97" s="130">
        <v>346404122</v>
      </c>
      <c r="C97" s="130">
        <v>323967947</v>
      </c>
      <c r="D97" s="130">
        <v>280267539</v>
      </c>
      <c r="E97" s="130">
        <v>242061195</v>
      </c>
      <c r="F97" s="130">
        <v>237503545</v>
      </c>
      <c r="G97" s="130">
        <v>411449934</v>
      </c>
      <c r="H97" s="130">
        <f t="shared" si="8"/>
        <v>306942380.33333331</v>
      </c>
      <c r="I97" s="80">
        <f t="shared" si="9"/>
        <v>0.1746678788202414</v>
      </c>
      <c r="J97" s="80"/>
      <c r="L97" s="13" t="s">
        <v>274</v>
      </c>
      <c r="M97" s="80">
        <v>4.7993346524940646E-2</v>
      </c>
    </row>
    <row r="98" spans="1:13" x14ac:dyDescent="0.3">
      <c r="A98" s="135" t="s">
        <v>659</v>
      </c>
      <c r="B98" s="13" t="s">
        <v>640</v>
      </c>
      <c r="C98" s="13" t="s">
        <v>640</v>
      </c>
      <c r="D98" s="13" t="s">
        <v>640</v>
      </c>
      <c r="E98" s="130">
        <v>348</v>
      </c>
      <c r="F98" s="130">
        <v>136</v>
      </c>
      <c r="G98" s="13" t="s">
        <v>640</v>
      </c>
      <c r="H98" s="130">
        <f t="shared" si="8"/>
        <v>242</v>
      </c>
      <c r="I98" s="80">
        <f t="shared" si="9"/>
        <v>1.3771192700269818E-7</v>
      </c>
      <c r="J98" s="80"/>
      <c r="L98" s="13" t="s">
        <v>332</v>
      </c>
      <c r="M98" s="80">
        <v>4.0977136292305025E-2</v>
      </c>
    </row>
    <row r="99" spans="1:13" x14ac:dyDescent="0.3">
      <c r="A99" s="135" t="s">
        <v>274</v>
      </c>
      <c r="B99" s="130">
        <v>102812817</v>
      </c>
      <c r="C99" s="130">
        <v>74446211</v>
      </c>
      <c r="D99" s="130">
        <v>49624457</v>
      </c>
      <c r="E99" s="130">
        <v>79420055</v>
      </c>
      <c r="F99" s="130">
        <v>123148532</v>
      </c>
      <c r="G99" s="130">
        <v>76577730</v>
      </c>
      <c r="H99" s="130">
        <f t="shared" si="8"/>
        <v>84338300.333333328</v>
      </c>
      <c r="I99" s="80">
        <f t="shared" si="9"/>
        <v>4.7993346524940646E-2</v>
      </c>
      <c r="J99" s="80"/>
      <c r="L99" s="13" t="s">
        <v>284</v>
      </c>
      <c r="M99" s="80">
        <v>3.9772490778127174E-2</v>
      </c>
    </row>
    <row r="100" spans="1:13" x14ac:dyDescent="0.3">
      <c r="A100" s="135" t="s">
        <v>273</v>
      </c>
      <c r="B100" s="130">
        <v>5861676</v>
      </c>
      <c r="C100" s="130">
        <v>4646379</v>
      </c>
      <c r="D100" s="130">
        <v>4556005</v>
      </c>
      <c r="E100" s="130">
        <v>4973026</v>
      </c>
      <c r="F100" s="130">
        <v>6094989</v>
      </c>
      <c r="G100" s="130">
        <v>6110119</v>
      </c>
      <c r="H100" s="130">
        <f t="shared" si="8"/>
        <v>5373699</v>
      </c>
      <c r="I100" s="80">
        <f t="shared" si="9"/>
        <v>3.057943985216827E-3</v>
      </c>
      <c r="J100" s="80"/>
      <c r="L100" s="13" t="s">
        <v>322</v>
      </c>
      <c r="M100" s="80">
        <v>3.8926419048358585E-2</v>
      </c>
    </row>
    <row r="101" spans="1:13" x14ac:dyDescent="0.3">
      <c r="A101" s="135" t="s">
        <v>729</v>
      </c>
      <c r="B101" s="130">
        <v>1724245380</v>
      </c>
      <c r="C101" s="130">
        <v>1659860227</v>
      </c>
      <c r="D101" s="130">
        <v>2381159810</v>
      </c>
      <c r="E101" s="130">
        <v>2797691630</v>
      </c>
      <c r="F101" s="130">
        <v>2620028010</v>
      </c>
      <c r="G101" s="130">
        <v>2291722298</v>
      </c>
      <c r="H101" s="130">
        <f t="shared" si="8"/>
        <v>2245784559.1666665</v>
      </c>
      <c r="I101" s="80">
        <f t="shared" si="9"/>
        <v>1.2779806581642426</v>
      </c>
      <c r="J101" s="80"/>
      <c r="L101" s="13" t="s">
        <v>701</v>
      </c>
      <c r="M101" s="80">
        <v>3.8679004870844864E-2</v>
      </c>
    </row>
    <row r="102" spans="1:13" x14ac:dyDescent="0.3">
      <c r="A102" s="135" t="s">
        <v>728</v>
      </c>
      <c r="B102" s="130">
        <v>707776082</v>
      </c>
      <c r="C102" s="130">
        <v>619290317</v>
      </c>
      <c r="D102" s="130">
        <v>795735847</v>
      </c>
      <c r="E102" s="130">
        <v>992856505</v>
      </c>
      <c r="F102" s="130">
        <v>904532545</v>
      </c>
      <c r="G102" s="130">
        <v>843338898</v>
      </c>
      <c r="H102" s="130">
        <f t="shared" si="8"/>
        <v>810588365.66666663</v>
      </c>
      <c r="I102" s="80">
        <f t="shared" si="9"/>
        <v>0.46127142909886121</v>
      </c>
      <c r="J102" s="80"/>
      <c r="L102" s="13" t="s">
        <v>210</v>
      </c>
      <c r="M102" s="80">
        <v>3.68784785207254E-2</v>
      </c>
    </row>
    <row r="103" spans="1:13" x14ac:dyDescent="0.3">
      <c r="A103" s="135" t="s">
        <v>28</v>
      </c>
      <c r="B103" s="130">
        <v>3957275999</v>
      </c>
      <c r="C103" s="130">
        <v>3060263743</v>
      </c>
      <c r="D103" s="130">
        <v>3936896687</v>
      </c>
      <c r="E103" s="130">
        <v>5310205824</v>
      </c>
      <c r="F103" s="130">
        <v>5350269899</v>
      </c>
      <c r="G103" s="130">
        <v>5450692026</v>
      </c>
      <c r="H103" s="130">
        <f t="shared" si="8"/>
        <v>4510934029.666667</v>
      </c>
      <c r="I103" s="80">
        <f t="shared" si="9"/>
        <v>2.5669810653200136</v>
      </c>
      <c r="J103" s="80"/>
      <c r="L103" s="13" t="s">
        <v>286</v>
      </c>
      <c r="M103" s="80">
        <v>3.502981018643872E-2</v>
      </c>
    </row>
    <row r="104" spans="1:13" x14ac:dyDescent="0.3">
      <c r="A104" s="135" t="s">
        <v>666</v>
      </c>
      <c r="B104" s="13" t="s">
        <v>640</v>
      </c>
      <c r="C104" s="130">
        <v>69300</v>
      </c>
      <c r="D104" s="130">
        <v>52</v>
      </c>
      <c r="E104" s="130">
        <v>332</v>
      </c>
      <c r="F104" s="130">
        <v>1159</v>
      </c>
      <c r="G104" s="130">
        <v>1263</v>
      </c>
      <c r="H104" s="130">
        <f t="shared" si="8"/>
        <v>14421.2</v>
      </c>
      <c r="I104" s="80">
        <f t="shared" si="9"/>
        <v>8.2064927342616165E-6</v>
      </c>
      <c r="J104" s="80"/>
      <c r="L104" s="13" t="s">
        <v>254</v>
      </c>
      <c r="M104" s="80">
        <v>3.381120787195651E-2</v>
      </c>
    </row>
    <row r="105" spans="1:13" x14ac:dyDescent="0.3">
      <c r="A105" s="135" t="s">
        <v>279</v>
      </c>
      <c r="B105" s="130">
        <v>1887934415</v>
      </c>
      <c r="C105" s="130">
        <v>801591446</v>
      </c>
      <c r="D105" s="130">
        <v>1520700780</v>
      </c>
      <c r="E105" s="130">
        <v>3329270552</v>
      </c>
      <c r="F105" s="130">
        <v>1690670773</v>
      </c>
      <c r="G105" s="130">
        <v>1161305503</v>
      </c>
      <c r="H105" s="130">
        <f t="shared" si="8"/>
        <v>1731912244.8333333</v>
      </c>
      <c r="I105" s="80">
        <f t="shared" si="9"/>
        <v>0.98555773816350056</v>
      </c>
      <c r="J105" s="80"/>
      <c r="L105" s="13" t="s">
        <v>231</v>
      </c>
      <c r="M105" s="80">
        <v>3.2276858949404873E-2</v>
      </c>
    </row>
    <row r="106" spans="1:13" x14ac:dyDescent="0.3">
      <c r="A106" s="135" t="s">
        <v>727</v>
      </c>
      <c r="B106" s="130">
        <v>80729754</v>
      </c>
      <c r="C106" s="130">
        <v>56229746</v>
      </c>
      <c r="D106" s="130">
        <v>97368216</v>
      </c>
      <c r="E106" s="130">
        <v>149502648</v>
      </c>
      <c r="F106" s="130">
        <v>81657559</v>
      </c>
      <c r="G106" s="130">
        <v>87563849</v>
      </c>
      <c r="H106" s="130">
        <f t="shared" si="8"/>
        <v>92175295.333333328</v>
      </c>
      <c r="I106" s="80">
        <f t="shared" si="9"/>
        <v>5.2453047695851844E-2</v>
      </c>
      <c r="J106" s="80"/>
      <c r="L106" s="13" t="s">
        <v>722</v>
      </c>
      <c r="M106" s="80">
        <v>3.1167548310411641E-2</v>
      </c>
    </row>
    <row r="107" spans="1:13" x14ac:dyDescent="0.3">
      <c r="A107" s="135" t="s">
        <v>282</v>
      </c>
      <c r="B107" s="130">
        <v>767187</v>
      </c>
      <c r="C107" s="130">
        <v>6091514</v>
      </c>
      <c r="D107" s="130">
        <v>2642333</v>
      </c>
      <c r="E107" s="130">
        <v>3963227</v>
      </c>
      <c r="F107" s="130">
        <v>907661</v>
      </c>
      <c r="G107" s="130">
        <v>747178</v>
      </c>
      <c r="H107" s="130">
        <f t="shared" si="8"/>
        <v>2519850</v>
      </c>
      <c r="I107" s="80">
        <f t="shared" si="9"/>
        <v>1.433939666354335E-3</v>
      </c>
      <c r="J107" s="80"/>
      <c r="L107" s="13" t="s">
        <v>625</v>
      </c>
      <c r="M107" s="80">
        <v>3.0763556240953411E-2</v>
      </c>
    </row>
    <row r="108" spans="1:13" x14ac:dyDescent="0.3">
      <c r="A108" s="135" t="s">
        <v>284</v>
      </c>
      <c r="B108" s="130">
        <v>52797947</v>
      </c>
      <c r="C108" s="130">
        <v>76574033</v>
      </c>
      <c r="D108" s="130">
        <v>55408486</v>
      </c>
      <c r="E108" s="130">
        <v>77871195</v>
      </c>
      <c r="F108" s="130">
        <v>77129157</v>
      </c>
      <c r="G108" s="130">
        <v>79570344</v>
      </c>
      <c r="H108" s="130">
        <f t="shared" si="8"/>
        <v>69891860.333333328</v>
      </c>
      <c r="I108" s="80">
        <f t="shared" si="9"/>
        <v>3.9772490778127174E-2</v>
      </c>
      <c r="J108" s="80"/>
      <c r="L108" s="13" t="s">
        <v>293</v>
      </c>
      <c r="M108" s="80">
        <v>3.0324435016000476E-2</v>
      </c>
    </row>
    <row r="109" spans="1:13" x14ac:dyDescent="0.3">
      <c r="A109" s="135" t="s">
        <v>286</v>
      </c>
      <c r="B109" s="130">
        <v>40432931</v>
      </c>
      <c r="C109" s="130">
        <v>49848789</v>
      </c>
      <c r="D109" s="130">
        <v>56480557</v>
      </c>
      <c r="E109" s="130">
        <v>67576350</v>
      </c>
      <c r="F109" s="130">
        <v>66429648</v>
      </c>
      <c r="G109" s="130">
        <v>88577253</v>
      </c>
      <c r="H109" s="130">
        <f t="shared" si="8"/>
        <v>61557588</v>
      </c>
      <c r="I109" s="80">
        <f t="shared" si="9"/>
        <v>3.502981018643872E-2</v>
      </c>
      <c r="J109" s="80"/>
      <c r="L109" s="13" t="s">
        <v>376</v>
      </c>
      <c r="M109" s="80">
        <v>2.8467902875435901E-2</v>
      </c>
    </row>
    <row r="110" spans="1:13" x14ac:dyDescent="0.3">
      <c r="A110" s="135" t="s">
        <v>290</v>
      </c>
      <c r="B110" s="130">
        <v>102825</v>
      </c>
      <c r="C110" s="130">
        <v>96225</v>
      </c>
      <c r="D110" s="130">
        <v>472536</v>
      </c>
      <c r="E110" s="130">
        <v>141302</v>
      </c>
      <c r="F110" s="130">
        <v>655065</v>
      </c>
      <c r="G110" s="130">
        <v>697625</v>
      </c>
      <c r="H110" s="130">
        <f t="shared" si="8"/>
        <v>360929.66666666669</v>
      </c>
      <c r="I110" s="80">
        <f t="shared" si="9"/>
        <v>2.0538975169052972E-4</v>
      </c>
      <c r="J110" s="80"/>
      <c r="L110" s="13" t="s">
        <v>295</v>
      </c>
      <c r="M110" s="80">
        <v>2.7989206448353256E-2</v>
      </c>
    </row>
    <row r="111" spans="1:13" x14ac:dyDescent="0.3">
      <c r="A111" s="135" t="s">
        <v>232</v>
      </c>
      <c r="B111" s="130">
        <v>794774222</v>
      </c>
      <c r="C111" s="130">
        <v>543680665</v>
      </c>
      <c r="D111" s="130">
        <v>482502062</v>
      </c>
      <c r="E111" s="130">
        <v>858251683</v>
      </c>
      <c r="F111" s="130">
        <v>966531461</v>
      </c>
      <c r="G111" s="130">
        <v>1328828703</v>
      </c>
      <c r="H111" s="130">
        <f t="shared" si="8"/>
        <v>829094799.33333337</v>
      </c>
      <c r="I111" s="80">
        <f t="shared" si="9"/>
        <v>0.47180265489301115</v>
      </c>
      <c r="J111" s="80"/>
      <c r="L111" s="13" t="s">
        <v>333</v>
      </c>
      <c r="M111" s="80">
        <v>2.5103830587695879E-2</v>
      </c>
    </row>
    <row r="112" spans="1:13" x14ac:dyDescent="0.3">
      <c r="A112" s="135" t="s">
        <v>698</v>
      </c>
      <c r="B112" s="130">
        <v>3074</v>
      </c>
      <c r="C112" s="130">
        <v>996</v>
      </c>
      <c r="D112" s="13" t="s">
        <v>640</v>
      </c>
      <c r="E112" s="130">
        <v>412</v>
      </c>
      <c r="F112" s="13" t="s">
        <v>640</v>
      </c>
      <c r="G112" s="130">
        <v>1970327</v>
      </c>
      <c r="H112" s="130">
        <f t="shared" si="8"/>
        <v>493702.25</v>
      </c>
      <c r="I112" s="80">
        <f t="shared" si="9"/>
        <v>2.8094499261598283E-4</v>
      </c>
      <c r="J112" s="80"/>
      <c r="L112" s="13" t="s">
        <v>493</v>
      </c>
      <c r="M112" s="80">
        <v>2.3549872226513866E-2</v>
      </c>
    </row>
    <row r="113" spans="1:13" x14ac:dyDescent="0.3">
      <c r="A113" s="135" t="s">
        <v>714</v>
      </c>
      <c r="B113" s="130">
        <v>246788</v>
      </c>
      <c r="C113" s="130">
        <v>125192</v>
      </c>
      <c r="D113" s="130">
        <v>385734</v>
      </c>
      <c r="E113" s="130">
        <v>303576</v>
      </c>
      <c r="F113" s="130">
        <v>317676</v>
      </c>
      <c r="G113" s="130">
        <v>313215</v>
      </c>
      <c r="H113" s="130">
        <f t="shared" si="8"/>
        <v>282030.16666666669</v>
      </c>
      <c r="I113" s="80">
        <f t="shared" si="9"/>
        <v>1.6049139555602811E-4</v>
      </c>
      <c r="J113" s="80"/>
      <c r="L113" s="13" t="s">
        <v>346</v>
      </c>
      <c r="M113" s="80">
        <v>2.285279142890977E-2</v>
      </c>
    </row>
    <row r="114" spans="1:13" x14ac:dyDescent="0.3">
      <c r="A114" s="135" t="s">
        <v>705</v>
      </c>
      <c r="B114" s="130">
        <v>32692</v>
      </c>
      <c r="C114" s="130">
        <v>87119</v>
      </c>
      <c r="D114" s="130">
        <v>252753</v>
      </c>
      <c r="E114" s="130">
        <v>275405</v>
      </c>
      <c r="F114" s="130">
        <v>66140</v>
      </c>
      <c r="G114" s="130">
        <v>57096</v>
      </c>
      <c r="H114" s="130">
        <f t="shared" si="8"/>
        <v>128534.16666666667</v>
      </c>
      <c r="I114" s="80">
        <f t="shared" si="9"/>
        <v>7.3143337922944808E-5</v>
      </c>
      <c r="J114" s="80"/>
      <c r="L114" s="13" t="s">
        <v>313</v>
      </c>
      <c r="M114" s="80">
        <v>2.2193915637698878E-2</v>
      </c>
    </row>
    <row r="115" spans="1:13" x14ac:dyDescent="0.3">
      <c r="A115" s="135" t="s">
        <v>702</v>
      </c>
      <c r="B115" s="130">
        <v>6004</v>
      </c>
      <c r="C115" s="130">
        <v>398409</v>
      </c>
      <c r="D115" s="130">
        <v>67936</v>
      </c>
      <c r="E115" s="130">
        <v>4799</v>
      </c>
      <c r="F115" s="130">
        <v>30214</v>
      </c>
      <c r="G115" s="130">
        <v>4224</v>
      </c>
      <c r="H115" s="130">
        <f t="shared" si="8"/>
        <v>85264.333333333328</v>
      </c>
      <c r="I115" s="80">
        <f t="shared" si="9"/>
        <v>4.8520312594767457E-5</v>
      </c>
      <c r="J115" s="80"/>
      <c r="L115" s="13" t="s">
        <v>300</v>
      </c>
      <c r="M115" s="80">
        <v>2.1751959178347997E-2</v>
      </c>
    </row>
    <row r="116" spans="1:13" x14ac:dyDescent="0.3">
      <c r="A116" s="135" t="s">
        <v>725</v>
      </c>
      <c r="B116" s="130">
        <v>2962832929</v>
      </c>
      <c r="C116" s="130">
        <v>2202191796</v>
      </c>
      <c r="D116" s="130">
        <v>2528695572</v>
      </c>
      <c r="E116" s="130">
        <v>3689489980</v>
      </c>
      <c r="F116" s="130">
        <v>3446163207</v>
      </c>
      <c r="G116" s="130">
        <v>3480925501</v>
      </c>
      <c r="H116" s="130">
        <f t="shared" si="8"/>
        <v>3051716497.5</v>
      </c>
      <c r="I116" s="80">
        <f t="shared" si="9"/>
        <v>1.7366023121349166</v>
      </c>
      <c r="J116" s="80"/>
      <c r="L116" s="13" t="s">
        <v>264</v>
      </c>
      <c r="M116" s="80">
        <v>1.9833963511223053E-2</v>
      </c>
    </row>
    <row r="117" spans="1:13" x14ac:dyDescent="0.3">
      <c r="A117" s="135" t="s">
        <v>289</v>
      </c>
      <c r="B117" s="130">
        <v>60031608</v>
      </c>
      <c r="C117" s="130">
        <v>56325728</v>
      </c>
      <c r="D117" s="130">
        <v>56135732</v>
      </c>
      <c r="E117" s="130">
        <v>132214558</v>
      </c>
      <c r="F117" s="130">
        <v>551768101</v>
      </c>
      <c r="G117" s="130">
        <v>292819170</v>
      </c>
      <c r="H117" s="130">
        <f t="shared" si="8"/>
        <v>191549149.5</v>
      </c>
      <c r="I117" s="80">
        <f t="shared" si="9"/>
        <v>0.10900248964203688</v>
      </c>
      <c r="J117" s="80"/>
      <c r="L117" s="13" t="s">
        <v>388</v>
      </c>
      <c r="M117" s="80">
        <v>1.7010002712391403E-2</v>
      </c>
    </row>
    <row r="118" spans="1:13" x14ac:dyDescent="0.3">
      <c r="A118" s="135" t="s">
        <v>587</v>
      </c>
      <c r="B118" s="130">
        <v>68669</v>
      </c>
      <c r="C118" s="130">
        <v>5134019</v>
      </c>
      <c r="D118" s="130">
        <v>3976083</v>
      </c>
      <c r="E118" s="130">
        <v>250785</v>
      </c>
      <c r="F118" s="130">
        <v>76847</v>
      </c>
      <c r="G118" s="130">
        <v>36281024</v>
      </c>
      <c r="H118" s="130">
        <f t="shared" si="8"/>
        <v>7631237.833333333</v>
      </c>
      <c r="I118" s="80">
        <f t="shared" si="9"/>
        <v>4.3426135018356559E-3</v>
      </c>
      <c r="J118" s="80"/>
      <c r="L118" s="13" t="s">
        <v>731</v>
      </c>
      <c r="M118" s="80">
        <v>1.5797705176187039E-2</v>
      </c>
    </row>
    <row r="119" spans="1:13" x14ac:dyDescent="0.3">
      <c r="A119" s="135" t="s">
        <v>285</v>
      </c>
      <c r="B119" s="130">
        <v>1460884770</v>
      </c>
      <c r="C119" s="130">
        <v>1162465638</v>
      </c>
      <c r="D119" s="130">
        <v>1578904215</v>
      </c>
      <c r="E119" s="130">
        <v>2829437712</v>
      </c>
      <c r="F119" s="130">
        <v>1961611704</v>
      </c>
      <c r="G119" s="130">
        <v>1703603421</v>
      </c>
      <c r="H119" s="130">
        <f t="shared" si="8"/>
        <v>1782817910</v>
      </c>
      <c r="I119" s="80">
        <f t="shared" si="9"/>
        <v>1.0145259912438964</v>
      </c>
      <c r="J119" s="80"/>
      <c r="L119" s="13" t="s">
        <v>225</v>
      </c>
      <c r="M119" s="80">
        <v>1.5455480889392366E-2</v>
      </c>
    </row>
    <row r="120" spans="1:13" x14ac:dyDescent="0.3">
      <c r="A120" s="135" t="s">
        <v>716</v>
      </c>
      <c r="B120" s="130">
        <v>3683873</v>
      </c>
      <c r="C120" s="130">
        <v>6591491</v>
      </c>
      <c r="D120" s="130">
        <v>13898359</v>
      </c>
      <c r="E120" s="130">
        <v>27045488</v>
      </c>
      <c r="F120" s="130">
        <v>21484338</v>
      </c>
      <c r="G120" s="130">
        <v>24492282</v>
      </c>
      <c r="H120" s="130">
        <f t="shared" si="8"/>
        <v>16199305.166666666</v>
      </c>
      <c r="I120" s="80">
        <f t="shared" si="9"/>
        <v>9.2183369033323609E-3</v>
      </c>
      <c r="J120" s="80"/>
      <c r="L120" s="13" t="s">
        <v>221</v>
      </c>
      <c r="M120" s="80">
        <v>1.5225662255840999E-2</v>
      </c>
    </row>
    <row r="121" spans="1:13" x14ac:dyDescent="0.3">
      <c r="A121" s="135" t="s">
        <v>293</v>
      </c>
      <c r="B121" s="130">
        <v>43911120</v>
      </c>
      <c r="C121" s="130">
        <v>38086364</v>
      </c>
      <c r="D121" s="130">
        <v>53676986</v>
      </c>
      <c r="E121" s="130">
        <v>45973302</v>
      </c>
      <c r="F121" s="130">
        <v>64073988</v>
      </c>
      <c r="G121" s="130">
        <v>74011473</v>
      </c>
      <c r="H121" s="130">
        <f t="shared" ref="H121:H152" si="10">AVERAGE(B121:G121)</f>
        <v>53288872.166666664</v>
      </c>
      <c r="I121" s="80">
        <f t="shared" ref="I121:I152" si="11">H121/$H$6*100</f>
        <v>3.0324435016000476E-2</v>
      </c>
      <c r="J121" s="80"/>
      <c r="L121" s="13" t="s">
        <v>724</v>
      </c>
      <c r="M121" s="80">
        <v>1.3839989386943082E-2</v>
      </c>
    </row>
    <row r="122" spans="1:13" x14ac:dyDescent="0.3">
      <c r="A122" s="135" t="s">
        <v>711</v>
      </c>
      <c r="B122" s="130">
        <v>8880</v>
      </c>
      <c r="C122" s="130">
        <v>18149</v>
      </c>
      <c r="D122" s="130">
        <v>2727</v>
      </c>
      <c r="E122" s="130">
        <v>733</v>
      </c>
      <c r="F122" s="13" t="s">
        <v>640</v>
      </c>
      <c r="G122" s="130">
        <v>9513</v>
      </c>
      <c r="H122" s="130">
        <f t="shared" si="10"/>
        <v>8000.4</v>
      </c>
      <c r="I122" s="80">
        <f t="shared" si="11"/>
        <v>4.5526880198032501E-6</v>
      </c>
      <c r="J122" s="80"/>
      <c r="L122" s="13" t="s">
        <v>709</v>
      </c>
      <c r="M122" s="80">
        <v>1.2791867609399619E-2</v>
      </c>
    </row>
    <row r="123" spans="1:13" x14ac:dyDescent="0.3">
      <c r="A123" s="135" t="s">
        <v>355</v>
      </c>
      <c r="B123" s="130">
        <v>82481719</v>
      </c>
      <c r="C123" s="130">
        <v>81486110</v>
      </c>
      <c r="D123" s="130">
        <v>107241044</v>
      </c>
      <c r="E123" s="130">
        <v>160311298</v>
      </c>
      <c r="F123" s="130">
        <v>101790187</v>
      </c>
      <c r="G123" s="130">
        <v>116226023</v>
      </c>
      <c r="H123" s="130">
        <f t="shared" si="10"/>
        <v>108256063.5</v>
      </c>
      <c r="I123" s="80">
        <f t="shared" si="11"/>
        <v>6.1603930224427512E-2</v>
      </c>
      <c r="J123" s="80"/>
      <c r="L123" s="13" t="s">
        <v>229</v>
      </c>
      <c r="M123" s="80">
        <v>1.0901125341282944E-2</v>
      </c>
    </row>
    <row r="124" spans="1:13" x14ac:dyDescent="0.3">
      <c r="A124" s="135" t="s">
        <v>295</v>
      </c>
      <c r="B124" s="130">
        <v>26463705</v>
      </c>
      <c r="C124" s="130">
        <v>30973691</v>
      </c>
      <c r="D124" s="130">
        <v>55972206</v>
      </c>
      <c r="E124" s="130">
        <v>61018299</v>
      </c>
      <c r="F124" s="130">
        <v>60799025</v>
      </c>
      <c r="G124" s="130">
        <v>59884243</v>
      </c>
      <c r="H124" s="130">
        <f t="shared" si="10"/>
        <v>49185194.833333336</v>
      </c>
      <c r="I124" s="80">
        <f t="shared" si="11"/>
        <v>2.7989206448353256E-2</v>
      </c>
      <c r="J124" s="80"/>
      <c r="L124" s="13" t="s">
        <v>716</v>
      </c>
      <c r="M124" s="80">
        <v>9.2183369033323609E-3</v>
      </c>
    </row>
    <row r="125" spans="1:13" x14ac:dyDescent="0.3">
      <c r="A125" s="135" t="s">
        <v>294</v>
      </c>
      <c r="B125" s="130">
        <v>46379</v>
      </c>
      <c r="C125" s="130">
        <v>9889</v>
      </c>
      <c r="D125" s="130">
        <v>38477</v>
      </c>
      <c r="E125" s="130">
        <v>47082</v>
      </c>
      <c r="F125" s="130">
        <v>169257</v>
      </c>
      <c r="G125" s="130">
        <v>87362</v>
      </c>
      <c r="H125" s="130">
        <f t="shared" si="10"/>
        <v>66407.666666666672</v>
      </c>
      <c r="I125" s="80">
        <f t="shared" si="11"/>
        <v>3.7789784067849228E-5</v>
      </c>
      <c r="J125" s="80"/>
      <c r="L125" s="13" t="s">
        <v>369</v>
      </c>
      <c r="M125" s="80">
        <v>8.9892755905365829E-3</v>
      </c>
    </row>
    <row r="126" spans="1:13" x14ac:dyDescent="0.3">
      <c r="A126" s="135" t="s">
        <v>296</v>
      </c>
      <c r="B126" s="130">
        <v>3862882362</v>
      </c>
      <c r="C126" s="130">
        <v>614748345</v>
      </c>
      <c r="D126" s="130">
        <v>2904904681</v>
      </c>
      <c r="E126" s="130">
        <v>3782633415</v>
      </c>
      <c r="F126" s="130">
        <v>2873569064</v>
      </c>
      <c r="G126" s="130">
        <v>2430512087</v>
      </c>
      <c r="H126" s="130">
        <f t="shared" si="10"/>
        <v>2744874992.3333335</v>
      </c>
      <c r="I126" s="80">
        <f t="shared" si="11"/>
        <v>1.5619918370898338</v>
      </c>
      <c r="J126" s="80"/>
      <c r="L126" s="13" t="s">
        <v>389</v>
      </c>
      <c r="M126" s="80">
        <v>8.8479356371264223E-3</v>
      </c>
    </row>
    <row r="127" spans="1:13" x14ac:dyDescent="0.3">
      <c r="A127" s="135" t="s">
        <v>314</v>
      </c>
      <c r="B127" s="130">
        <v>6889522763</v>
      </c>
      <c r="C127" s="130">
        <v>6326281032</v>
      </c>
      <c r="D127" s="130">
        <v>7277364001</v>
      </c>
      <c r="E127" s="130">
        <v>8550834137</v>
      </c>
      <c r="F127" s="130">
        <v>8865822164</v>
      </c>
      <c r="G127" s="130">
        <v>9597734889</v>
      </c>
      <c r="H127" s="130">
        <f t="shared" si="10"/>
        <v>7917926497.666667</v>
      </c>
      <c r="I127" s="80">
        <f t="shared" si="11"/>
        <v>4.5057558506586846</v>
      </c>
      <c r="J127" s="80"/>
      <c r="L127" s="13" t="s">
        <v>707</v>
      </c>
      <c r="M127" s="80">
        <v>7.6807957576133269E-3</v>
      </c>
    </row>
    <row r="128" spans="1:13" x14ac:dyDescent="0.3">
      <c r="A128" s="135" t="s">
        <v>722</v>
      </c>
      <c r="B128" s="130">
        <v>44994212</v>
      </c>
      <c r="C128" s="130">
        <v>39209303</v>
      </c>
      <c r="D128" s="130">
        <v>55734069</v>
      </c>
      <c r="E128" s="130">
        <v>58970181</v>
      </c>
      <c r="F128" s="130">
        <v>82226225</v>
      </c>
      <c r="G128" s="130">
        <v>47488818</v>
      </c>
      <c r="H128" s="130">
        <f t="shared" si="10"/>
        <v>54770468</v>
      </c>
      <c r="I128" s="80">
        <f t="shared" si="11"/>
        <v>3.1167548310411641E-2</v>
      </c>
      <c r="J128" s="80"/>
      <c r="L128" s="13" t="s">
        <v>351</v>
      </c>
      <c r="M128" s="80">
        <v>7.4712638360192752E-3</v>
      </c>
    </row>
    <row r="129" spans="1:13" x14ac:dyDescent="0.3">
      <c r="A129" s="135" t="s">
        <v>313</v>
      </c>
      <c r="B129" s="130">
        <v>1467636</v>
      </c>
      <c r="C129" s="130">
        <v>1444998</v>
      </c>
      <c r="D129" s="130">
        <v>76504528</v>
      </c>
      <c r="E129" s="130">
        <v>28260427</v>
      </c>
      <c r="F129" s="130">
        <v>84008856</v>
      </c>
      <c r="G129" s="130">
        <v>42320632</v>
      </c>
      <c r="H129" s="130">
        <f t="shared" si="10"/>
        <v>39001179.5</v>
      </c>
      <c r="I129" s="80">
        <f t="shared" si="11"/>
        <v>2.2193915637698878E-2</v>
      </c>
      <c r="J129" s="80"/>
      <c r="L129" s="13" t="s">
        <v>374</v>
      </c>
      <c r="M129" s="80">
        <v>7.4325777863108091E-3</v>
      </c>
    </row>
    <row r="130" spans="1:13" x14ac:dyDescent="0.3">
      <c r="A130" s="135" t="s">
        <v>300</v>
      </c>
      <c r="B130" s="130">
        <v>47782192</v>
      </c>
      <c r="C130" s="130">
        <v>37720822</v>
      </c>
      <c r="D130" s="130">
        <v>22051675</v>
      </c>
      <c r="E130" s="130">
        <v>34536401</v>
      </c>
      <c r="F130" s="130">
        <v>51288852</v>
      </c>
      <c r="G130" s="130">
        <v>35967257</v>
      </c>
      <c r="H130" s="130">
        <f t="shared" si="10"/>
        <v>38224533.166666664</v>
      </c>
      <c r="I130" s="80">
        <f t="shared" si="11"/>
        <v>2.1751959178347997E-2</v>
      </c>
      <c r="J130" s="80"/>
      <c r="L130" s="13" t="s">
        <v>678</v>
      </c>
      <c r="M130" s="80">
        <v>6.0230602679696432E-3</v>
      </c>
    </row>
    <row r="131" spans="1:13" x14ac:dyDescent="0.3">
      <c r="A131" s="135" t="s">
        <v>306</v>
      </c>
      <c r="B131" s="130">
        <v>8499454</v>
      </c>
      <c r="C131" s="130">
        <v>127742</v>
      </c>
      <c r="D131" s="130">
        <v>741019</v>
      </c>
      <c r="E131" s="130">
        <v>2886294</v>
      </c>
      <c r="F131" s="130">
        <v>320272</v>
      </c>
      <c r="G131" s="130">
        <v>413725</v>
      </c>
      <c r="H131" s="130">
        <f t="shared" si="10"/>
        <v>2164751</v>
      </c>
      <c r="I131" s="80">
        <f t="shared" si="11"/>
        <v>1.2318678995496607E-3</v>
      </c>
      <c r="J131" s="80"/>
      <c r="L131" s="13" t="s">
        <v>587</v>
      </c>
      <c r="M131" s="80">
        <v>4.3426135018356559E-3</v>
      </c>
    </row>
    <row r="132" spans="1:13" x14ac:dyDescent="0.3">
      <c r="A132" s="135" t="s">
        <v>326</v>
      </c>
      <c r="B132" s="130">
        <v>100134451</v>
      </c>
      <c r="C132" s="130">
        <v>82690493</v>
      </c>
      <c r="D132" s="130">
        <v>109587312</v>
      </c>
      <c r="E132" s="130">
        <v>164796810</v>
      </c>
      <c r="F132" s="130">
        <v>145249846</v>
      </c>
      <c r="G132" s="130">
        <v>139560151</v>
      </c>
      <c r="H132" s="130">
        <f t="shared" si="10"/>
        <v>123669843.83333333</v>
      </c>
      <c r="I132" s="80">
        <f t="shared" si="11"/>
        <v>7.0375258290954895E-2</v>
      </c>
      <c r="J132" s="80"/>
      <c r="L132" s="13" t="s">
        <v>214</v>
      </c>
      <c r="M132" s="80">
        <v>4.3192337724104243E-3</v>
      </c>
    </row>
    <row r="133" spans="1:13" x14ac:dyDescent="0.3">
      <c r="A133" s="135" t="s">
        <v>304</v>
      </c>
      <c r="B133" s="130">
        <v>1514720</v>
      </c>
      <c r="C133" s="130">
        <v>2421591</v>
      </c>
      <c r="D133" s="130">
        <v>1486593</v>
      </c>
      <c r="E133" s="130">
        <v>2209940</v>
      </c>
      <c r="F133" s="130">
        <v>2041800</v>
      </c>
      <c r="G133" s="130">
        <v>1447533</v>
      </c>
      <c r="H133" s="130">
        <f t="shared" si="10"/>
        <v>1853696.1666666667</v>
      </c>
      <c r="I133" s="80">
        <f t="shared" si="11"/>
        <v>1.0548597983024027E-3</v>
      </c>
      <c r="J133" s="80"/>
      <c r="L133" s="13" t="s">
        <v>691</v>
      </c>
      <c r="M133" s="80">
        <v>3.9389861982667175E-3</v>
      </c>
    </row>
    <row r="134" spans="1:13" x14ac:dyDescent="0.3">
      <c r="A134" s="135" t="s">
        <v>721</v>
      </c>
      <c r="B134" s="130">
        <v>558508336</v>
      </c>
      <c r="C134" s="130">
        <v>555044427</v>
      </c>
      <c r="D134" s="130">
        <v>480739828</v>
      </c>
      <c r="E134" s="130">
        <v>730797910</v>
      </c>
      <c r="F134" s="130">
        <v>548548087</v>
      </c>
      <c r="G134" s="130">
        <v>310552843</v>
      </c>
      <c r="H134" s="130">
        <f t="shared" si="10"/>
        <v>530698571.83333331</v>
      </c>
      <c r="I134" s="80">
        <f t="shared" si="11"/>
        <v>0.30199802886259575</v>
      </c>
      <c r="J134" s="80"/>
      <c r="L134" s="13" t="s">
        <v>695</v>
      </c>
      <c r="M134" s="80">
        <v>3.7831381226295585E-3</v>
      </c>
    </row>
    <row r="135" spans="1:13" x14ac:dyDescent="0.3">
      <c r="A135" s="135" t="s">
        <v>312</v>
      </c>
      <c r="B135" s="130">
        <v>550386</v>
      </c>
      <c r="C135" s="130">
        <v>1445592</v>
      </c>
      <c r="D135" s="130">
        <v>1020531</v>
      </c>
      <c r="E135" s="130">
        <v>3250990</v>
      </c>
      <c r="F135" s="130">
        <v>1855746</v>
      </c>
      <c r="G135" s="130">
        <v>2715485</v>
      </c>
      <c r="H135" s="130">
        <f t="shared" si="10"/>
        <v>1806455</v>
      </c>
      <c r="I135" s="80">
        <f t="shared" si="11"/>
        <v>1.0279768557589222E-3</v>
      </c>
      <c r="J135" s="80"/>
      <c r="L135" s="13" t="s">
        <v>382</v>
      </c>
      <c r="M135" s="80">
        <v>3.3139999655216585E-3</v>
      </c>
    </row>
    <row r="136" spans="1:13" x14ac:dyDescent="0.3">
      <c r="A136" s="135" t="s">
        <v>406</v>
      </c>
      <c r="B136" s="130">
        <v>3598930</v>
      </c>
      <c r="C136" s="130">
        <v>1550194</v>
      </c>
      <c r="D136" s="130">
        <v>1109095</v>
      </c>
      <c r="E136" s="130">
        <v>1101449</v>
      </c>
      <c r="F136" s="130">
        <v>608792</v>
      </c>
      <c r="G136" s="130">
        <v>1261310</v>
      </c>
      <c r="H136" s="130">
        <f t="shared" si="10"/>
        <v>1538295</v>
      </c>
      <c r="I136" s="80">
        <f t="shared" si="11"/>
        <v>8.7537838325874213E-4</v>
      </c>
      <c r="J136" s="80"/>
      <c r="L136" s="13" t="s">
        <v>273</v>
      </c>
      <c r="M136" s="80">
        <v>3.057943985216827E-3</v>
      </c>
    </row>
    <row r="137" spans="1:13" x14ac:dyDescent="0.3">
      <c r="A137" s="135" t="s">
        <v>487</v>
      </c>
      <c r="B137" s="130">
        <v>10532</v>
      </c>
      <c r="C137" s="130">
        <v>2173</v>
      </c>
      <c r="D137" s="130">
        <v>21083</v>
      </c>
      <c r="E137" s="130">
        <v>34690</v>
      </c>
      <c r="F137" s="130">
        <v>44226</v>
      </c>
      <c r="G137" s="130">
        <v>57447</v>
      </c>
      <c r="H137" s="130">
        <f t="shared" si="10"/>
        <v>28358.5</v>
      </c>
      <c r="I137" s="80">
        <f t="shared" si="11"/>
        <v>1.6137618520272795E-5</v>
      </c>
      <c r="J137" s="80"/>
      <c r="L137" s="13" t="s">
        <v>603</v>
      </c>
      <c r="M137" s="80">
        <v>3.0173784332649645E-3</v>
      </c>
    </row>
    <row r="138" spans="1:13" x14ac:dyDescent="0.3">
      <c r="A138" s="135" t="s">
        <v>718</v>
      </c>
      <c r="B138" s="130">
        <v>295907868</v>
      </c>
      <c r="C138" s="130">
        <v>201394635</v>
      </c>
      <c r="D138" s="130">
        <v>291831757</v>
      </c>
      <c r="E138" s="130">
        <v>432780553</v>
      </c>
      <c r="F138" s="130">
        <v>303574493</v>
      </c>
      <c r="G138" s="130">
        <v>352077790</v>
      </c>
      <c r="H138" s="130">
        <f t="shared" si="10"/>
        <v>312927849.33333331</v>
      </c>
      <c r="I138" s="80">
        <f t="shared" si="11"/>
        <v>0.17807395514257576</v>
      </c>
      <c r="J138" s="80"/>
      <c r="L138" s="13" t="s">
        <v>288</v>
      </c>
      <c r="M138" s="80">
        <v>2.7022401477160536E-3</v>
      </c>
    </row>
    <row r="139" spans="1:13" x14ac:dyDescent="0.3">
      <c r="A139" s="135" t="s">
        <v>653</v>
      </c>
      <c r="B139" s="130">
        <v>194</v>
      </c>
      <c r="C139" s="13" t="s">
        <v>640</v>
      </c>
      <c r="D139" s="13" t="s">
        <v>640</v>
      </c>
      <c r="E139" s="130">
        <v>741</v>
      </c>
      <c r="F139" s="13" t="s">
        <v>640</v>
      </c>
      <c r="G139" s="130">
        <v>1158</v>
      </c>
      <c r="H139" s="130">
        <f t="shared" si="10"/>
        <v>697.66666666666663</v>
      </c>
      <c r="I139" s="80">
        <f t="shared" si="11"/>
        <v>3.9701248376948664E-7</v>
      </c>
      <c r="J139" s="80"/>
      <c r="L139" s="13" t="s">
        <v>260</v>
      </c>
      <c r="M139" s="80">
        <v>2.4177311002454766E-3</v>
      </c>
    </row>
    <row r="140" spans="1:13" x14ac:dyDescent="0.3">
      <c r="A140" s="135" t="s">
        <v>308</v>
      </c>
      <c r="B140" s="130">
        <v>71284970</v>
      </c>
      <c r="C140" s="130">
        <v>75123504</v>
      </c>
      <c r="D140" s="130">
        <v>68190878</v>
      </c>
      <c r="E140" s="130">
        <v>88593543</v>
      </c>
      <c r="F140" s="130">
        <v>114536181</v>
      </c>
      <c r="G140" s="130">
        <v>89466958</v>
      </c>
      <c r="H140" s="130">
        <f t="shared" si="10"/>
        <v>84532672.333333328</v>
      </c>
      <c r="I140" s="80">
        <f t="shared" si="11"/>
        <v>4.8103955378971094E-2</v>
      </c>
      <c r="J140" s="80"/>
      <c r="L140" s="13" t="s">
        <v>720</v>
      </c>
      <c r="M140" s="80">
        <v>2.3767743212282652E-3</v>
      </c>
    </row>
    <row r="141" spans="1:13" x14ac:dyDescent="0.3">
      <c r="A141" s="135" t="s">
        <v>303</v>
      </c>
      <c r="B141" s="130">
        <v>4627213</v>
      </c>
      <c r="C141" s="130">
        <v>2793661</v>
      </c>
      <c r="D141" s="130">
        <v>2028481</v>
      </c>
      <c r="E141" s="130">
        <v>2026517</v>
      </c>
      <c r="F141" s="130">
        <v>1254245</v>
      </c>
      <c r="G141" s="130">
        <v>1299833</v>
      </c>
      <c r="H141" s="130">
        <f t="shared" si="10"/>
        <v>2338325</v>
      </c>
      <c r="I141" s="80">
        <f t="shared" si="11"/>
        <v>1.3306414946635712E-3</v>
      </c>
      <c r="J141" s="80"/>
      <c r="L141" s="13" t="s">
        <v>226</v>
      </c>
      <c r="M141" s="80">
        <v>2.2320031404798797E-3</v>
      </c>
    </row>
    <row r="142" spans="1:13" x14ac:dyDescent="0.3">
      <c r="A142" s="135" t="s">
        <v>301</v>
      </c>
      <c r="B142" s="130">
        <v>5211727</v>
      </c>
      <c r="C142" s="130">
        <v>5956087</v>
      </c>
      <c r="D142" s="130">
        <v>3371173</v>
      </c>
      <c r="E142" s="130">
        <v>2264882</v>
      </c>
      <c r="F142" s="130">
        <v>1178456</v>
      </c>
      <c r="G142" s="130">
        <v>1673206</v>
      </c>
      <c r="H142" s="130">
        <f t="shared" si="10"/>
        <v>3275921.8333333335</v>
      </c>
      <c r="I142" s="80">
        <f t="shared" si="11"/>
        <v>1.8641880511510132E-3</v>
      </c>
      <c r="J142" s="80"/>
      <c r="L142" s="13" t="s">
        <v>198</v>
      </c>
      <c r="M142" s="80">
        <v>1.8713483126117541E-3</v>
      </c>
    </row>
    <row r="143" spans="1:13" x14ac:dyDescent="0.3">
      <c r="A143" s="135" t="s">
        <v>32</v>
      </c>
      <c r="B143" s="130">
        <v>4389202524</v>
      </c>
      <c r="C143" s="130">
        <v>3015391731</v>
      </c>
      <c r="D143" s="130">
        <v>4274150426</v>
      </c>
      <c r="E143" s="130">
        <v>5457422021</v>
      </c>
      <c r="F143" s="130">
        <v>5114361158</v>
      </c>
      <c r="G143" s="130">
        <v>5640098042</v>
      </c>
      <c r="H143" s="130">
        <f t="shared" si="10"/>
        <v>4648437650.333333</v>
      </c>
      <c r="I143" s="80">
        <f t="shared" si="11"/>
        <v>2.6452285387574292</v>
      </c>
      <c r="J143" s="80"/>
      <c r="L143" s="13" t="s">
        <v>301</v>
      </c>
      <c r="M143" s="80">
        <v>1.8641880511510132E-3</v>
      </c>
    </row>
    <row r="144" spans="1:13" x14ac:dyDescent="0.3">
      <c r="A144" s="135" t="s">
        <v>302</v>
      </c>
      <c r="B144" s="130">
        <v>1007591465</v>
      </c>
      <c r="C144" s="130">
        <v>985607725</v>
      </c>
      <c r="D144" s="130">
        <v>1154733798</v>
      </c>
      <c r="E144" s="130">
        <v>1500091067</v>
      </c>
      <c r="F144" s="130">
        <v>1276875062</v>
      </c>
      <c r="G144" s="130">
        <v>1262026909</v>
      </c>
      <c r="H144" s="130">
        <f t="shared" si="10"/>
        <v>1197821004.3333333</v>
      </c>
      <c r="I144" s="80">
        <f t="shared" si="11"/>
        <v>0.68162908558285373</v>
      </c>
      <c r="J144" s="80"/>
      <c r="L144" s="13" t="s">
        <v>323</v>
      </c>
      <c r="M144" s="80">
        <v>1.5331609200739289E-3</v>
      </c>
    </row>
    <row r="145" spans="1:13" x14ac:dyDescent="0.3">
      <c r="A145" s="135" t="s">
        <v>315</v>
      </c>
      <c r="B145" s="130">
        <v>225485075</v>
      </c>
      <c r="C145" s="130">
        <v>205153351</v>
      </c>
      <c r="D145" s="130">
        <v>217736514</v>
      </c>
      <c r="E145" s="130">
        <v>425432776</v>
      </c>
      <c r="F145" s="130">
        <v>240628156</v>
      </c>
      <c r="G145" s="130">
        <v>171085854</v>
      </c>
      <c r="H145" s="130">
        <f t="shared" si="10"/>
        <v>247586954.33333334</v>
      </c>
      <c r="I145" s="80">
        <f t="shared" si="11"/>
        <v>0.14089122554534037</v>
      </c>
      <c r="J145" s="80"/>
      <c r="L145" s="13" t="s">
        <v>699</v>
      </c>
      <c r="M145" s="80">
        <v>1.5036746340839628E-3</v>
      </c>
    </row>
    <row r="146" spans="1:13" x14ac:dyDescent="0.3">
      <c r="A146" s="135" t="s">
        <v>317</v>
      </c>
      <c r="B146" s="130">
        <v>242745146</v>
      </c>
      <c r="C146" s="130">
        <v>213334665</v>
      </c>
      <c r="D146" s="130">
        <v>213031928</v>
      </c>
      <c r="E146" s="130">
        <v>242460798</v>
      </c>
      <c r="F146" s="130">
        <v>261040742</v>
      </c>
      <c r="G146" s="130">
        <v>278214327</v>
      </c>
      <c r="H146" s="130">
        <f t="shared" si="10"/>
        <v>241804601</v>
      </c>
      <c r="I146" s="80">
        <f t="shared" si="11"/>
        <v>0.13760073372656431</v>
      </c>
      <c r="J146" s="80"/>
      <c r="L146" s="13" t="s">
        <v>282</v>
      </c>
      <c r="M146" s="80">
        <v>1.433939666354335E-3</v>
      </c>
    </row>
    <row r="147" spans="1:13" x14ac:dyDescent="0.3">
      <c r="A147" s="135" t="s">
        <v>493</v>
      </c>
      <c r="B147" s="130">
        <v>42838394</v>
      </c>
      <c r="C147" s="130">
        <v>36178796</v>
      </c>
      <c r="D147" s="130">
        <v>58640836</v>
      </c>
      <c r="E147" s="130">
        <v>51955536</v>
      </c>
      <c r="F147" s="130">
        <v>36285352</v>
      </c>
      <c r="G147" s="130">
        <v>22405029</v>
      </c>
      <c r="H147" s="130">
        <f t="shared" si="10"/>
        <v>41383990.5</v>
      </c>
      <c r="I147" s="80">
        <f t="shared" si="11"/>
        <v>2.3549872226513866E-2</v>
      </c>
      <c r="J147" s="80"/>
      <c r="L147" s="13" t="s">
        <v>303</v>
      </c>
      <c r="M147" s="80">
        <v>1.3306414946635712E-3</v>
      </c>
    </row>
    <row r="148" spans="1:13" x14ac:dyDescent="0.3">
      <c r="A148" s="135" t="s">
        <v>323</v>
      </c>
      <c r="B148" s="130">
        <v>2623687</v>
      </c>
      <c r="C148" s="130">
        <v>2293468</v>
      </c>
      <c r="D148" s="130">
        <v>2286481</v>
      </c>
      <c r="E148" s="130">
        <v>2717701</v>
      </c>
      <c r="F148" s="130">
        <v>3633578</v>
      </c>
      <c r="G148" s="130">
        <v>2610349</v>
      </c>
      <c r="H148" s="130">
        <f t="shared" si="10"/>
        <v>2694210.6666666665</v>
      </c>
      <c r="I148" s="80">
        <f t="shared" si="11"/>
        <v>1.5331609200739289E-3</v>
      </c>
      <c r="J148" s="80"/>
      <c r="L148" s="13" t="s">
        <v>306</v>
      </c>
      <c r="M148" s="80">
        <v>1.2318678995496607E-3</v>
      </c>
    </row>
    <row r="149" spans="1:13" x14ac:dyDescent="0.3">
      <c r="A149" s="135" t="s">
        <v>660</v>
      </c>
      <c r="B149" s="130">
        <v>139</v>
      </c>
      <c r="C149" s="13" t="s">
        <v>640</v>
      </c>
      <c r="D149" s="13" t="s">
        <v>640</v>
      </c>
      <c r="E149" s="130">
        <v>141</v>
      </c>
      <c r="F149" s="130">
        <v>1867</v>
      </c>
      <c r="G149" s="13" t="s">
        <v>640</v>
      </c>
      <c r="H149" s="130">
        <f t="shared" si="10"/>
        <v>715.66666666666663</v>
      </c>
      <c r="I149" s="80">
        <f t="shared" si="11"/>
        <v>4.0725551966224933E-7</v>
      </c>
      <c r="J149" s="80"/>
      <c r="L149" s="13" t="s">
        <v>319</v>
      </c>
      <c r="M149" s="80">
        <v>1.2247749765656223E-3</v>
      </c>
    </row>
    <row r="150" spans="1:13" x14ac:dyDescent="0.3">
      <c r="A150" s="135" t="s">
        <v>324</v>
      </c>
      <c r="B150" s="130">
        <v>5736512690</v>
      </c>
      <c r="C150" s="130">
        <v>3924957153</v>
      </c>
      <c r="D150" s="130">
        <v>5741611837</v>
      </c>
      <c r="E150" s="130">
        <v>9113361805</v>
      </c>
      <c r="F150" s="130">
        <v>5684068091</v>
      </c>
      <c r="G150" s="130">
        <v>5451906053</v>
      </c>
      <c r="H150" s="130">
        <f t="shared" si="10"/>
        <v>5942069604.833333</v>
      </c>
      <c r="I150" s="80">
        <f t="shared" si="11"/>
        <v>3.3813795688667754</v>
      </c>
      <c r="J150" s="80"/>
      <c r="L150" s="13" t="s">
        <v>364</v>
      </c>
      <c r="M150" s="80">
        <v>1.1450170085290762E-3</v>
      </c>
    </row>
    <row r="151" spans="1:13" x14ac:dyDescent="0.3">
      <c r="A151" s="135" t="s">
        <v>322</v>
      </c>
      <c r="B151" s="130">
        <v>63928176</v>
      </c>
      <c r="C151" s="130">
        <v>52566625</v>
      </c>
      <c r="D151" s="130">
        <v>38171063</v>
      </c>
      <c r="E151" s="130">
        <v>165590236</v>
      </c>
      <c r="F151" s="130">
        <v>52604524</v>
      </c>
      <c r="G151" s="130">
        <v>37569770</v>
      </c>
      <c r="H151" s="130">
        <f t="shared" si="10"/>
        <v>68405065.666666672</v>
      </c>
      <c r="I151" s="80">
        <f t="shared" si="11"/>
        <v>3.8926419048358585E-2</v>
      </c>
      <c r="J151" s="80"/>
      <c r="L151" s="13" t="s">
        <v>304</v>
      </c>
      <c r="M151" s="80">
        <v>1.0548597983024027E-3</v>
      </c>
    </row>
    <row r="152" spans="1:13" x14ac:dyDescent="0.3">
      <c r="A152" s="135" t="s">
        <v>319</v>
      </c>
      <c r="B152" s="130">
        <v>2157076</v>
      </c>
      <c r="C152" s="130">
        <v>1097079</v>
      </c>
      <c r="D152" s="130">
        <v>1481646</v>
      </c>
      <c r="E152" s="130">
        <v>2559883</v>
      </c>
      <c r="F152" s="130">
        <v>2830099</v>
      </c>
      <c r="G152" s="130">
        <v>2787937</v>
      </c>
      <c r="H152" s="130">
        <f t="shared" si="10"/>
        <v>2152286.6666666665</v>
      </c>
      <c r="I152" s="80">
        <f t="shared" si="11"/>
        <v>1.2247749765656223E-3</v>
      </c>
      <c r="J152" s="80"/>
      <c r="L152" s="13" t="s">
        <v>312</v>
      </c>
      <c r="M152" s="80">
        <v>1.0279768557589222E-3</v>
      </c>
    </row>
    <row r="153" spans="1:13" x14ac:dyDescent="0.3">
      <c r="A153" s="135" t="s">
        <v>318</v>
      </c>
      <c r="B153" s="130">
        <v>3756</v>
      </c>
      <c r="C153" s="130">
        <v>1737</v>
      </c>
      <c r="D153" s="130">
        <v>20593</v>
      </c>
      <c r="E153" s="130">
        <v>4901</v>
      </c>
      <c r="F153" s="130">
        <v>66382</v>
      </c>
      <c r="G153" s="130">
        <v>35097</v>
      </c>
      <c r="H153" s="130">
        <f t="shared" ref="H153:H184" si="12">AVERAGE(B153:G153)</f>
        <v>22077.666666666668</v>
      </c>
      <c r="I153" s="80">
        <f t="shared" ref="I153:I184" si="13">H153/$H$6*100</f>
        <v>1.2563462894173152E-5</v>
      </c>
      <c r="J153" s="80"/>
      <c r="L153" s="13" t="s">
        <v>218</v>
      </c>
      <c r="M153" s="80">
        <v>9.132543795453556E-4</v>
      </c>
    </row>
    <row r="154" spans="1:13" x14ac:dyDescent="0.3">
      <c r="A154" s="135" t="s">
        <v>655</v>
      </c>
      <c r="B154" s="13" t="s">
        <v>640</v>
      </c>
      <c r="C154" s="13" t="s">
        <v>640</v>
      </c>
      <c r="D154" s="13" t="s">
        <v>640</v>
      </c>
      <c r="E154" s="13" t="s">
        <v>640</v>
      </c>
      <c r="F154" s="13" t="s">
        <v>640</v>
      </c>
      <c r="G154" s="13" t="s">
        <v>640</v>
      </c>
      <c r="H154" s="130" t="e">
        <f t="shared" si="12"/>
        <v>#DIV/0!</v>
      </c>
      <c r="I154" s="80" t="e">
        <f t="shared" si="13"/>
        <v>#DIV/0!</v>
      </c>
      <c r="J154" s="80"/>
      <c r="L154" s="13" t="s">
        <v>406</v>
      </c>
      <c r="M154" s="80">
        <v>8.7537838325874213E-4</v>
      </c>
    </row>
    <row r="155" spans="1:13" x14ac:dyDescent="0.3">
      <c r="A155" s="135" t="s">
        <v>328</v>
      </c>
      <c r="B155" s="130">
        <v>30176109</v>
      </c>
      <c r="C155" s="130">
        <v>25772095</v>
      </c>
      <c r="D155" s="130">
        <v>71080758</v>
      </c>
      <c r="E155" s="130">
        <v>418205408</v>
      </c>
      <c r="F155" s="130">
        <v>228700167</v>
      </c>
      <c r="G155" s="130">
        <v>116517686</v>
      </c>
      <c r="H155" s="130">
        <f t="shared" si="12"/>
        <v>148408703.83333334</v>
      </c>
      <c r="I155" s="80">
        <f t="shared" si="13"/>
        <v>8.4453093342401059E-2</v>
      </c>
      <c r="J155" s="80"/>
      <c r="L155" s="13" t="s">
        <v>352</v>
      </c>
      <c r="M155" s="80">
        <v>7.8221768728529094E-4</v>
      </c>
    </row>
    <row r="156" spans="1:13" x14ac:dyDescent="0.3">
      <c r="A156" s="135" t="s">
        <v>717</v>
      </c>
      <c r="B156" s="130">
        <v>123119465</v>
      </c>
      <c r="C156" s="130">
        <v>234840956</v>
      </c>
      <c r="D156" s="130">
        <v>356210450</v>
      </c>
      <c r="E156" s="130">
        <v>299466434</v>
      </c>
      <c r="F156" s="130">
        <v>235692511</v>
      </c>
      <c r="G156" s="130">
        <v>33959903</v>
      </c>
      <c r="H156" s="130">
        <f t="shared" si="12"/>
        <v>213881619.83333334</v>
      </c>
      <c r="I156" s="80">
        <f t="shared" si="13"/>
        <v>0.12171095048639193</v>
      </c>
      <c r="J156" s="80"/>
      <c r="L156" s="13" t="s">
        <v>696</v>
      </c>
      <c r="M156" s="80">
        <v>6.6893321949955821E-4</v>
      </c>
    </row>
    <row r="157" spans="1:13" x14ac:dyDescent="0.3">
      <c r="A157" s="135" t="s">
        <v>334</v>
      </c>
      <c r="B157" s="130">
        <v>1290769686</v>
      </c>
      <c r="C157" s="130">
        <v>1053521238</v>
      </c>
      <c r="D157" s="130">
        <v>1409818067</v>
      </c>
      <c r="E157" s="130">
        <v>1659266127</v>
      </c>
      <c r="F157" s="130">
        <v>1806014464</v>
      </c>
      <c r="G157" s="130">
        <v>2022082276</v>
      </c>
      <c r="H157" s="130">
        <f t="shared" si="12"/>
        <v>1540245309.6666667</v>
      </c>
      <c r="I157" s="80">
        <f t="shared" si="13"/>
        <v>0.87648822169861274</v>
      </c>
      <c r="J157" s="80"/>
      <c r="L157" s="13" t="s">
        <v>222</v>
      </c>
      <c r="M157" s="80">
        <v>5.6862402258805772E-4</v>
      </c>
    </row>
    <row r="158" spans="1:13" x14ac:dyDescent="0.3">
      <c r="A158" s="135" t="s">
        <v>558</v>
      </c>
      <c r="B158" s="130">
        <v>150217</v>
      </c>
      <c r="C158" s="130">
        <v>116356</v>
      </c>
      <c r="D158" s="130">
        <v>56446</v>
      </c>
      <c r="E158" s="130">
        <v>78302</v>
      </c>
      <c r="F158" s="130">
        <v>151431</v>
      </c>
      <c r="G158" s="130">
        <v>191555</v>
      </c>
      <c r="H158" s="130">
        <f t="shared" si="12"/>
        <v>124051.16666666667</v>
      </c>
      <c r="I158" s="80">
        <f t="shared" si="13"/>
        <v>7.0592252928097294E-5</v>
      </c>
      <c r="J158" s="80"/>
      <c r="L158" s="13" t="s">
        <v>664</v>
      </c>
      <c r="M158" s="80">
        <v>4.8143017955091534E-4</v>
      </c>
    </row>
    <row r="159" spans="1:13" x14ac:dyDescent="0.3">
      <c r="A159" s="135" t="s">
        <v>332</v>
      </c>
      <c r="B159" s="130">
        <v>69900683</v>
      </c>
      <c r="C159" s="130">
        <v>60134202</v>
      </c>
      <c r="D159" s="130">
        <v>71786382</v>
      </c>
      <c r="E159" s="130">
        <v>81779889</v>
      </c>
      <c r="F159" s="130">
        <v>51289351</v>
      </c>
      <c r="G159" s="130">
        <v>97162135</v>
      </c>
      <c r="H159" s="130">
        <f t="shared" si="12"/>
        <v>72008773.666666672</v>
      </c>
      <c r="I159" s="80">
        <f t="shared" si="13"/>
        <v>4.0977136292305025E-2</v>
      </c>
      <c r="J159" s="80"/>
      <c r="L159" s="13" t="s">
        <v>383</v>
      </c>
      <c r="M159" s="80">
        <v>4.3601274808825557E-4</v>
      </c>
    </row>
    <row r="160" spans="1:13" x14ac:dyDescent="0.3">
      <c r="A160" s="135" t="s">
        <v>335</v>
      </c>
      <c r="B160" s="130">
        <v>227167243</v>
      </c>
      <c r="C160" s="130">
        <v>193829489</v>
      </c>
      <c r="D160" s="130">
        <v>305676090</v>
      </c>
      <c r="E160" s="130">
        <v>334815294</v>
      </c>
      <c r="F160" s="130">
        <v>321137916</v>
      </c>
      <c r="G160" s="130">
        <v>372246336</v>
      </c>
      <c r="H160" s="130">
        <f t="shared" si="12"/>
        <v>292478728</v>
      </c>
      <c r="I160" s="80">
        <f t="shared" si="13"/>
        <v>0.16643722826519841</v>
      </c>
      <c r="J160" s="80"/>
      <c r="L160" s="13" t="s">
        <v>340</v>
      </c>
      <c r="M160" s="80">
        <v>3.9560311790498245E-4</v>
      </c>
    </row>
    <row r="161" spans="1:13" x14ac:dyDescent="0.3">
      <c r="A161" s="135" t="s">
        <v>329</v>
      </c>
      <c r="B161" s="130">
        <v>888818311</v>
      </c>
      <c r="C161" s="130">
        <v>741900566</v>
      </c>
      <c r="D161" s="130">
        <v>880045238</v>
      </c>
      <c r="E161" s="130">
        <v>1433660697</v>
      </c>
      <c r="F161" s="130">
        <v>1277292092</v>
      </c>
      <c r="G161" s="130">
        <v>1341630550</v>
      </c>
      <c r="H161" s="130">
        <f t="shared" si="12"/>
        <v>1093891242.3333333</v>
      </c>
      <c r="I161" s="80">
        <f t="shared" si="13"/>
        <v>0.62248706988883806</v>
      </c>
      <c r="J161" s="80"/>
      <c r="L161" s="13" t="s">
        <v>710</v>
      </c>
      <c r="M161" s="80">
        <v>3.4595237248793867E-4</v>
      </c>
    </row>
    <row r="162" spans="1:13" x14ac:dyDescent="0.3">
      <c r="A162" s="135" t="s">
        <v>704</v>
      </c>
      <c r="B162" s="130">
        <v>244</v>
      </c>
      <c r="C162" s="130">
        <v>817</v>
      </c>
      <c r="D162" s="130">
        <v>1225</v>
      </c>
      <c r="E162" s="130">
        <v>2827</v>
      </c>
      <c r="F162" s="130">
        <v>435</v>
      </c>
      <c r="G162" s="130">
        <v>6692</v>
      </c>
      <c r="H162" s="130">
        <f t="shared" si="12"/>
        <v>2040</v>
      </c>
      <c r="I162" s="80">
        <f t="shared" si="13"/>
        <v>1.1608774011797699E-6</v>
      </c>
      <c r="J162" s="80"/>
      <c r="L162" s="13" t="s">
        <v>223</v>
      </c>
      <c r="M162" s="80">
        <v>2.8985496377734995E-4</v>
      </c>
    </row>
    <row r="163" spans="1:13" x14ac:dyDescent="0.3">
      <c r="A163" s="135" t="s">
        <v>694</v>
      </c>
      <c r="B163" s="13" t="s">
        <v>640</v>
      </c>
      <c r="C163" s="13" t="s">
        <v>640</v>
      </c>
      <c r="D163" s="130">
        <v>1638</v>
      </c>
      <c r="E163" s="130">
        <v>73</v>
      </c>
      <c r="F163" s="130">
        <v>31</v>
      </c>
      <c r="G163" s="130">
        <v>572</v>
      </c>
      <c r="H163" s="130">
        <f t="shared" si="12"/>
        <v>578.5</v>
      </c>
      <c r="I163" s="80">
        <f t="shared" si="13"/>
        <v>3.2919979244240043E-7</v>
      </c>
      <c r="J163" s="80"/>
      <c r="L163" s="13" t="s">
        <v>698</v>
      </c>
      <c r="M163" s="80">
        <v>2.8094499261598283E-4</v>
      </c>
    </row>
    <row r="164" spans="1:13" x14ac:dyDescent="0.3">
      <c r="A164" s="135" t="s">
        <v>715</v>
      </c>
      <c r="B164" s="130">
        <v>103791</v>
      </c>
      <c r="C164" s="130">
        <v>158181</v>
      </c>
      <c r="D164" s="130">
        <v>23602</v>
      </c>
      <c r="E164" s="130">
        <v>99601</v>
      </c>
      <c r="F164" s="130">
        <v>319136</v>
      </c>
      <c r="G164" s="130">
        <v>538633</v>
      </c>
      <c r="H164" s="130">
        <f t="shared" si="12"/>
        <v>207157.33333333334</v>
      </c>
      <c r="I164" s="80">
        <f t="shared" si="13"/>
        <v>1.1788444448790751E-4</v>
      </c>
      <c r="J164" s="80"/>
      <c r="L164" s="13" t="s">
        <v>347</v>
      </c>
      <c r="M164" s="80">
        <v>2.5703532834768896E-4</v>
      </c>
    </row>
    <row r="165" spans="1:13" x14ac:dyDescent="0.3">
      <c r="A165" s="135" t="s">
        <v>330</v>
      </c>
      <c r="B165" s="130">
        <v>2076</v>
      </c>
      <c r="C165" s="130">
        <v>1203</v>
      </c>
      <c r="D165" s="130">
        <v>372</v>
      </c>
      <c r="E165" s="130">
        <v>17</v>
      </c>
      <c r="F165" s="130">
        <v>152</v>
      </c>
      <c r="G165" s="130">
        <v>483</v>
      </c>
      <c r="H165" s="130">
        <f t="shared" si="12"/>
        <v>717.16666666666663</v>
      </c>
      <c r="I165" s="80">
        <f t="shared" si="13"/>
        <v>4.0810910598664616E-7</v>
      </c>
      <c r="J165" s="80"/>
      <c r="L165" s="13" t="s">
        <v>235</v>
      </c>
      <c r="M165" s="80">
        <v>2.5153510260205022E-4</v>
      </c>
    </row>
    <row r="166" spans="1:13" x14ac:dyDescent="0.3">
      <c r="A166" s="135" t="s">
        <v>333</v>
      </c>
      <c r="B166" s="130">
        <v>51355003</v>
      </c>
      <c r="C166" s="130">
        <v>56906892</v>
      </c>
      <c r="D166" s="130">
        <v>36948060</v>
      </c>
      <c r="E166" s="130">
        <v>30196203</v>
      </c>
      <c r="F166" s="130">
        <v>30867781</v>
      </c>
      <c r="G166" s="130">
        <v>58414551</v>
      </c>
      <c r="H166" s="130">
        <f t="shared" si="12"/>
        <v>44114748.333333336</v>
      </c>
      <c r="I166" s="80">
        <f t="shared" si="13"/>
        <v>2.5103830587695879E-2</v>
      </c>
      <c r="J166" s="80"/>
      <c r="L166" s="13" t="s">
        <v>343</v>
      </c>
      <c r="M166" s="80">
        <v>2.178676662664133E-4</v>
      </c>
    </row>
    <row r="167" spans="1:13" x14ac:dyDescent="0.3">
      <c r="A167" s="135" t="s">
        <v>337</v>
      </c>
      <c r="B167" s="130">
        <v>935501315</v>
      </c>
      <c r="C167" s="130">
        <v>375526773</v>
      </c>
      <c r="D167" s="130">
        <v>641186550</v>
      </c>
      <c r="E167" s="130">
        <v>912176600</v>
      </c>
      <c r="F167" s="130">
        <v>611493604</v>
      </c>
      <c r="G167" s="130">
        <v>517853805</v>
      </c>
      <c r="H167" s="130">
        <f t="shared" si="12"/>
        <v>665623107.83333337</v>
      </c>
      <c r="I167" s="80">
        <f t="shared" si="13"/>
        <v>0.37877785469939301</v>
      </c>
      <c r="J167" s="80"/>
      <c r="L167" s="13" t="s">
        <v>290</v>
      </c>
      <c r="M167" s="80">
        <v>2.0538975169052972E-4</v>
      </c>
    </row>
    <row r="168" spans="1:13" x14ac:dyDescent="0.3">
      <c r="A168" s="135" t="s">
        <v>712</v>
      </c>
      <c r="B168" s="130">
        <v>3395116206</v>
      </c>
      <c r="C168" s="130">
        <v>2585265124</v>
      </c>
      <c r="D168" s="130">
        <v>5974845768</v>
      </c>
      <c r="E168" s="130">
        <v>7322224993</v>
      </c>
      <c r="F168" s="130">
        <v>3093064384</v>
      </c>
      <c r="G168" s="130">
        <v>2494148888</v>
      </c>
      <c r="H168" s="130">
        <f t="shared" si="12"/>
        <v>4144110893.8333335</v>
      </c>
      <c r="I168" s="80">
        <f t="shared" si="13"/>
        <v>2.3582375905068691</v>
      </c>
      <c r="J168" s="80"/>
      <c r="L168" s="13" t="s">
        <v>594</v>
      </c>
      <c r="M168" s="80">
        <v>1.6093639855981371E-4</v>
      </c>
    </row>
    <row r="169" spans="1:13" x14ac:dyDescent="0.3">
      <c r="A169" s="135" t="s">
        <v>340</v>
      </c>
      <c r="B169" s="130">
        <v>1341656</v>
      </c>
      <c r="C169" s="130">
        <v>46581</v>
      </c>
      <c r="D169" s="130">
        <v>206687</v>
      </c>
      <c r="E169" s="130">
        <v>1820497</v>
      </c>
      <c r="F169" s="130">
        <v>264403</v>
      </c>
      <c r="G169" s="130">
        <v>491316</v>
      </c>
      <c r="H169" s="130">
        <f t="shared" si="12"/>
        <v>695190</v>
      </c>
      <c r="I169" s="80">
        <f t="shared" si="13"/>
        <v>3.9560311790498245E-4</v>
      </c>
      <c r="J169" s="80"/>
      <c r="L169" s="13" t="s">
        <v>354</v>
      </c>
      <c r="M169" s="80">
        <v>1.6067032621820668E-4</v>
      </c>
    </row>
    <row r="170" spans="1:13" x14ac:dyDescent="0.3">
      <c r="A170" s="135" t="s">
        <v>44</v>
      </c>
      <c r="B170" s="130">
        <v>4280333581</v>
      </c>
      <c r="C170" s="130">
        <v>2261025066</v>
      </c>
      <c r="D170" s="130">
        <v>2944467686</v>
      </c>
      <c r="E170" s="130">
        <v>5046305265</v>
      </c>
      <c r="F170" s="130">
        <v>3394701897</v>
      </c>
      <c r="G170" s="130">
        <v>3245996024</v>
      </c>
      <c r="H170" s="130">
        <f t="shared" si="12"/>
        <v>3528804919.8333335</v>
      </c>
      <c r="I170" s="80">
        <f t="shared" si="13"/>
        <v>2.0080930806894637</v>
      </c>
      <c r="J170" s="80"/>
      <c r="L170" s="13" t="s">
        <v>714</v>
      </c>
      <c r="M170" s="80">
        <v>1.6049139555602811E-4</v>
      </c>
    </row>
    <row r="171" spans="1:13" x14ac:dyDescent="0.3">
      <c r="A171" s="135" t="s">
        <v>351</v>
      </c>
      <c r="B171" s="130">
        <v>2501903</v>
      </c>
      <c r="C171" s="130">
        <v>7454916</v>
      </c>
      <c r="D171" s="130">
        <v>10258091</v>
      </c>
      <c r="E171" s="130">
        <v>19823319</v>
      </c>
      <c r="F171" s="130">
        <v>22978573</v>
      </c>
      <c r="G171" s="130">
        <v>15758329</v>
      </c>
      <c r="H171" s="130">
        <f t="shared" si="12"/>
        <v>13129188.5</v>
      </c>
      <c r="I171" s="80">
        <f t="shared" si="13"/>
        <v>7.4712638360192752E-3</v>
      </c>
      <c r="J171" s="80"/>
      <c r="L171" s="13" t="s">
        <v>271</v>
      </c>
      <c r="M171" s="80">
        <v>1.5367968184441602E-4</v>
      </c>
    </row>
    <row r="172" spans="1:13" x14ac:dyDescent="0.3">
      <c r="A172" s="135" t="s">
        <v>346</v>
      </c>
      <c r="B172" s="130">
        <v>31667916</v>
      </c>
      <c r="C172" s="130">
        <v>29382196</v>
      </c>
      <c r="D172" s="130">
        <v>34914390</v>
      </c>
      <c r="E172" s="130">
        <v>64919385</v>
      </c>
      <c r="F172" s="130">
        <v>31023075</v>
      </c>
      <c r="G172" s="130">
        <v>49047136</v>
      </c>
      <c r="H172" s="130">
        <f t="shared" si="12"/>
        <v>40159016.333333336</v>
      </c>
      <c r="I172" s="80">
        <f t="shared" si="13"/>
        <v>2.285279142890977E-2</v>
      </c>
      <c r="J172" s="80"/>
      <c r="L172" s="13" t="s">
        <v>715</v>
      </c>
      <c r="M172" s="80">
        <v>1.1788444448790751E-4</v>
      </c>
    </row>
    <row r="173" spans="1:13" x14ac:dyDescent="0.3">
      <c r="A173" s="135" t="s">
        <v>710</v>
      </c>
      <c r="B173" s="130">
        <v>737793</v>
      </c>
      <c r="C173" s="130">
        <v>350119</v>
      </c>
      <c r="D173" s="130">
        <v>309688</v>
      </c>
      <c r="E173" s="130">
        <v>700415</v>
      </c>
      <c r="F173" s="130">
        <v>1279470</v>
      </c>
      <c r="G173" s="130">
        <v>270150</v>
      </c>
      <c r="H173" s="130">
        <f t="shared" si="12"/>
        <v>607939.16666666663</v>
      </c>
      <c r="I173" s="80">
        <f t="shared" si="13"/>
        <v>3.4595237248793867E-4</v>
      </c>
      <c r="J173" s="80"/>
      <c r="L173" s="13" t="s">
        <v>230</v>
      </c>
      <c r="M173" s="80">
        <v>1.1735721266820504E-4</v>
      </c>
    </row>
    <row r="174" spans="1:13" x14ac:dyDescent="0.3">
      <c r="A174" s="135" t="s">
        <v>348</v>
      </c>
      <c r="B174" s="130">
        <v>476208167</v>
      </c>
      <c r="C174" s="130">
        <v>210176186</v>
      </c>
      <c r="D174" s="130">
        <v>406544718</v>
      </c>
      <c r="E174" s="130">
        <v>411596681</v>
      </c>
      <c r="F174" s="130">
        <v>319147708</v>
      </c>
      <c r="G174" s="130">
        <v>465363779</v>
      </c>
      <c r="H174" s="130">
        <f t="shared" si="12"/>
        <v>381506206.5</v>
      </c>
      <c r="I174" s="80">
        <f t="shared" si="13"/>
        <v>0.2170989870272905</v>
      </c>
      <c r="J174" s="80"/>
      <c r="L174" s="13" t="s">
        <v>614</v>
      </c>
      <c r="M174" s="80">
        <v>1.1454312824251835E-4</v>
      </c>
    </row>
    <row r="175" spans="1:13" x14ac:dyDescent="0.3">
      <c r="A175" s="135" t="s">
        <v>644</v>
      </c>
      <c r="B175" s="130">
        <v>473090</v>
      </c>
      <c r="C175" s="130">
        <v>855</v>
      </c>
      <c r="D175" s="130">
        <v>1538</v>
      </c>
      <c r="E175" s="130">
        <v>558</v>
      </c>
      <c r="F175" s="130">
        <v>125600</v>
      </c>
      <c r="G175" s="130">
        <v>2868</v>
      </c>
      <c r="H175" s="130">
        <f t="shared" si="12"/>
        <v>100751.5</v>
      </c>
      <c r="I175" s="80">
        <f t="shared" si="13"/>
        <v>5.7333401708315485E-5</v>
      </c>
      <c r="J175" s="80"/>
      <c r="L175" s="13" t="s">
        <v>208</v>
      </c>
      <c r="M175" s="80">
        <v>1.1349198410548604E-4</v>
      </c>
    </row>
    <row r="176" spans="1:13" x14ac:dyDescent="0.3">
      <c r="A176" s="135" t="s">
        <v>347</v>
      </c>
      <c r="B176" s="130">
        <v>149545</v>
      </c>
      <c r="C176" s="130">
        <v>231711</v>
      </c>
      <c r="D176" s="130">
        <v>679671</v>
      </c>
      <c r="E176" s="130">
        <v>336117</v>
      </c>
      <c r="F176" s="130">
        <v>861528</v>
      </c>
      <c r="G176" s="130">
        <v>451544</v>
      </c>
      <c r="H176" s="130">
        <f t="shared" si="12"/>
        <v>451686</v>
      </c>
      <c r="I176" s="80">
        <f t="shared" si="13"/>
        <v>2.5703532834768896E-4</v>
      </c>
      <c r="J176" s="80"/>
      <c r="L176" s="13" t="s">
        <v>360</v>
      </c>
      <c r="M176" s="80">
        <v>1.0532932777112844E-4</v>
      </c>
    </row>
    <row r="177" spans="1:13" x14ac:dyDescent="0.3">
      <c r="A177" s="135" t="s">
        <v>344</v>
      </c>
      <c r="B177" s="130">
        <v>150772874</v>
      </c>
      <c r="C177" s="130">
        <v>114028702</v>
      </c>
      <c r="D177" s="130">
        <v>160692876</v>
      </c>
      <c r="E177" s="130">
        <v>221720470</v>
      </c>
      <c r="F177" s="130">
        <v>163590530</v>
      </c>
      <c r="G177" s="130">
        <v>263040787</v>
      </c>
      <c r="H177" s="130">
        <f t="shared" si="12"/>
        <v>178974373.16666666</v>
      </c>
      <c r="I177" s="80">
        <f t="shared" si="13"/>
        <v>0.10184671823504821</v>
      </c>
      <c r="J177" s="80"/>
      <c r="L177" s="13" t="s">
        <v>250</v>
      </c>
      <c r="M177" s="80">
        <v>9.4759558001971633E-5</v>
      </c>
    </row>
    <row r="178" spans="1:13" x14ac:dyDescent="0.3">
      <c r="A178" s="135" t="s">
        <v>352</v>
      </c>
      <c r="B178" s="130">
        <v>1669494</v>
      </c>
      <c r="C178" s="130">
        <v>1987131</v>
      </c>
      <c r="D178" s="130">
        <v>2991539</v>
      </c>
      <c r="E178" s="130">
        <v>1199871</v>
      </c>
      <c r="F178" s="130">
        <v>6765</v>
      </c>
      <c r="G178" s="130">
        <v>392707</v>
      </c>
      <c r="H178" s="130">
        <f t="shared" si="12"/>
        <v>1374584.5</v>
      </c>
      <c r="I178" s="80">
        <f t="shared" si="13"/>
        <v>7.8221768728529094E-4</v>
      </c>
      <c r="J178" s="80"/>
      <c r="L178" s="13" t="s">
        <v>705</v>
      </c>
      <c r="M178" s="80">
        <v>7.3143337922944808E-5</v>
      </c>
    </row>
    <row r="179" spans="1:13" x14ac:dyDescent="0.3">
      <c r="A179" s="135" t="s">
        <v>360</v>
      </c>
      <c r="B179" s="130">
        <v>200781</v>
      </c>
      <c r="C179" s="130">
        <v>231533</v>
      </c>
      <c r="D179" s="130">
        <v>122707</v>
      </c>
      <c r="E179" s="130">
        <v>207646</v>
      </c>
      <c r="F179" s="130">
        <v>219310</v>
      </c>
      <c r="G179" s="130">
        <v>128589</v>
      </c>
      <c r="H179" s="130">
        <f t="shared" si="12"/>
        <v>185094.33333333334</v>
      </c>
      <c r="I179" s="80">
        <f t="shared" si="13"/>
        <v>1.0532932777112844E-4</v>
      </c>
      <c r="J179" s="80"/>
      <c r="L179" s="13" t="s">
        <v>558</v>
      </c>
      <c r="M179" s="80">
        <v>7.0592252928097294E-5</v>
      </c>
    </row>
    <row r="180" spans="1:13" x14ac:dyDescent="0.3">
      <c r="A180" s="135" t="s">
        <v>354</v>
      </c>
      <c r="B180" s="130">
        <v>1390756</v>
      </c>
      <c r="C180" s="130">
        <v>452</v>
      </c>
      <c r="D180" s="13" t="s">
        <v>640</v>
      </c>
      <c r="E180" s="130">
        <v>10134</v>
      </c>
      <c r="F180" s="130">
        <v>9475</v>
      </c>
      <c r="G180" s="130">
        <v>906</v>
      </c>
      <c r="H180" s="130">
        <f t="shared" si="12"/>
        <v>282344.59999999998</v>
      </c>
      <c r="I180" s="80">
        <f t="shared" si="13"/>
        <v>1.6067032621820668E-4</v>
      </c>
      <c r="J180" s="80"/>
      <c r="L180" s="13" t="s">
        <v>644</v>
      </c>
      <c r="M180" s="80">
        <v>5.7333401708315485E-5</v>
      </c>
    </row>
    <row r="181" spans="1:13" x14ac:dyDescent="0.3">
      <c r="A181" s="135" t="s">
        <v>343</v>
      </c>
      <c r="B181" s="130">
        <v>167898</v>
      </c>
      <c r="C181" s="130">
        <v>113119</v>
      </c>
      <c r="D181" s="130">
        <v>291269</v>
      </c>
      <c r="E181" s="130">
        <v>722372</v>
      </c>
      <c r="F181" s="130">
        <v>894784</v>
      </c>
      <c r="G181" s="130">
        <v>107700</v>
      </c>
      <c r="H181" s="130">
        <f t="shared" si="12"/>
        <v>382857</v>
      </c>
      <c r="I181" s="80">
        <f t="shared" si="13"/>
        <v>2.178676662664133E-4</v>
      </c>
      <c r="J181" s="80"/>
      <c r="L181" s="13" t="s">
        <v>702</v>
      </c>
      <c r="M181" s="80">
        <v>4.8520312594767457E-5</v>
      </c>
    </row>
    <row r="182" spans="1:13" x14ac:dyDescent="0.3">
      <c r="A182" s="135" t="s">
        <v>254</v>
      </c>
      <c r="B182" s="130">
        <v>53763712</v>
      </c>
      <c r="C182" s="130">
        <v>43030967</v>
      </c>
      <c r="D182" s="130">
        <v>52994929</v>
      </c>
      <c r="E182" s="130">
        <v>66336348</v>
      </c>
      <c r="F182" s="130">
        <v>78991915</v>
      </c>
      <c r="G182" s="130">
        <v>61379020</v>
      </c>
      <c r="H182" s="130">
        <f t="shared" si="12"/>
        <v>59416148.5</v>
      </c>
      <c r="I182" s="80">
        <f t="shared" si="13"/>
        <v>3.381120787195651E-2</v>
      </c>
      <c r="J182" s="80"/>
      <c r="L182" s="13" t="s">
        <v>656</v>
      </c>
      <c r="M182" s="80">
        <v>3.978167517729184E-5</v>
      </c>
    </row>
    <row r="183" spans="1:13" x14ac:dyDescent="0.3">
      <c r="A183" s="135" t="s">
        <v>463</v>
      </c>
      <c r="B183" s="130">
        <v>14475</v>
      </c>
      <c r="C183" s="130">
        <v>4099</v>
      </c>
      <c r="D183" s="130">
        <v>110040</v>
      </c>
      <c r="E183" s="130">
        <v>95787</v>
      </c>
      <c r="F183" s="130">
        <v>2538</v>
      </c>
      <c r="G183" s="130">
        <v>86964</v>
      </c>
      <c r="H183" s="130">
        <f t="shared" si="12"/>
        <v>52317.166666666664</v>
      </c>
      <c r="I183" s="80">
        <f t="shared" si="13"/>
        <v>2.9771478665239647E-5</v>
      </c>
      <c r="J183" s="80"/>
      <c r="L183" s="13" t="s">
        <v>294</v>
      </c>
      <c r="M183" s="80">
        <v>3.7789784067849228E-5</v>
      </c>
    </row>
    <row r="184" spans="1:13" x14ac:dyDescent="0.3">
      <c r="A184" s="135" t="s">
        <v>709</v>
      </c>
      <c r="B184" s="130">
        <v>16165290</v>
      </c>
      <c r="C184" s="130">
        <v>7661290</v>
      </c>
      <c r="D184" s="130">
        <v>11769781</v>
      </c>
      <c r="E184" s="130">
        <v>18114050</v>
      </c>
      <c r="F184" s="130">
        <v>41060449</v>
      </c>
      <c r="G184" s="130">
        <v>40103382</v>
      </c>
      <c r="H184" s="130">
        <f t="shared" si="12"/>
        <v>22479040.333333332</v>
      </c>
      <c r="I184" s="80">
        <f t="shared" si="13"/>
        <v>1.2791867609399619E-2</v>
      </c>
      <c r="J184" s="80"/>
      <c r="L184" s="13" t="s">
        <v>463</v>
      </c>
      <c r="M184" s="80">
        <v>2.9771478665239647E-5</v>
      </c>
    </row>
    <row r="185" spans="1:13" x14ac:dyDescent="0.3">
      <c r="A185" s="135" t="s">
        <v>707</v>
      </c>
      <c r="B185" s="130">
        <v>30390283</v>
      </c>
      <c r="C185" s="130">
        <v>3166073</v>
      </c>
      <c r="D185" s="130">
        <v>35529228</v>
      </c>
      <c r="E185" s="130">
        <v>519421</v>
      </c>
      <c r="F185" s="130">
        <v>9726519</v>
      </c>
      <c r="G185" s="130">
        <v>1652859</v>
      </c>
      <c r="H185" s="130">
        <f t="shared" ref="H185:H216" si="14">AVERAGE(B185:G185)</f>
        <v>13497397.166666666</v>
      </c>
      <c r="I185" s="80">
        <f t="shared" ref="I185:I216" si="15">H185/$H$6*100</f>
        <v>7.6807957576133269E-3</v>
      </c>
      <c r="J185" s="80"/>
      <c r="L185" s="13" t="s">
        <v>249</v>
      </c>
      <c r="M185" s="80">
        <v>2.6309617062260658E-5</v>
      </c>
    </row>
    <row r="186" spans="1:13" x14ac:dyDescent="0.3">
      <c r="A186" s="135" t="s">
        <v>436</v>
      </c>
      <c r="B186" s="130">
        <v>737</v>
      </c>
      <c r="C186" s="130">
        <v>822</v>
      </c>
      <c r="D186" s="130">
        <v>3295</v>
      </c>
      <c r="E186" s="130">
        <v>2922</v>
      </c>
      <c r="F186" s="130">
        <v>409</v>
      </c>
      <c r="G186" s="130">
        <v>6582</v>
      </c>
      <c r="H186" s="130">
        <f t="shared" si="14"/>
        <v>2461.1666666666665</v>
      </c>
      <c r="I186" s="80">
        <f t="shared" si="15"/>
        <v>1.4005454724854297E-6</v>
      </c>
      <c r="J186" s="80"/>
      <c r="L186" s="13" t="s">
        <v>661</v>
      </c>
      <c r="M186" s="80">
        <v>2.4231380953959058E-5</v>
      </c>
    </row>
    <row r="187" spans="1:13" x14ac:dyDescent="0.3">
      <c r="A187" s="135" t="s">
        <v>236</v>
      </c>
      <c r="B187" s="130">
        <v>17658</v>
      </c>
      <c r="C187" s="130">
        <v>7398</v>
      </c>
      <c r="D187" s="130">
        <v>49323</v>
      </c>
      <c r="E187" s="130">
        <v>1491</v>
      </c>
      <c r="F187" s="130">
        <v>11206</v>
      </c>
      <c r="G187" s="130">
        <v>127528</v>
      </c>
      <c r="H187" s="130">
        <f t="shared" si="14"/>
        <v>35767.333333333336</v>
      </c>
      <c r="I187" s="80">
        <f t="shared" si="15"/>
        <v>2.0353671062318899E-5</v>
      </c>
      <c r="J187" s="80"/>
      <c r="L187" s="13" t="s">
        <v>368</v>
      </c>
      <c r="M187" s="80">
        <v>2.0451928332549475E-5</v>
      </c>
    </row>
    <row r="188" spans="1:13" x14ac:dyDescent="0.3">
      <c r="A188" s="135" t="s">
        <v>700</v>
      </c>
      <c r="B188" s="13" t="s">
        <v>640</v>
      </c>
      <c r="C188" s="13" t="s">
        <v>640</v>
      </c>
      <c r="D188" s="130">
        <v>44</v>
      </c>
      <c r="E188" s="130">
        <v>155</v>
      </c>
      <c r="F188" s="13" t="s">
        <v>640</v>
      </c>
      <c r="G188" s="13" t="s">
        <v>640</v>
      </c>
      <c r="H188" s="130">
        <f t="shared" si="14"/>
        <v>99.5</v>
      </c>
      <c r="I188" s="80">
        <f t="shared" si="15"/>
        <v>5.6621226184993677E-8</v>
      </c>
      <c r="J188" s="80"/>
      <c r="L188" s="13" t="s">
        <v>236</v>
      </c>
      <c r="M188" s="80">
        <v>2.0353671062318899E-5</v>
      </c>
    </row>
    <row r="189" spans="1:13" x14ac:dyDescent="0.3">
      <c r="A189" s="135" t="s">
        <v>369</v>
      </c>
      <c r="B189" s="130">
        <v>58839416</v>
      </c>
      <c r="C189" s="130">
        <v>8182961</v>
      </c>
      <c r="D189" s="130">
        <v>6317434</v>
      </c>
      <c r="E189" s="130">
        <v>3695461</v>
      </c>
      <c r="F189" s="130">
        <v>6991185</v>
      </c>
      <c r="G189" s="130">
        <v>10754209</v>
      </c>
      <c r="H189" s="130">
        <f t="shared" si="14"/>
        <v>15796777.666666666</v>
      </c>
      <c r="I189" s="80">
        <f t="shared" si="15"/>
        <v>8.9892755905365829E-3</v>
      </c>
      <c r="J189" s="80"/>
      <c r="L189" s="13" t="s">
        <v>487</v>
      </c>
      <c r="M189" s="80">
        <v>1.6137618520272795E-5</v>
      </c>
    </row>
    <row r="190" spans="1:13" x14ac:dyDescent="0.3">
      <c r="A190" s="135" t="s">
        <v>366</v>
      </c>
      <c r="B190" s="130">
        <v>919080980</v>
      </c>
      <c r="C190" s="130">
        <v>765316513</v>
      </c>
      <c r="D190" s="130">
        <v>988318204</v>
      </c>
      <c r="E190" s="130">
        <v>1168340325</v>
      </c>
      <c r="F190" s="130">
        <v>961758417</v>
      </c>
      <c r="G190" s="130">
        <v>1141075383</v>
      </c>
      <c r="H190" s="130">
        <f t="shared" si="14"/>
        <v>990648303.66666663</v>
      </c>
      <c r="I190" s="80">
        <f t="shared" si="15"/>
        <v>0.56373589619789577</v>
      </c>
      <c r="J190" s="80"/>
      <c r="L190" s="13" t="s">
        <v>550</v>
      </c>
      <c r="M190" s="80">
        <v>1.3720925950055336E-5</v>
      </c>
    </row>
    <row r="191" spans="1:13" x14ac:dyDescent="0.3">
      <c r="A191" s="135" t="s">
        <v>364</v>
      </c>
      <c r="B191" s="130">
        <v>223119</v>
      </c>
      <c r="C191" s="130">
        <v>5771</v>
      </c>
      <c r="D191" s="130">
        <v>4263</v>
      </c>
      <c r="E191" s="130">
        <v>130988</v>
      </c>
      <c r="F191" s="130">
        <v>3437376</v>
      </c>
      <c r="G191" s="130">
        <v>8271255</v>
      </c>
      <c r="H191" s="130">
        <f t="shared" si="14"/>
        <v>2012128.6666666667</v>
      </c>
      <c r="I191" s="80">
        <f t="shared" si="15"/>
        <v>1.1450170085290762E-3</v>
      </c>
      <c r="J191" s="80"/>
      <c r="L191" s="13" t="s">
        <v>386</v>
      </c>
      <c r="M191" s="80">
        <v>1.2589639541454658E-5</v>
      </c>
    </row>
    <row r="192" spans="1:13" x14ac:dyDescent="0.3">
      <c r="A192" s="135" t="s">
        <v>661</v>
      </c>
      <c r="B192" s="13" t="s">
        <v>640</v>
      </c>
      <c r="C192" s="130">
        <v>11145</v>
      </c>
      <c r="D192" s="130">
        <v>29291</v>
      </c>
      <c r="E192" s="130">
        <v>1568</v>
      </c>
      <c r="F192" s="130">
        <v>158945</v>
      </c>
      <c r="G192" s="130">
        <v>11959</v>
      </c>
      <c r="H192" s="130">
        <f t="shared" si="14"/>
        <v>42581.599999999999</v>
      </c>
      <c r="I192" s="80">
        <f t="shared" si="15"/>
        <v>2.4231380953959058E-5</v>
      </c>
      <c r="J192" s="80"/>
      <c r="L192" s="13" t="s">
        <v>318</v>
      </c>
      <c r="M192" s="80">
        <v>1.2563462894173152E-5</v>
      </c>
    </row>
    <row r="193" spans="1:13" x14ac:dyDescent="0.3">
      <c r="A193" s="135" t="s">
        <v>368</v>
      </c>
      <c r="B193" s="130">
        <v>7155</v>
      </c>
      <c r="C193" s="130">
        <v>137</v>
      </c>
      <c r="D193" s="130">
        <v>103735</v>
      </c>
      <c r="E193" s="130">
        <v>13716</v>
      </c>
      <c r="F193" s="130">
        <v>53114</v>
      </c>
      <c r="G193" s="130">
        <v>37783</v>
      </c>
      <c r="H193" s="130">
        <f t="shared" si="14"/>
        <v>35940</v>
      </c>
      <c r="I193" s="80">
        <f t="shared" si="15"/>
        <v>2.0451928332549475E-5</v>
      </c>
      <c r="J193" s="80"/>
      <c r="L193" s="13" t="s">
        <v>268</v>
      </c>
      <c r="M193" s="80">
        <v>1.1831275513690488E-5</v>
      </c>
    </row>
    <row r="194" spans="1:13" x14ac:dyDescent="0.3">
      <c r="A194" s="135" t="s">
        <v>374</v>
      </c>
      <c r="B194" s="130">
        <v>1984964</v>
      </c>
      <c r="C194" s="130">
        <v>2740181</v>
      </c>
      <c r="D194" s="130">
        <v>12645754</v>
      </c>
      <c r="E194" s="130">
        <v>6399286</v>
      </c>
      <c r="F194" s="130">
        <v>54089340</v>
      </c>
      <c r="G194" s="130">
        <v>507710</v>
      </c>
      <c r="H194" s="130">
        <f t="shared" si="14"/>
        <v>13061205.833333334</v>
      </c>
      <c r="I194" s="80">
        <f t="shared" si="15"/>
        <v>7.4325777863108091E-3</v>
      </c>
      <c r="J194" s="80"/>
      <c r="L194" s="13" t="s">
        <v>341</v>
      </c>
      <c r="M194" s="80">
        <v>9.6257222629588444E-6</v>
      </c>
    </row>
    <row r="195" spans="1:13" x14ac:dyDescent="0.3">
      <c r="A195" s="135" t="s">
        <v>372</v>
      </c>
      <c r="B195" s="130">
        <v>504433597</v>
      </c>
      <c r="C195" s="130">
        <v>557261318</v>
      </c>
      <c r="D195" s="130">
        <v>527127734</v>
      </c>
      <c r="E195" s="130">
        <v>719612696</v>
      </c>
      <c r="F195" s="130">
        <v>622736111</v>
      </c>
      <c r="G195" s="130">
        <v>841539605</v>
      </c>
      <c r="H195" s="130">
        <f t="shared" si="14"/>
        <v>628785176.83333337</v>
      </c>
      <c r="I195" s="80">
        <f t="shared" si="15"/>
        <v>0.35781495195227553</v>
      </c>
      <c r="J195" s="80"/>
      <c r="L195" s="13" t="s">
        <v>719</v>
      </c>
      <c r="M195" s="80">
        <v>8.662857920454165E-6</v>
      </c>
    </row>
    <row r="196" spans="1:13" x14ac:dyDescent="0.3">
      <c r="A196" s="135" t="s">
        <v>370</v>
      </c>
      <c r="B196" s="130">
        <v>271</v>
      </c>
      <c r="C196" s="130">
        <v>1282</v>
      </c>
      <c r="D196" s="130">
        <v>3631</v>
      </c>
      <c r="E196" s="13" t="s">
        <v>640</v>
      </c>
      <c r="F196" s="130">
        <v>2037</v>
      </c>
      <c r="G196" s="130">
        <v>1831</v>
      </c>
      <c r="H196" s="130">
        <f t="shared" si="14"/>
        <v>1810.4</v>
      </c>
      <c r="I196" s="80">
        <f t="shared" si="15"/>
        <v>1.030221787792086E-6</v>
      </c>
      <c r="J196" s="80"/>
      <c r="L196" s="13" t="s">
        <v>666</v>
      </c>
      <c r="M196" s="80">
        <v>8.2064927342616165E-6</v>
      </c>
    </row>
    <row r="197" spans="1:13" x14ac:dyDescent="0.3">
      <c r="A197" s="135" t="s">
        <v>703</v>
      </c>
      <c r="B197" s="13" t="s">
        <v>640</v>
      </c>
      <c r="C197" s="13" t="s">
        <v>640</v>
      </c>
      <c r="D197" s="13" t="s">
        <v>640</v>
      </c>
      <c r="E197" s="13" t="s">
        <v>640</v>
      </c>
      <c r="F197" s="13" t="s">
        <v>640</v>
      </c>
      <c r="G197" s="13" t="s">
        <v>640</v>
      </c>
      <c r="H197" s="130" t="e">
        <f t="shared" si="14"/>
        <v>#DIV/0!</v>
      </c>
      <c r="I197" s="80" t="e">
        <f t="shared" si="15"/>
        <v>#DIV/0!</v>
      </c>
      <c r="J197" s="80"/>
      <c r="L197" s="13" t="s">
        <v>375</v>
      </c>
      <c r="M197" s="80">
        <v>7.3784001880867131E-6</v>
      </c>
    </row>
    <row r="198" spans="1:13" x14ac:dyDescent="0.3">
      <c r="A198" s="135" t="s">
        <v>60</v>
      </c>
      <c r="B198" s="130">
        <v>7338262833</v>
      </c>
      <c r="C198" s="130">
        <v>6123765464</v>
      </c>
      <c r="D198" s="130">
        <v>8073926336</v>
      </c>
      <c r="E198" s="130">
        <v>9667433930</v>
      </c>
      <c r="F198" s="130">
        <v>8519702168</v>
      </c>
      <c r="G198" s="130">
        <v>8679973753</v>
      </c>
      <c r="H198" s="130">
        <f t="shared" si="14"/>
        <v>8067177414</v>
      </c>
      <c r="I198" s="80">
        <f t="shared" si="15"/>
        <v>4.5906882113825764</v>
      </c>
      <c r="J198" s="80"/>
      <c r="L198" s="13" t="s">
        <v>693</v>
      </c>
      <c r="M198" s="80">
        <v>6.9676354802019428E-6</v>
      </c>
    </row>
    <row r="199" spans="1:13" x14ac:dyDescent="0.3">
      <c r="A199" s="135" t="s">
        <v>371</v>
      </c>
      <c r="B199" s="130">
        <v>599236411</v>
      </c>
      <c r="C199" s="130">
        <v>477271238</v>
      </c>
      <c r="D199" s="130">
        <v>365443612</v>
      </c>
      <c r="E199" s="130">
        <v>1020450897</v>
      </c>
      <c r="F199" s="130">
        <v>299567087</v>
      </c>
      <c r="G199" s="130">
        <v>123050926</v>
      </c>
      <c r="H199" s="130">
        <f t="shared" si="14"/>
        <v>480836695.16666669</v>
      </c>
      <c r="I199" s="80">
        <f t="shared" si="15"/>
        <v>0.27362375150830848</v>
      </c>
      <c r="J199" s="80"/>
      <c r="L199" s="13" t="s">
        <v>620</v>
      </c>
      <c r="M199" s="80">
        <v>5.8953413709095847E-6</v>
      </c>
    </row>
    <row r="200" spans="1:13" x14ac:dyDescent="0.3">
      <c r="A200" s="135" t="s">
        <v>375</v>
      </c>
      <c r="B200" s="130">
        <v>3399</v>
      </c>
      <c r="C200" s="13" t="s">
        <v>640</v>
      </c>
      <c r="D200" s="130">
        <v>21208</v>
      </c>
      <c r="E200" s="130">
        <v>37638</v>
      </c>
      <c r="F200" s="130">
        <v>2469</v>
      </c>
      <c r="G200" s="130">
        <v>116</v>
      </c>
      <c r="H200" s="130">
        <f t="shared" si="14"/>
        <v>12966</v>
      </c>
      <c r="I200" s="80">
        <f t="shared" si="15"/>
        <v>7.3784001880867131E-6</v>
      </c>
      <c r="J200" s="80"/>
      <c r="L200" s="13" t="s">
        <v>708</v>
      </c>
      <c r="M200" s="80">
        <v>5.0491527946574682E-6</v>
      </c>
    </row>
    <row r="201" spans="1:13" x14ac:dyDescent="0.3">
      <c r="A201" s="135" t="s">
        <v>645</v>
      </c>
      <c r="B201" s="130">
        <v>1176573071</v>
      </c>
      <c r="C201" s="130">
        <v>1060652915</v>
      </c>
      <c r="D201" s="130">
        <v>1504315151</v>
      </c>
      <c r="E201" s="130">
        <v>2108060721</v>
      </c>
      <c r="F201" s="130">
        <v>1596175652</v>
      </c>
      <c r="G201" s="130">
        <v>1415989302</v>
      </c>
      <c r="H201" s="130">
        <f t="shared" si="14"/>
        <v>1476961135.3333333</v>
      </c>
      <c r="I201" s="80">
        <f t="shared" si="15"/>
        <v>0.840475884524158</v>
      </c>
      <c r="J201" s="80"/>
      <c r="L201" s="13" t="s">
        <v>711</v>
      </c>
      <c r="M201" s="80">
        <v>4.5526880198032501E-6</v>
      </c>
    </row>
    <row r="202" spans="1:13" x14ac:dyDescent="0.3">
      <c r="A202" s="135" t="s">
        <v>701</v>
      </c>
      <c r="B202" s="130">
        <v>19109766</v>
      </c>
      <c r="C202" s="130">
        <v>189215448</v>
      </c>
      <c r="D202" s="130">
        <v>100713855</v>
      </c>
      <c r="E202" s="130">
        <v>31753056</v>
      </c>
      <c r="F202" s="130">
        <v>27150495</v>
      </c>
      <c r="G202" s="130">
        <v>39879101</v>
      </c>
      <c r="H202" s="130">
        <f t="shared" si="14"/>
        <v>67970286.833333328</v>
      </c>
      <c r="I202" s="80">
        <f t="shared" si="15"/>
        <v>3.8679004870844864E-2</v>
      </c>
      <c r="J202" s="80"/>
      <c r="L202" s="13" t="s">
        <v>674</v>
      </c>
      <c r="M202" s="80">
        <v>3.9468883210862844E-6</v>
      </c>
    </row>
    <row r="203" spans="1:13" x14ac:dyDescent="0.3">
      <c r="A203" s="135" t="s">
        <v>377</v>
      </c>
      <c r="B203" s="130">
        <v>1578958239</v>
      </c>
      <c r="C203" s="130">
        <v>1238351010</v>
      </c>
      <c r="D203" s="130">
        <v>1528625020</v>
      </c>
      <c r="E203" s="130">
        <v>2146490573</v>
      </c>
      <c r="F203" s="130">
        <v>2849073436</v>
      </c>
      <c r="G203" s="130">
        <v>3156219622</v>
      </c>
      <c r="H203" s="130">
        <f t="shared" si="14"/>
        <v>2082952983.3333333</v>
      </c>
      <c r="I203" s="80">
        <f t="shared" si="15"/>
        <v>1.185320120623357</v>
      </c>
      <c r="J203" s="80"/>
      <c r="L203" s="13" t="s">
        <v>256</v>
      </c>
      <c r="M203" s="80">
        <v>2.5347720117590297E-6</v>
      </c>
    </row>
    <row r="204" spans="1:13" x14ac:dyDescent="0.3">
      <c r="A204" s="135" t="s">
        <v>376</v>
      </c>
      <c r="B204" s="130">
        <v>25585941</v>
      </c>
      <c r="C204" s="130">
        <v>42599276</v>
      </c>
      <c r="D204" s="130">
        <v>42442988</v>
      </c>
      <c r="E204" s="130">
        <v>55910428</v>
      </c>
      <c r="F204" s="130">
        <v>55141043</v>
      </c>
      <c r="G204" s="130">
        <v>78478748</v>
      </c>
      <c r="H204" s="130">
        <f t="shared" si="14"/>
        <v>50026404</v>
      </c>
      <c r="I204" s="80">
        <f t="shared" si="15"/>
        <v>2.8467902875435901E-2</v>
      </c>
      <c r="J204" s="80"/>
      <c r="L204" s="13" t="s">
        <v>706</v>
      </c>
      <c r="M204" s="80">
        <v>2.3981033569305951E-6</v>
      </c>
    </row>
    <row r="205" spans="1:13" x14ac:dyDescent="0.3">
      <c r="A205" s="135" t="s">
        <v>381</v>
      </c>
      <c r="B205" s="130">
        <v>109894836</v>
      </c>
      <c r="C205" s="130">
        <v>73059402</v>
      </c>
      <c r="D205" s="130">
        <v>116761084</v>
      </c>
      <c r="E205" s="130">
        <v>152235500</v>
      </c>
      <c r="F205" s="130">
        <v>135398639</v>
      </c>
      <c r="G205" s="130">
        <v>156777447</v>
      </c>
      <c r="H205" s="130">
        <f t="shared" si="14"/>
        <v>124021151.33333333</v>
      </c>
      <c r="I205" s="80">
        <f t="shared" si="15"/>
        <v>7.0575172476060266E-2</v>
      </c>
      <c r="J205" s="80"/>
      <c r="L205" s="13" t="s">
        <v>667</v>
      </c>
      <c r="M205" s="80">
        <v>1.5615887590216427E-6</v>
      </c>
    </row>
    <row r="206" spans="1:13" x14ac:dyDescent="0.3">
      <c r="A206" s="135" t="s">
        <v>382</v>
      </c>
      <c r="B206" s="130">
        <v>2777254</v>
      </c>
      <c r="C206" s="130">
        <v>1774351</v>
      </c>
      <c r="D206" s="130">
        <v>11513466</v>
      </c>
      <c r="E206" s="130">
        <v>6866387</v>
      </c>
      <c r="F206" s="130">
        <v>7000386</v>
      </c>
      <c r="G206" s="130">
        <v>5010140</v>
      </c>
      <c r="H206" s="130">
        <f t="shared" si="14"/>
        <v>5823664</v>
      </c>
      <c r="I206" s="80">
        <f t="shared" si="15"/>
        <v>3.3139999655216585E-3</v>
      </c>
      <c r="J206" s="80"/>
      <c r="L206" s="13" t="s">
        <v>436</v>
      </c>
      <c r="M206" s="80">
        <v>1.4005454724854297E-6</v>
      </c>
    </row>
    <row r="207" spans="1:13" x14ac:dyDescent="0.3">
      <c r="A207" s="135" t="s">
        <v>699</v>
      </c>
      <c r="B207" s="130">
        <v>10757735</v>
      </c>
      <c r="C207" s="130">
        <v>883</v>
      </c>
      <c r="D207" s="130">
        <v>13730</v>
      </c>
      <c r="E207" s="130">
        <v>5054521</v>
      </c>
      <c r="F207" s="130">
        <v>18045</v>
      </c>
      <c r="G207" s="130">
        <v>9454</v>
      </c>
      <c r="H207" s="130">
        <f t="shared" si="14"/>
        <v>2642394.6666666665</v>
      </c>
      <c r="I207" s="80">
        <f t="shared" si="15"/>
        <v>1.5036746340839628E-3</v>
      </c>
      <c r="J207" s="80"/>
      <c r="L207" s="13" t="s">
        <v>704</v>
      </c>
      <c r="M207" s="80">
        <v>1.1608774011797699E-6</v>
      </c>
    </row>
    <row r="208" spans="1:13" x14ac:dyDescent="0.3">
      <c r="A208" s="135" t="s">
        <v>697</v>
      </c>
      <c r="B208" s="130">
        <v>815866487</v>
      </c>
      <c r="C208" s="130">
        <v>299431301</v>
      </c>
      <c r="D208" s="130">
        <v>63216927</v>
      </c>
      <c r="E208" s="130">
        <v>577668008</v>
      </c>
      <c r="F208" s="130">
        <v>632131995</v>
      </c>
      <c r="G208" s="130">
        <v>1378238103</v>
      </c>
      <c r="H208" s="130">
        <f t="shared" si="14"/>
        <v>627758803.5</v>
      </c>
      <c r="I208" s="80">
        <f t="shared" si="15"/>
        <v>0.35723088645823614</v>
      </c>
      <c r="J208" s="80"/>
      <c r="L208" s="13" t="s">
        <v>370</v>
      </c>
      <c r="M208" s="80">
        <v>1.030221787792086E-6</v>
      </c>
    </row>
    <row r="209" spans="1:13" x14ac:dyDescent="0.3">
      <c r="A209" s="135" t="s">
        <v>696</v>
      </c>
      <c r="B209" s="130">
        <v>1440169</v>
      </c>
      <c r="C209" s="130">
        <v>1136008</v>
      </c>
      <c r="D209" s="130">
        <v>869396</v>
      </c>
      <c r="E209" s="130">
        <v>1872600</v>
      </c>
      <c r="F209" s="130">
        <v>1414228</v>
      </c>
      <c r="G209" s="130">
        <v>320663</v>
      </c>
      <c r="H209" s="130">
        <f t="shared" si="14"/>
        <v>1175510.6666666667</v>
      </c>
      <c r="I209" s="80">
        <f t="shared" si="15"/>
        <v>6.6893321949955821E-4</v>
      </c>
      <c r="J209" s="80"/>
      <c r="L209" s="13" t="s">
        <v>654</v>
      </c>
      <c r="M209" s="80">
        <v>5.827149307882766E-7</v>
      </c>
    </row>
    <row r="210" spans="1:13" x14ac:dyDescent="0.3">
      <c r="A210" s="135" t="s">
        <v>695</v>
      </c>
      <c r="B210" s="130">
        <v>10599921</v>
      </c>
      <c r="C210" s="130">
        <v>107805</v>
      </c>
      <c r="D210" s="130">
        <v>53365</v>
      </c>
      <c r="E210" s="130">
        <v>25491</v>
      </c>
      <c r="F210" s="130">
        <v>26996849</v>
      </c>
      <c r="G210" s="130">
        <v>2105028</v>
      </c>
      <c r="H210" s="130">
        <f t="shared" si="14"/>
        <v>6648076.5</v>
      </c>
      <c r="I210" s="80">
        <f t="shared" si="15"/>
        <v>3.7831381226295585E-3</v>
      </c>
      <c r="J210" s="80"/>
      <c r="L210" s="13" t="s">
        <v>330</v>
      </c>
      <c r="M210" s="80">
        <v>4.0810910598664616E-7</v>
      </c>
    </row>
    <row r="211" spans="1:13" x14ac:dyDescent="0.3">
      <c r="A211" s="135" t="s">
        <v>1675</v>
      </c>
      <c r="B211" s="130">
        <v>2489960468</v>
      </c>
      <c r="C211" s="130">
        <v>2040224688</v>
      </c>
      <c r="D211" s="130">
        <v>2291911237</v>
      </c>
      <c r="E211" s="130">
        <v>3115075012</v>
      </c>
      <c r="F211" s="130">
        <v>3333623144</v>
      </c>
      <c r="G211" s="130">
        <v>3788934029</v>
      </c>
      <c r="H211" s="130">
        <f t="shared" si="14"/>
        <v>2843288096.3333335</v>
      </c>
      <c r="I211" s="80">
        <f t="shared" si="15"/>
        <v>1.6179945569003997</v>
      </c>
      <c r="J211" s="80"/>
      <c r="L211" s="13" t="s">
        <v>660</v>
      </c>
      <c r="M211" s="80">
        <v>4.0725551966224933E-7</v>
      </c>
    </row>
    <row r="212" spans="1:13" x14ac:dyDescent="0.3">
      <c r="A212" s="135" t="s">
        <v>383</v>
      </c>
      <c r="B212" s="130">
        <v>516034</v>
      </c>
      <c r="C212" s="130">
        <v>245884</v>
      </c>
      <c r="D212" s="130">
        <v>900816</v>
      </c>
      <c r="E212" s="130">
        <v>521897</v>
      </c>
      <c r="F212" s="130">
        <v>1223277</v>
      </c>
      <c r="G212" s="130">
        <v>1189301</v>
      </c>
      <c r="H212" s="130">
        <f t="shared" si="14"/>
        <v>766201.5</v>
      </c>
      <c r="I212" s="80">
        <f t="shared" si="15"/>
        <v>4.3601274808825557E-4</v>
      </c>
      <c r="J212" s="80"/>
      <c r="L212" s="13" t="s">
        <v>653</v>
      </c>
      <c r="M212" s="80">
        <v>3.9701248376948664E-7</v>
      </c>
    </row>
    <row r="213" spans="1:13" x14ac:dyDescent="0.3">
      <c r="A213" s="135" t="s">
        <v>658</v>
      </c>
      <c r="B213" s="13" t="s">
        <v>640</v>
      </c>
      <c r="C213" s="130">
        <v>7</v>
      </c>
      <c r="D213" s="130">
        <v>539</v>
      </c>
      <c r="E213" s="130">
        <v>442</v>
      </c>
      <c r="F213" s="130">
        <v>262</v>
      </c>
      <c r="G213" s="13" t="s">
        <v>640</v>
      </c>
      <c r="H213" s="130">
        <f t="shared" si="14"/>
        <v>312.5</v>
      </c>
      <c r="I213" s="80">
        <f t="shared" si="15"/>
        <v>1.77830484249352E-7</v>
      </c>
      <c r="J213" s="80"/>
      <c r="L213" s="13" t="s">
        <v>694</v>
      </c>
      <c r="M213" s="80">
        <v>3.2919979244240043E-7</v>
      </c>
    </row>
    <row r="214" spans="1:13" x14ac:dyDescent="0.3">
      <c r="A214" s="135" t="s">
        <v>341</v>
      </c>
      <c r="B214" s="130">
        <v>1375</v>
      </c>
      <c r="C214" s="130">
        <v>740</v>
      </c>
      <c r="D214" s="130">
        <v>68461</v>
      </c>
      <c r="E214" s="130">
        <v>38</v>
      </c>
      <c r="F214" s="13" t="s">
        <v>640</v>
      </c>
      <c r="G214" s="130">
        <v>13962</v>
      </c>
      <c r="H214" s="130">
        <f t="shared" si="14"/>
        <v>16915.2</v>
      </c>
      <c r="I214" s="80">
        <f t="shared" si="15"/>
        <v>9.6257222629588444E-6</v>
      </c>
      <c r="J214" s="80"/>
      <c r="L214" s="13" t="s">
        <v>658</v>
      </c>
      <c r="M214" s="80">
        <v>1.77830484249352E-7</v>
      </c>
    </row>
    <row r="215" spans="1:13" x14ac:dyDescent="0.3">
      <c r="A215" s="135" t="s">
        <v>288</v>
      </c>
      <c r="B215" s="130">
        <v>598955</v>
      </c>
      <c r="C215" s="130">
        <v>2705125</v>
      </c>
      <c r="D215" s="130">
        <v>5947616</v>
      </c>
      <c r="E215" s="130">
        <v>833152</v>
      </c>
      <c r="F215" s="130">
        <v>5395570</v>
      </c>
      <c r="G215" s="130">
        <v>13011324</v>
      </c>
      <c r="H215" s="130">
        <f t="shared" si="14"/>
        <v>4748623.666666667</v>
      </c>
      <c r="I215" s="80">
        <f t="shared" si="15"/>
        <v>2.7022401477160536E-3</v>
      </c>
      <c r="J215" s="80"/>
      <c r="L215" s="13" t="s">
        <v>659</v>
      </c>
      <c r="M215" s="80">
        <v>1.3771192700269818E-7</v>
      </c>
    </row>
    <row r="216" spans="1:13" x14ac:dyDescent="0.3">
      <c r="A216" s="135" t="s">
        <v>313</v>
      </c>
      <c r="B216" s="13" t="s">
        <v>640</v>
      </c>
      <c r="C216" s="13" t="s">
        <v>640</v>
      </c>
      <c r="D216" s="13" t="s">
        <v>640</v>
      </c>
      <c r="E216" s="13" t="s">
        <v>640</v>
      </c>
      <c r="F216" s="13" t="s">
        <v>640</v>
      </c>
      <c r="G216" s="13" t="s">
        <v>640</v>
      </c>
      <c r="H216" s="130" t="e">
        <f t="shared" si="14"/>
        <v>#DIV/0!</v>
      </c>
      <c r="I216" s="80" t="e">
        <f t="shared" si="15"/>
        <v>#DIV/0!</v>
      </c>
      <c r="J216" s="80"/>
      <c r="L216" s="13" t="s">
        <v>700</v>
      </c>
      <c r="M216" s="80">
        <v>5.6621226184993677E-8</v>
      </c>
    </row>
    <row r="217" spans="1:13" x14ac:dyDescent="0.3">
      <c r="A217" s="135" t="s">
        <v>345</v>
      </c>
      <c r="B217" s="130">
        <v>205592337</v>
      </c>
      <c r="C217" s="130">
        <v>259891860</v>
      </c>
      <c r="D217" s="130">
        <v>319843350</v>
      </c>
      <c r="E217" s="130">
        <v>509122498</v>
      </c>
      <c r="F217" s="130">
        <v>376976007</v>
      </c>
      <c r="G217" s="130">
        <v>400275298</v>
      </c>
      <c r="H217" s="130">
        <f t="shared" ref="H217:H223" si="16">AVERAGE(B217:G217)</f>
        <v>345283558.33333331</v>
      </c>
      <c r="I217" s="80">
        <f t="shared" ref="I217:I223" si="17">H217/$H$6*100</f>
        <v>0.1964862156216193</v>
      </c>
      <c r="J217" s="80"/>
    </row>
    <row r="218" spans="1:13" x14ac:dyDescent="0.3">
      <c r="A218" s="135" t="s">
        <v>691</v>
      </c>
      <c r="B218" s="130">
        <v>4423504</v>
      </c>
      <c r="C218" s="130">
        <v>6000912</v>
      </c>
      <c r="D218" s="130">
        <v>3661974</v>
      </c>
      <c r="E218" s="130">
        <v>13081663</v>
      </c>
      <c r="F218" s="130">
        <v>7880326</v>
      </c>
      <c r="G218" s="130">
        <v>6483303</v>
      </c>
      <c r="H218" s="130">
        <f t="shared" si="16"/>
        <v>6921947</v>
      </c>
      <c r="I218" s="80">
        <f t="shared" si="17"/>
        <v>3.9389861982667175E-3</v>
      </c>
      <c r="J218" s="80"/>
    </row>
    <row r="219" spans="1:13" x14ac:dyDescent="0.3">
      <c r="A219" s="135" t="s">
        <v>742</v>
      </c>
      <c r="B219" s="13" t="s">
        <v>640</v>
      </c>
      <c r="C219" s="13" t="s">
        <v>640</v>
      </c>
      <c r="D219" s="13" t="s">
        <v>640</v>
      </c>
      <c r="E219" s="13" t="s">
        <v>640</v>
      </c>
      <c r="F219" s="13" t="s">
        <v>640</v>
      </c>
      <c r="G219" s="13" t="s">
        <v>640</v>
      </c>
      <c r="H219" s="130" t="e">
        <f t="shared" si="16"/>
        <v>#DIV/0!</v>
      </c>
      <c r="I219" s="80" t="e">
        <f t="shared" si="17"/>
        <v>#DIV/0!</v>
      </c>
      <c r="J219" s="80"/>
    </row>
    <row r="220" spans="1:13" ht="30" x14ac:dyDescent="0.3">
      <c r="A220" s="135" t="s">
        <v>741</v>
      </c>
      <c r="B220" s="13" t="s">
        <v>640</v>
      </c>
      <c r="C220" s="13" t="s">
        <v>640</v>
      </c>
      <c r="D220" s="13" t="s">
        <v>640</v>
      </c>
      <c r="E220" s="13" t="s">
        <v>640</v>
      </c>
      <c r="F220" s="13" t="s">
        <v>640</v>
      </c>
      <c r="G220" s="13" t="s">
        <v>640</v>
      </c>
      <c r="H220" s="130" t="e">
        <f t="shared" si="16"/>
        <v>#DIV/0!</v>
      </c>
      <c r="I220" s="80" t="e">
        <f t="shared" si="17"/>
        <v>#DIV/0!</v>
      </c>
      <c r="J220" s="80"/>
    </row>
    <row r="221" spans="1:13" x14ac:dyDescent="0.3">
      <c r="A221" s="135" t="s">
        <v>690</v>
      </c>
      <c r="B221" s="130">
        <v>1047828492</v>
      </c>
      <c r="C221" s="130">
        <v>698574597</v>
      </c>
      <c r="D221" s="130">
        <v>1092432621</v>
      </c>
      <c r="E221" s="130">
        <v>1585135021</v>
      </c>
      <c r="F221" s="130">
        <v>1415545965</v>
      </c>
      <c r="G221" s="130">
        <v>1216808430</v>
      </c>
      <c r="H221" s="130">
        <f t="shared" si="16"/>
        <v>1176054187.6666667</v>
      </c>
      <c r="I221" s="80">
        <f t="shared" si="17"/>
        <v>0.66924251422797321</v>
      </c>
      <c r="J221" s="80"/>
    </row>
    <row r="222" spans="1:13" x14ac:dyDescent="0.3">
      <c r="A222" s="135" t="s">
        <v>388</v>
      </c>
      <c r="B222" s="130">
        <v>28619686</v>
      </c>
      <c r="C222" s="130">
        <v>6878872</v>
      </c>
      <c r="D222" s="130">
        <v>29590077</v>
      </c>
      <c r="E222" s="130">
        <v>55099134</v>
      </c>
      <c r="F222" s="130">
        <v>34677092</v>
      </c>
      <c r="G222" s="130">
        <v>24484339</v>
      </c>
      <c r="H222" s="130">
        <f t="shared" si="16"/>
        <v>29891533.333333332</v>
      </c>
      <c r="I222" s="80">
        <f t="shared" si="17"/>
        <v>1.7010002712391403E-2</v>
      </c>
      <c r="J222" s="80"/>
    </row>
    <row r="223" spans="1:13" x14ac:dyDescent="0.3">
      <c r="A223" s="135" t="s">
        <v>389</v>
      </c>
      <c r="B223" s="130">
        <v>12702218</v>
      </c>
      <c r="C223" s="130">
        <v>10109141</v>
      </c>
      <c r="D223" s="130">
        <v>12049736</v>
      </c>
      <c r="E223" s="130">
        <v>16144625</v>
      </c>
      <c r="F223" s="130">
        <v>19878076</v>
      </c>
      <c r="G223" s="130">
        <v>22406617</v>
      </c>
      <c r="H223" s="130">
        <f t="shared" si="16"/>
        <v>15548402.166666666</v>
      </c>
      <c r="I223" s="80">
        <f t="shared" si="17"/>
        <v>8.8479356371264223E-3</v>
      </c>
      <c r="J223" s="80"/>
    </row>
  </sheetData>
  <autoFilter ref="L25:M223" xr:uid="{156DDB23-D31B-134B-8D8B-4975EFD8367B}">
    <sortState xmlns:xlrd2="http://schemas.microsoft.com/office/spreadsheetml/2017/richdata2" ref="L26:M223">
      <sortCondition descending="1" ref="M25:M223"/>
    </sortState>
  </autoFilter>
  <pageMargins left="0.70866141732283472" right="0.70866141732283472" top="0.74803149606299213" bottom="0.74803149606299213" header="0.31496062992125984" footer="0.31496062992125984"/>
  <pageSetup paperSize="9" scale="50" fitToHeight="0" orientation="landscape" r:id="rId1"/>
  <headerFooter>
    <oddHeader>&amp;L&amp;G</oddHeader>
    <oddFooter>&amp;C&amp;"Roboto Condensed,Normal"&amp;9Página &amp;P</oddFooter>
  </headerFooter>
  <legacyDrawingHF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B1A92-EBF4-634D-9FC7-1D7D0F38A236}">
  <sheetPr codeName="Hoja23">
    <tabColor theme="5"/>
    <pageSetUpPr fitToPage="1"/>
  </sheetPr>
  <dimension ref="A1:Q231"/>
  <sheetViews>
    <sheetView view="pageLayout" zoomScaleNormal="130" workbookViewId="0">
      <selection activeCell="B17" sqref="B17"/>
    </sheetView>
  </sheetViews>
  <sheetFormatPr baseColWidth="10" defaultColWidth="8.875" defaultRowHeight="16.5" x14ac:dyDescent="0.3"/>
  <cols>
    <col min="1" max="1" width="29.875" style="5" customWidth="1"/>
    <col min="2" max="2" width="10" style="5" customWidth="1"/>
    <col min="3" max="3" width="1.75" style="5" bestFit="1" customWidth="1"/>
    <col min="4" max="4" width="10" style="5" customWidth="1"/>
    <col min="5" max="5" width="1.75" style="5" bestFit="1" customWidth="1"/>
    <col min="6" max="6" width="10" style="5" customWidth="1"/>
    <col min="7" max="7" width="1.75" style="5" bestFit="1" customWidth="1"/>
    <col min="8" max="8" width="10" style="5" customWidth="1"/>
    <col min="9" max="9" width="1.75" style="5" bestFit="1" customWidth="1"/>
    <col min="10" max="10" width="10" style="5" customWidth="1"/>
    <col min="11" max="11" width="1.75" style="5" bestFit="1" customWidth="1"/>
    <col min="12" max="15" width="8.875" style="5"/>
    <col min="16" max="16" width="23.25" style="5" customWidth="1"/>
    <col min="17" max="16384" width="8.875" style="5"/>
  </cols>
  <sheetData>
    <row r="1" spans="1:14" ht="20.25" x14ac:dyDescent="0.3">
      <c r="A1" s="62" t="s">
        <v>1583</v>
      </c>
      <c r="B1" s="68"/>
    </row>
    <row r="2" spans="1:14" x14ac:dyDescent="0.3">
      <c r="A2" s="5" t="s">
        <v>1576</v>
      </c>
      <c r="B2" s="68"/>
    </row>
    <row r="3" spans="1:14" x14ac:dyDescent="0.3">
      <c r="A3" s="5" t="s">
        <v>1188</v>
      </c>
    </row>
    <row r="5" spans="1:14" x14ac:dyDescent="0.3">
      <c r="A5" s="110" t="s">
        <v>1626</v>
      </c>
      <c r="B5" s="152" t="s">
        <v>12</v>
      </c>
      <c r="C5" s="153" t="s">
        <v>1615</v>
      </c>
      <c r="D5" s="152" t="s">
        <v>17</v>
      </c>
      <c r="E5" s="153" t="s">
        <v>1627</v>
      </c>
      <c r="F5" s="152" t="s">
        <v>13</v>
      </c>
      <c r="G5" s="154" t="s">
        <v>1628</v>
      </c>
      <c r="H5" s="152" t="s">
        <v>14</v>
      </c>
      <c r="I5" s="154" t="s">
        <v>1629</v>
      </c>
      <c r="J5" s="152" t="s">
        <v>15</v>
      </c>
      <c r="K5" s="154" t="s">
        <v>1630</v>
      </c>
      <c r="L5" s="19" t="s">
        <v>1554</v>
      </c>
      <c r="M5" s="19" t="s">
        <v>182</v>
      </c>
    </row>
    <row r="6" spans="1:14" x14ac:dyDescent="0.3">
      <c r="A6" s="155" t="s">
        <v>1558</v>
      </c>
      <c r="B6" s="76">
        <f>SUM(B9:B28)</f>
        <v>43402</v>
      </c>
      <c r="C6" s="15"/>
      <c r="D6" s="76">
        <f>SUM(D9:D28)</f>
        <v>22979</v>
      </c>
      <c r="E6" s="15"/>
      <c r="F6" s="76">
        <f>SUM(F9:F28)</f>
        <v>27681</v>
      </c>
      <c r="G6" s="15"/>
      <c r="H6" s="76">
        <f>SUM(H9:H28)</f>
        <v>49253</v>
      </c>
      <c r="I6" s="15"/>
      <c r="J6" s="76">
        <f>SUM(J9:J28)</f>
        <v>54334</v>
      </c>
      <c r="K6" s="13"/>
      <c r="L6" s="73">
        <f t="shared" ref="L6:L19" si="0">AVERAGE(B6:J6)</f>
        <v>39529.800000000003</v>
      </c>
      <c r="M6" s="13">
        <f t="shared" ref="M6:M19" si="1">L6/$L$226*100</f>
        <v>62.499881418800342</v>
      </c>
    </row>
    <row r="7" spans="1:14" s="97" customFormat="1" x14ac:dyDescent="0.3">
      <c r="A7" s="104" t="s">
        <v>202</v>
      </c>
      <c r="B7" s="81">
        <v>102330</v>
      </c>
      <c r="C7" s="140" t="s">
        <v>640</v>
      </c>
      <c r="D7" s="81">
        <v>55856</v>
      </c>
      <c r="E7" s="140" t="s">
        <v>640</v>
      </c>
      <c r="F7" s="81">
        <v>72887</v>
      </c>
      <c r="G7" s="140" t="s">
        <v>640</v>
      </c>
      <c r="H7" s="81">
        <v>114076</v>
      </c>
      <c r="I7" s="140" t="s">
        <v>640</v>
      </c>
      <c r="J7" s="81">
        <v>131220</v>
      </c>
      <c r="K7" s="140" t="s">
        <v>640</v>
      </c>
      <c r="L7" s="80">
        <f t="shared" si="0"/>
        <v>95273.8</v>
      </c>
      <c r="M7" s="80">
        <f t="shared" si="1"/>
        <v>150.63575333845606</v>
      </c>
      <c r="N7" s="96"/>
    </row>
    <row r="8" spans="1:14" s="97" customFormat="1" x14ac:dyDescent="0.3">
      <c r="A8" s="104" t="s">
        <v>686</v>
      </c>
      <c r="B8" s="81">
        <v>68717</v>
      </c>
      <c r="C8" s="140" t="s">
        <v>640</v>
      </c>
      <c r="D8" s="81">
        <v>39441</v>
      </c>
      <c r="E8" s="140" t="s">
        <v>640</v>
      </c>
      <c r="F8" s="81">
        <v>53204</v>
      </c>
      <c r="G8" s="140" t="s">
        <v>640</v>
      </c>
      <c r="H8" s="81">
        <v>79151</v>
      </c>
      <c r="I8" s="140" t="s">
        <v>640</v>
      </c>
      <c r="J8" s="81">
        <v>94445</v>
      </c>
      <c r="K8" s="140" t="s">
        <v>640</v>
      </c>
      <c r="L8" s="80">
        <f t="shared" si="0"/>
        <v>66991.600000000006</v>
      </c>
      <c r="M8" s="80">
        <f t="shared" si="1"/>
        <v>105.91925727060863</v>
      </c>
      <c r="N8" s="96"/>
    </row>
    <row r="9" spans="1:14" x14ac:dyDescent="0.3">
      <c r="A9" s="102" t="s">
        <v>277</v>
      </c>
      <c r="B9" s="74">
        <v>147</v>
      </c>
      <c r="C9" s="72" t="s">
        <v>640</v>
      </c>
      <c r="D9" s="74">
        <v>16</v>
      </c>
      <c r="E9" s="72" t="s">
        <v>640</v>
      </c>
      <c r="F9" s="74">
        <v>106</v>
      </c>
      <c r="G9" s="72" t="s">
        <v>640</v>
      </c>
      <c r="H9" s="74">
        <v>142</v>
      </c>
      <c r="I9" s="72" t="s">
        <v>640</v>
      </c>
      <c r="J9" s="74">
        <v>206</v>
      </c>
      <c r="K9" s="72" t="s">
        <v>640</v>
      </c>
      <c r="L9" s="80">
        <f t="shared" si="0"/>
        <v>123.4</v>
      </c>
      <c r="M9" s="80">
        <f t="shared" si="1"/>
        <v>0.19510560051100592</v>
      </c>
      <c r="N9" s="96"/>
    </row>
    <row r="10" spans="1:14" x14ac:dyDescent="0.3">
      <c r="A10" s="102" t="s">
        <v>297</v>
      </c>
      <c r="B10" s="74">
        <v>18</v>
      </c>
      <c r="C10" s="72" t="s">
        <v>640</v>
      </c>
      <c r="D10" s="74">
        <v>8</v>
      </c>
      <c r="E10" s="72" t="s">
        <v>640</v>
      </c>
      <c r="F10" s="74">
        <v>13</v>
      </c>
      <c r="G10" s="72" t="s">
        <v>640</v>
      </c>
      <c r="H10" s="74">
        <v>18</v>
      </c>
      <c r="I10" s="72" t="s">
        <v>640</v>
      </c>
      <c r="J10" s="74">
        <v>32</v>
      </c>
      <c r="K10" s="72" t="s">
        <v>640</v>
      </c>
      <c r="L10" s="80">
        <f t="shared" si="0"/>
        <v>17.8</v>
      </c>
      <c r="M10" s="80">
        <f t="shared" si="1"/>
        <v>2.8143271386514627E-2</v>
      </c>
      <c r="N10" s="96"/>
    </row>
    <row r="11" spans="1:14" x14ac:dyDescent="0.3">
      <c r="A11" s="102" t="s">
        <v>327</v>
      </c>
      <c r="B11" s="74">
        <v>1638</v>
      </c>
      <c r="C11" s="72" t="s">
        <v>640</v>
      </c>
      <c r="D11" s="74">
        <v>588</v>
      </c>
      <c r="E11" s="72" t="s">
        <v>640</v>
      </c>
      <c r="F11" s="74">
        <v>827</v>
      </c>
      <c r="G11" s="72" t="s">
        <v>640</v>
      </c>
      <c r="H11" s="74">
        <v>1814</v>
      </c>
      <c r="I11" s="72" t="s">
        <v>640</v>
      </c>
      <c r="J11" s="74">
        <v>2368</v>
      </c>
      <c r="K11" s="72" t="s">
        <v>640</v>
      </c>
      <c r="L11" s="80">
        <f t="shared" si="0"/>
        <v>1447</v>
      </c>
      <c r="M11" s="80">
        <f t="shared" si="1"/>
        <v>2.2878266121509361</v>
      </c>
      <c r="N11" s="96"/>
    </row>
    <row r="12" spans="1:14" x14ac:dyDescent="0.3">
      <c r="A12" s="102" t="s">
        <v>362</v>
      </c>
      <c r="B12" s="74">
        <v>6282</v>
      </c>
      <c r="C12" s="72" t="s">
        <v>640</v>
      </c>
      <c r="D12" s="74">
        <v>4560</v>
      </c>
      <c r="E12" s="72" t="s">
        <v>640</v>
      </c>
      <c r="F12" s="74">
        <v>5936</v>
      </c>
      <c r="G12" s="72" t="s">
        <v>640</v>
      </c>
      <c r="H12" s="74">
        <v>7873</v>
      </c>
      <c r="I12" s="72" t="s">
        <v>640</v>
      </c>
      <c r="J12" s="74">
        <v>7444</v>
      </c>
      <c r="K12" s="72" t="s">
        <v>640</v>
      </c>
      <c r="L12" s="80">
        <f t="shared" si="0"/>
        <v>6419</v>
      </c>
      <c r="M12" s="80">
        <f t="shared" si="1"/>
        <v>10.148969608429068</v>
      </c>
      <c r="N12" s="96"/>
    </row>
    <row r="13" spans="1:14" x14ac:dyDescent="0.3">
      <c r="A13" s="102" t="s">
        <v>379</v>
      </c>
      <c r="B13" s="74">
        <v>21907</v>
      </c>
      <c r="C13" s="72" t="s">
        <v>640</v>
      </c>
      <c r="D13" s="74">
        <v>9775</v>
      </c>
      <c r="E13" s="72" t="s">
        <v>640</v>
      </c>
      <c r="F13" s="74">
        <v>11253</v>
      </c>
      <c r="G13" s="72" t="s">
        <v>640</v>
      </c>
      <c r="H13" s="74">
        <v>22896</v>
      </c>
      <c r="I13" s="72" t="s">
        <v>640</v>
      </c>
      <c r="J13" s="74">
        <v>24244</v>
      </c>
      <c r="K13" s="72" t="s">
        <v>640</v>
      </c>
      <c r="L13" s="80">
        <f t="shared" si="0"/>
        <v>18015</v>
      </c>
      <c r="M13" s="80">
        <f t="shared" si="1"/>
        <v>28.483204158879833</v>
      </c>
      <c r="N13" s="96"/>
    </row>
    <row r="14" spans="1:14" x14ac:dyDescent="0.3">
      <c r="A14" s="102" t="s">
        <v>205</v>
      </c>
      <c r="B14" s="74">
        <v>373</v>
      </c>
      <c r="C14" s="72" t="s">
        <v>640</v>
      </c>
      <c r="D14" s="74">
        <v>318</v>
      </c>
      <c r="E14" s="72" t="s">
        <v>640</v>
      </c>
      <c r="F14" s="74">
        <v>311</v>
      </c>
      <c r="G14" s="72" t="s">
        <v>640</v>
      </c>
      <c r="H14" s="74">
        <v>426</v>
      </c>
      <c r="I14" s="72" t="s">
        <v>640</v>
      </c>
      <c r="J14" s="74">
        <v>546</v>
      </c>
      <c r="K14" s="72" t="s">
        <v>640</v>
      </c>
      <c r="L14" s="80">
        <f t="shared" si="0"/>
        <v>394.8</v>
      </c>
      <c r="M14" s="80">
        <f t="shared" si="1"/>
        <v>0.62421143502224574</v>
      </c>
      <c r="N14" s="96"/>
    </row>
    <row r="15" spans="1:14" x14ac:dyDescent="0.3">
      <c r="A15" s="102" t="s">
        <v>685</v>
      </c>
      <c r="B15" s="74">
        <v>17</v>
      </c>
      <c r="C15" s="72" t="s">
        <v>640</v>
      </c>
      <c r="D15" s="74">
        <v>33</v>
      </c>
      <c r="E15" s="72" t="s">
        <v>640</v>
      </c>
      <c r="F15" s="74">
        <v>35</v>
      </c>
      <c r="G15" s="72" t="s">
        <v>640</v>
      </c>
      <c r="H15" s="74">
        <v>60</v>
      </c>
      <c r="I15" s="72" t="s">
        <v>640</v>
      </c>
      <c r="J15" s="74">
        <v>23</v>
      </c>
      <c r="K15" s="72" t="s">
        <v>640</v>
      </c>
      <c r="L15" s="80">
        <f t="shared" si="0"/>
        <v>33.6</v>
      </c>
      <c r="M15" s="80">
        <f t="shared" si="1"/>
        <v>5.3124377448701771E-2</v>
      </c>
      <c r="N15" s="96"/>
    </row>
    <row r="16" spans="1:14" x14ac:dyDescent="0.3">
      <c r="A16" s="102" t="s">
        <v>684</v>
      </c>
      <c r="B16" s="74">
        <v>14</v>
      </c>
      <c r="C16" s="72" t="s">
        <v>640</v>
      </c>
      <c r="D16" s="74">
        <v>16</v>
      </c>
      <c r="E16" s="72" t="s">
        <v>640</v>
      </c>
      <c r="F16" s="74">
        <v>14</v>
      </c>
      <c r="G16" s="72" t="s">
        <v>640</v>
      </c>
      <c r="H16" s="74">
        <v>11</v>
      </c>
      <c r="I16" s="72" t="s">
        <v>640</v>
      </c>
      <c r="J16" s="74">
        <v>9</v>
      </c>
      <c r="K16" s="72" t="s">
        <v>640</v>
      </c>
      <c r="L16" s="80">
        <f t="shared" si="0"/>
        <v>12.8</v>
      </c>
      <c r="M16" s="80">
        <f t="shared" si="1"/>
        <v>2.0237858075695916E-2</v>
      </c>
      <c r="N16" s="96"/>
    </row>
    <row r="17" spans="1:17" x14ac:dyDescent="0.3">
      <c r="A17" s="102" t="s">
        <v>683</v>
      </c>
      <c r="B17" s="74">
        <v>3</v>
      </c>
      <c r="C17" s="72" t="s">
        <v>640</v>
      </c>
      <c r="D17" s="74">
        <v>1</v>
      </c>
      <c r="E17" s="72" t="s">
        <v>640</v>
      </c>
      <c r="F17" s="74">
        <v>3</v>
      </c>
      <c r="G17" s="72" t="s">
        <v>640</v>
      </c>
      <c r="H17" s="74">
        <v>3</v>
      </c>
      <c r="I17" s="72" t="s">
        <v>640</v>
      </c>
      <c r="J17" s="74">
        <v>9</v>
      </c>
      <c r="K17" s="72" t="s">
        <v>640</v>
      </c>
      <c r="L17" s="80">
        <f t="shared" si="0"/>
        <v>3.8</v>
      </c>
      <c r="M17" s="80">
        <f t="shared" si="1"/>
        <v>6.0081141162222238E-3</v>
      </c>
      <c r="N17" s="96"/>
    </row>
    <row r="18" spans="1:17" x14ac:dyDescent="0.3">
      <c r="A18" s="102" t="s">
        <v>682</v>
      </c>
      <c r="B18" s="74">
        <v>45</v>
      </c>
      <c r="C18" s="72" t="s">
        <v>640</v>
      </c>
      <c r="D18" s="74">
        <v>41</v>
      </c>
      <c r="E18" s="72" t="s">
        <v>640</v>
      </c>
      <c r="F18" s="74">
        <v>50</v>
      </c>
      <c r="G18" s="72" t="s">
        <v>640</v>
      </c>
      <c r="H18" s="74">
        <v>94</v>
      </c>
      <c r="I18" s="72" t="s">
        <v>640</v>
      </c>
      <c r="J18" s="74">
        <v>69</v>
      </c>
      <c r="K18" s="72" t="s">
        <v>640</v>
      </c>
      <c r="L18" s="80">
        <f t="shared" si="0"/>
        <v>59.8</v>
      </c>
      <c r="M18" s="80">
        <f t="shared" si="1"/>
        <v>9.4548743197391844E-2</v>
      </c>
      <c r="N18" s="96"/>
    </row>
    <row r="19" spans="1:17" x14ac:dyDescent="0.3">
      <c r="A19" s="102" t="s">
        <v>681</v>
      </c>
      <c r="B19" s="74">
        <v>0</v>
      </c>
      <c r="C19" s="72" t="s">
        <v>640</v>
      </c>
      <c r="D19" s="72" t="s">
        <v>744</v>
      </c>
      <c r="E19" s="72" t="s">
        <v>743</v>
      </c>
      <c r="F19" s="74">
        <v>0</v>
      </c>
      <c r="G19" s="72" t="s">
        <v>640</v>
      </c>
      <c r="H19" s="74">
        <v>0</v>
      </c>
      <c r="I19" s="72" t="s">
        <v>640</v>
      </c>
      <c r="J19" s="74">
        <v>0</v>
      </c>
      <c r="K19" s="72" t="s">
        <v>640</v>
      </c>
      <c r="L19" s="80">
        <f t="shared" si="0"/>
        <v>0</v>
      </c>
      <c r="M19" s="80">
        <f t="shared" si="1"/>
        <v>0</v>
      </c>
      <c r="N19" s="96"/>
    </row>
    <row r="20" spans="1:17" x14ac:dyDescent="0.3">
      <c r="A20" s="102" t="s">
        <v>680</v>
      </c>
      <c r="B20" s="72" t="s">
        <v>744</v>
      </c>
      <c r="C20" s="72" t="s">
        <v>743</v>
      </c>
      <c r="D20" s="72" t="s">
        <v>744</v>
      </c>
      <c r="E20" s="72" t="s">
        <v>743</v>
      </c>
      <c r="F20" s="72" t="s">
        <v>744</v>
      </c>
      <c r="G20" s="72" t="s">
        <v>743</v>
      </c>
      <c r="H20" s="72" t="s">
        <v>744</v>
      </c>
      <c r="I20" s="72" t="s">
        <v>743</v>
      </c>
      <c r="J20" s="72" t="s">
        <v>744</v>
      </c>
      <c r="K20" s="72" t="s">
        <v>743</v>
      </c>
      <c r="L20" s="80"/>
      <c r="M20" s="80"/>
      <c r="N20" s="96"/>
    </row>
    <row r="21" spans="1:17" x14ac:dyDescent="0.3">
      <c r="A21" s="102" t="s">
        <v>342</v>
      </c>
      <c r="B21" s="74">
        <v>2</v>
      </c>
      <c r="C21" s="72" t="s">
        <v>640</v>
      </c>
      <c r="D21" s="72" t="s">
        <v>744</v>
      </c>
      <c r="E21" s="72" t="s">
        <v>743</v>
      </c>
      <c r="F21" s="74">
        <v>2</v>
      </c>
      <c r="G21" s="72" t="s">
        <v>640</v>
      </c>
      <c r="H21" s="74">
        <v>2</v>
      </c>
      <c r="I21" s="72" t="s">
        <v>640</v>
      </c>
      <c r="J21" s="74">
        <v>4</v>
      </c>
      <c r="K21" s="72" t="s">
        <v>640</v>
      </c>
      <c r="L21" s="80">
        <f t="shared" ref="L21:L27" si="2">AVERAGE(B21:J21)</f>
        <v>2.5</v>
      </c>
      <c r="M21" s="80">
        <f t="shared" ref="M21:M27" si="3">L21/$L$226*100</f>
        <v>3.9527066554093581E-3</v>
      </c>
      <c r="N21" s="96"/>
    </row>
    <row r="22" spans="1:17" x14ac:dyDescent="0.3">
      <c r="A22" s="102" t="s">
        <v>234</v>
      </c>
      <c r="B22" s="74">
        <v>1048</v>
      </c>
      <c r="C22" s="72" t="s">
        <v>640</v>
      </c>
      <c r="D22" s="74">
        <v>507</v>
      </c>
      <c r="E22" s="72" t="s">
        <v>640</v>
      </c>
      <c r="F22" s="74">
        <v>573</v>
      </c>
      <c r="G22" s="72" t="s">
        <v>640</v>
      </c>
      <c r="H22" s="74">
        <v>1078</v>
      </c>
      <c r="I22" s="72" t="s">
        <v>640</v>
      </c>
      <c r="J22" s="74">
        <v>1448</v>
      </c>
      <c r="K22" s="72" t="s">
        <v>640</v>
      </c>
      <c r="L22" s="80">
        <f t="shared" si="2"/>
        <v>930.8</v>
      </c>
      <c r="M22" s="80">
        <f t="shared" si="3"/>
        <v>1.471671741942012</v>
      </c>
      <c r="N22" s="96"/>
    </row>
    <row r="23" spans="1:17" x14ac:dyDescent="0.3">
      <c r="A23" s="102" t="s">
        <v>679</v>
      </c>
      <c r="B23" s="72" t="s">
        <v>744</v>
      </c>
      <c r="C23" s="72" t="s">
        <v>743</v>
      </c>
      <c r="D23" s="72" t="s">
        <v>744</v>
      </c>
      <c r="E23" s="72" t="s">
        <v>743</v>
      </c>
      <c r="F23" s="74">
        <v>4</v>
      </c>
      <c r="G23" s="72" t="s">
        <v>640</v>
      </c>
      <c r="H23" s="74">
        <v>5</v>
      </c>
      <c r="I23" s="72" t="s">
        <v>640</v>
      </c>
      <c r="J23" s="74">
        <v>5</v>
      </c>
      <c r="K23" s="72" t="s">
        <v>640</v>
      </c>
      <c r="L23" s="80">
        <f t="shared" si="2"/>
        <v>4.666666666666667</v>
      </c>
      <c r="M23" s="80">
        <f t="shared" si="3"/>
        <v>7.3783857567641352E-3</v>
      </c>
      <c r="N23" s="96"/>
    </row>
    <row r="24" spans="1:17" x14ac:dyDescent="0.3">
      <c r="A24" s="102" t="s">
        <v>380</v>
      </c>
      <c r="B24" s="74">
        <v>9510</v>
      </c>
      <c r="C24" s="72" t="s">
        <v>640</v>
      </c>
      <c r="D24" s="74">
        <v>6160</v>
      </c>
      <c r="E24" s="72" t="s">
        <v>640</v>
      </c>
      <c r="F24" s="74">
        <v>7773</v>
      </c>
      <c r="G24" s="72" t="s">
        <v>640</v>
      </c>
      <c r="H24" s="74">
        <v>13256</v>
      </c>
      <c r="I24" s="72" t="s">
        <v>640</v>
      </c>
      <c r="J24" s="74">
        <v>15434</v>
      </c>
      <c r="K24" s="72" t="s">
        <v>640</v>
      </c>
      <c r="L24" s="80">
        <f t="shared" si="2"/>
        <v>10426.6</v>
      </c>
      <c r="M24" s="80">
        <f t="shared" si="3"/>
        <v>16.485316485316485</v>
      </c>
      <c r="N24" s="96"/>
    </row>
    <row r="25" spans="1:17" x14ac:dyDescent="0.3">
      <c r="A25" s="102" t="s">
        <v>283</v>
      </c>
      <c r="B25" s="74">
        <v>1292</v>
      </c>
      <c r="C25" s="72" t="s">
        <v>640</v>
      </c>
      <c r="D25" s="74">
        <v>627</v>
      </c>
      <c r="E25" s="72" t="s">
        <v>640</v>
      </c>
      <c r="F25" s="74">
        <v>514</v>
      </c>
      <c r="G25" s="72" t="s">
        <v>640</v>
      </c>
      <c r="H25" s="74">
        <v>741</v>
      </c>
      <c r="I25" s="72" t="s">
        <v>640</v>
      </c>
      <c r="J25" s="74">
        <v>932</v>
      </c>
      <c r="K25" s="72" t="s">
        <v>640</v>
      </c>
      <c r="L25" s="80">
        <f t="shared" si="2"/>
        <v>821.2</v>
      </c>
      <c r="M25" s="80">
        <f t="shared" si="3"/>
        <v>1.2983850821688661</v>
      </c>
      <c r="N25" s="96"/>
    </row>
    <row r="26" spans="1:17" x14ac:dyDescent="0.3">
      <c r="A26" s="102" t="s">
        <v>211</v>
      </c>
      <c r="B26" s="74">
        <v>928</v>
      </c>
      <c r="C26" s="72" t="s">
        <v>640</v>
      </c>
      <c r="D26" s="74">
        <v>289</v>
      </c>
      <c r="E26" s="72" t="s">
        <v>640</v>
      </c>
      <c r="F26" s="74">
        <v>227</v>
      </c>
      <c r="G26" s="72" t="s">
        <v>640</v>
      </c>
      <c r="H26" s="74">
        <v>737</v>
      </c>
      <c r="I26" s="72" t="s">
        <v>640</v>
      </c>
      <c r="J26" s="74">
        <v>1376</v>
      </c>
      <c r="K26" s="72" t="s">
        <v>640</v>
      </c>
      <c r="L26" s="80">
        <f t="shared" si="2"/>
        <v>711.4</v>
      </c>
      <c r="M26" s="80">
        <f t="shared" si="3"/>
        <v>1.1247822058632868</v>
      </c>
      <c r="N26" s="96"/>
    </row>
    <row r="27" spans="1:17" x14ac:dyDescent="0.3">
      <c r="A27" s="102" t="s">
        <v>321</v>
      </c>
      <c r="B27" s="74">
        <v>178</v>
      </c>
      <c r="C27" s="72" t="s">
        <v>640</v>
      </c>
      <c r="D27" s="74">
        <v>40</v>
      </c>
      <c r="E27" s="72" t="s">
        <v>640</v>
      </c>
      <c r="F27" s="74">
        <v>40</v>
      </c>
      <c r="G27" s="72" t="s">
        <v>640</v>
      </c>
      <c r="H27" s="74">
        <v>97</v>
      </c>
      <c r="I27" s="72" t="s">
        <v>640</v>
      </c>
      <c r="J27" s="74">
        <v>185</v>
      </c>
      <c r="K27" s="72" t="s">
        <v>640</v>
      </c>
      <c r="L27" s="80">
        <f t="shared" si="2"/>
        <v>108</v>
      </c>
      <c r="M27" s="80">
        <f t="shared" si="3"/>
        <v>0.17075692751368426</v>
      </c>
      <c r="N27" s="96"/>
    </row>
    <row r="28" spans="1:17" ht="17.25" thickBot="1" x14ac:dyDescent="0.35">
      <c r="A28" s="110"/>
      <c r="B28" s="74"/>
      <c r="C28" s="72"/>
      <c r="D28" s="74"/>
      <c r="E28" s="72"/>
      <c r="F28" s="74"/>
      <c r="G28" s="72"/>
      <c r="H28" s="74"/>
      <c r="I28" s="72"/>
      <c r="J28" s="74"/>
      <c r="K28" s="72"/>
      <c r="L28" s="80"/>
      <c r="M28" s="80"/>
      <c r="N28" s="96"/>
    </row>
    <row r="29" spans="1:17" x14ac:dyDescent="0.3">
      <c r="A29" s="107" t="s">
        <v>627</v>
      </c>
      <c r="B29" s="145">
        <f>B30+B43+B99+B145+B194</f>
        <v>27015</v>
      </c>
      <c r="C29" s="146"/>
      <c r="D29" s="145">
        <f>D30+D43+D99+D145+D194</f>
        <v>15340</v>
      </c>
      <c r="E29" s="146"/>
      <c r="F29" s="145">
        <f>F30+F43+F99+F145+F194</f>
        <v>17975</v>
      </c>
      <c r="G29" s="146"/>
      <c r="H29" s="145">
        <f>H30+H43+H99+H145+H194</f>
        <v>27631</v>
      </c>
      <c r="I29" s="146"/>
      <c r="J29" s="145">
        <f>J30+J43+J99+J145+J194</f>
        <v>30629</v>
      </c>
      <c r="K29" s="147"/>
      <c r="L29" s="90">
        <f t="shared" ref="L29:L60" si="4">AVERAGE(B29:J29)</f>
        <v>23718</v>
      </c>
      <c r="M29" s="90">
        <f t="shared" ref="M29:M60" si="5">L29/$L$226*100</f>
        <v>37.500118581199658</v>
      </c>
      <c r="N29" s="96"/>
      <c r="P29" s="85" t="s">
        <v>627</v>
      </c>
      <c r="Q29" s="84"/>
    </row>
    <row r="30" spans="1:17" x14ac:dyDescent="0.3">
      <c r="A30" s="103" t="s">
        <v>202</v>
      </c>
      <c r="B30" s="101">
        <f>SUM(B31:B42)</f>
        <v>3193</v>
      </c>
      <c r="C30" s="141"/>
      <c r="D30" s="101">
        <f>SUM(D31:D42)</f>
        <v>1061</v>
      </c>
      <c r="E30" s="141"/>
      <c r="F30" s="101">
        <f>SUM(F31:F42)</f>
        <v>1145</v>
      </c>
      <c r="G30" s="141"/>
      <c r="H30" s="101">
        <f>SUM(H31:H42)</f>
        <v>1601</v>
      </c>
      <c r="I30" s="141"/>
      <c r="J30" s="101">
        <f>SUM(J31:J42)</f>
        <v>1796</v>
      </c>
      <c r="K30" s="72"/>
      <c r="L30" s="80">
        <f t="shared" si="4"/>
        <v>1759.2</v>
      </c>
      <c r="M30" s="80">
        <f t="shared" si="5"/>
        <v>2.7814406192784569</v>
      </c>
      <c r="N30" s="96"/>
      <c r="P30" s="83" t="s">
        <v>32</v>
      </c>
      <c r="Q30" s="84">
        <v>3.8512011484984461</v>
      </c>
    </row>
    <row r="31" spans="1:17" x14ac:dyDescent="0.3">
      <c r="A31" s="102" t="s">
        <v>225</v>
      </c>
      <c r="B31" s="74">
        <v>16</v>
      </c>
      <c r="C31" s="72" t="s">
        <v>640</v>
      </c>
      <c r="D31" s="74">
        <v>11</v>
      </c>
      <c r="E31" s="72" t="s">
        <v>640</v>
      </c>
      <c r="F31" s="74">
        <v>3</v>
      </c>
      <c r="G31" s="72" t="s">
        <v>640</v>
      </c>
      <c r="H31" s="74">
        <v>27</v>
      </c>
      <c r="I31" s="72" t="s">
        <v>640</v>
      </c>
      <c r="J31" s="74">
        <v>17</v>
      </c>
      <c r="K31" s="72" t="s">
        <v>640</v>
      </c>
      <c r="L31" s="80">
        <f t="shared" si="4"/>
        <v>14.8</v>
      </c>
      <c r="M31" s="80">
        <f t="shared" si="5"/>
        <v>2.3400023400023402E-2</v>
      </c>
      <c r="N31" s="96"/>
      <c r="P31" s="83" t="s">
        <v>238</v>
      </c>
      <c r="Q31" s="84">
        <v>2.303637438772574</v>
      </c>
    </row>
    <row r="32" spans="1:17" x14ac:dyDescent="0.3">
      <c r="A32" s="102" t="s">
        <v>313</v>
      </c>
      <c r="B32" s="74">
        <v>10</v>
      </c>
      <c r="C32" s="72" t="s">
        <v>640</v>
      </c>
      <c r="D32" s="74">
        <v>2</v>
      </c>
      <c r="E32" s="72" t="s">
        <v>640</v>
      </c>
      <c r="F32" s="74">
        <v>9</v>
      </c>
      <c r="G32" s="72" t="s">
        <v>640</v>
      </c>
      <c r="H32" s="74">
        <v>4</v>
      </c>
      <c r="I32" s="72" t="s">
        <v>640</v>
      </c>
      <c r="J32" s="74">
        <v>7</v>
      </c>
      <c r="K32" s="72" t="s">
        <v>640</v>
      </c>
      <c r="L32" s="80">
        <f t="shared" si="4"/>
        <v>6.4</v>
      </c>
      <c r="M32" s="80">
        <f t="shared" si="5"/>
        <v>1.0118929037847958E-2</v>
      </c>
      <c r="N32" s="96"/>
      <c r="P32" s="83" t="s">
        <v>30</v>
      </c>
      <c r="Q32" s="84">
        <v>2.1411021411021411</v>
      </c>
    </row>
    <row r="33" spans="1:17" x14ac:dyDescent="0.3">
      <c r="A33" s="102" t="s">
        <v>310</v>
      </c>
      <c r="B33" s="74">
        <v>9</v>
      </c>
      <c r="C33" s="72" t="s">
        <v>640</v>
      </c>
      <c r="D33" s="74">
        <v>4</v>
      </c>
      <c r="E33" s="72" t="s">
        <v>640</v>
      </c>
      <c r="F33" s="74">
        <v>8</v>
      </c>
      <c r="G33" s="72" t="s">
        <v>640</v>
      </c>
      <c r="H33" s="74">
        <v>23</v>
      </c>
      <c r="I33" s="72" t="s">
        <v>640</v>
      </c>
      <c r="J33" s="74">
        <v>26</v>
      </c>
      <c r="K33" s="72" t="s">
        <v>640</v>
      </c>
      <c r="L33" s="80">
        <f t="shared" si="4"/>
        <v>14</v>
      </c>
      <c r="M33" s="80">
        <f t="shared" si="5"/>
        <v>2.2135157270292406E-2</v>
      </c>
      <c r="N33" s="96"/>
      <c r="P33" s="83" t="s">
        <v>314</v>
      </c>
      <c r="Q33" s="84">
        <v>1.8289964235910179</v>
      </c>
    </row>
    <row r="34" spans="1:17" x14ac:dyDescent="0.3">
      <c r="A34" s="102" t="s">
        <v>326</v>
      </c>
      <c r="B34" s="74">
        <v>16</v>
      </c>
      <c r="C34" s="72" t="s">
        <v>640</v>
      </c>
      <c r="D34" s="74">
        <v>3</v>
      </c>
      <c r="E34" s="72" t="s">
        <v>640</v>
      </c>
      <c r="F34" s="74">
        <v>7</v>
      </c>
      <c r="G34" s="72" t="s">
        <v>640</v>
      </c>
      <c r="H34" s="74">
        <v>15</v>
      </c>
      <c r="I34" s="72" t="s">
        <v>640</v>
      </c>
      <c r="J34" s="74">
        <v>24</v>
      </c>
      <c r="K34" s="72" t="s">
        <v>640</v>
      </c>
      <c r="L34" s="80">
        <f t="shared" si="4"/>
        <v>13</v>
      </c>
      <c r="M34" s="80">
        <f t="shared" si="5"/>
        <v>2.0554074608128661E-2</v>
      </c>
      <c r="N34" s="96"/>
      <c r="P34" s="83" t="s">
        <v>378</v>
      </c>
      <c r="Q34" s="84">
        <v>1.7543693219368894</v>
      </c>
    </row>
    <row r="35" spans="1:17" x14ac:dyDescent="0.3">
      <c r="A35" s="102" t="s">
        <v>264</v>
      </c>
      <c r="B35" s="74">
        <v>45</v>
      </c>
      <c r="C35" s="72" t="s">
        <v>640</v>
      </c>
      <c r="D35" s="74">
        <v>16</v>
      </c>
      <c r="E35" s="72" t="s">
        <v>640</v>
      </c>
      <c r="F35" s="74">
        <v>24</v>
      </c>
      <c r="G35" s="72" t="s">
        <v>640</v>
      </c>
      <c r="H35" s="74">
        <v>40</v>
      </c>
      <c r="I35" s="72" t="s">
        <v>640</v>
      </c>
      <c r="J35" s="74">
        <v>65</v>
      </c>
      <c r="K35" s="72" t="s">
        <v>640</v>
      </c>
      <c r="L35" s="80">
        <f t="shared" si="4"/>
        <v>38</v>
      </c>
      <c r="M35" s="80">
        <f t="shared" si="5"/>
        <v>6.0081141162222247E-2</v>
      </c>
      <c r="N35" s="96"/>
      <c r="P35" s="83" t="s">
        <v>237</v>
      </c>
      <c r="Q35" s="84">
        <v>1.7331828142638954</v>
      </c>
    </row>
    <row r="36" spans="1:17" x14ac:dyDescent="0.3">
      <c r="A36" s="102" t="s">
        <v>201</v>
      </c>
      <c r="B36" s="74">
        <v>35</v>
      </c>
      <c r="C36" s="72" t="s">
        <v>640</v>
      </c>
      <c r="D36" s="74">
        <v>8</v>
      </c>
      <c r="E36" s="72" t="s">
        <v>640</v>
      </c>
      <c r="F36" s="74">
        <v>19</v>
      </c>
      <c r="G36" s="72" t="s">
        <v>640</v>
      </c>
      <c r="H36" s="74">
        <v>56</v>
      </c>
      <c r="I36" s="72" t="s">
        <v>640</v>
      </c>
      <c r="J36" s="74">
        <v>62</v>
      </c>
      <c r="K36" s="72" t="s">
        <v>640</v>
      </c>
      <c r="L36" s="80">
        <f t="shared" si="4"/>
        <v>36</v>
      </c>
      <c r="M36" s="80">
        <f t="shared" si="5"/>
        <v>5.691897583789475E-2</v>
      </c>
      <c r="N36" s="96"/>
      <c r="P36" s="83" t="s">
        <v>647</v>
      </c>
      <c r="Q36" s="84">
        <f>1.67057194084221+0.9</f>
        <v>2.5705719408422101</v>
      </c>
    </row>
    <row r="37" spans="1:17" x14ac:dyDescent="0.3">
      <c r="A37" s="102" t="s">
        <v>345</v>
      </c>
      <c r="B37" s="74">
        <v>52</v>
      </c>
      <c r="C37" s="72" t="s">
        <v>640</v>
      </c>
      <c r="D37" s="74">
        <v>51</v>
      </c>
      <c r="E37" s="72" t="s">
        <v>640</v>
      </c>
      <c r="F37" s="74">
        <v>43</v>
      </c>
      <c r="G37" s="72" t="s">
        <v>640</v>
      </c>
      <c r="H37" s="74">
        <v>87</v>
      </c>
      <c r="I37" s="72" t="s">
        <v>640</v>
      </c>
      <c r="J37" s="74">
        <v>127</v>
      </c>
      <c r="K37" s="72" t="s">
        <v>640</v>
      </c>
      <c r="L37" s="80">
        <f t="shared" si="4"/>
        <v>72</v>
      </c>
      <c r="M37" s="80">
        <f t="shared" si="5"/>
        <v>0.1138379516757895</v>
      </c>
      <c r="N37" s="96"/>
      <c r="P37" s="83" t="s">
        <v>5</v>
      </c>
      <c r="Q37" s="84">
        <v>1.654444897688141</v>
      </c>
    </row>
    <row r="38" spans="1:17" x14ac:dyDescent="0.3">
      <c r="A38" s="102" t="s">
        <v>60</v>
      </c>
      <c r="B38" s="74">
        <v>833</v>
      </c>
      <c r="C38" s="72" t="s">
        <v>640</v>
      </c>
      <c r="D38" s="74">
        <v>436</v>
      </c>
      <c r="E38" s="72" t="s">
        <v>640</v>
      </c>
      <c r="F38" s="74">
        <v>495</v>
      </c>
      <c r="G38" s="72" t="s">
        <v>640</v>
      </c>
      <c r="H38" s="74">
        <v>823</v>
      </c>
      <c r="I38" s="72" t="s">
        <v>640</v>
      </c>
      <c r="J38" s="74">
        <v>887</v>
      </c>
      <c r="K38" s="72" t="s">
        <v>640</v>
      </c>
      <c r="L38" s="80">
        <f t="shared" si="4"/>
        <v>694.8</v>
      </c>
      <c r="M38" s="80">
        <f t="shared" si="5"/>
        <v>1.0985362336713687</v>
      </c>
      <c r="N38" s="96"/>
      <c r="P38" s="83" t="s">
        <v>334</v>
      </c>
      <c r="Q38" s="84">
        <v>1.3050256293499536</v>
      </c>
    </row>
    <row r="39" spans="1:17" x14ac:dyDescent="0.3">
      <c r="A39" s="102" t="s">
        <v>377</v>
      </c>
      <c r="B39" s="74">
        <v>239</v>
      </c>
      <c r="C39" s="72" t="s">
        <v>640</v>
      </c>
      <c r="D39" s="74">
        <v>90</v>
      </c>
      <c r="E39" s="72" t="s">
        <v>640</v>
      </c>
      <c r="F39" s="74">
        <v>117</v>
      </c>
      <c r="G39" s="72" t="s">
        <v>640</v>
      </c>
      <c r="H39" s="74">
        <v>54</v>
      </c>
      <c r="I39" s="72" t="s">
        <v>640</v>
      </c>
      <c r="J39" s="74">
        <v>45</v>
      </c>
      <c r="K39" s="72" t="s">
        <v>640</v>
      </c>
      <c r="L39" s="80">
        <f t="shared" si="4"/>
        <v>109</v>
      </c>
      <c r="M39" s="80">
        <f t="shared" si="5"/>
        <v>0.17233801017584802</v>
      </c>
      <c r="N39" s="96"/>
      <c r="P39" s="83" t="s">
        <v>339</v>
      </c>
      <c r="Q39" s="84">
        <v>1.1541903433795326</v>
      </c>
    </row>
    <row r="40" spans="1:17" x14ac:dyDescent="0.3">
      <c r="A40" s="102" t="s">
        <v>648</v>
      </c>
      <c r="B40" s="72" t="s">
        <v>744</v>
      </c>
      <c r="C40" s="72" t="s">
        <v>640</v>
      </c>
      <c r="D40" s="72" t="s">
        <v>744</v>
      </c>
      <c r="E40" s="72" t="s">
        <v>640</v>
      </c>
      <c r="F40" s="72" t="s">
        <v>744</v>
      </c>
      <c r="G40" s="72" t="s">
        <v>640</v>
      </c>
      <c r="H40" s="72" t="s">
        <v>744</v>
      </c>
      <c r="I40" s="72" t="s">
        <v>640</v>
      </c>
      <c r="J40" s="72" t="s">
        <v>744</v>
      </c>
      <c r="K40" s="72" t="s">
        <v>640</v>
      </c>
      <c r="L40" s="80" t="e">
        <f t="shared" si="4"/>
        <v>#DIV/0!</v>
      </c>
      <c r="M40" s="80" t="e">
        <f t="shared" si="5"/>
        <v>#DIV/0!</v>
      </c>
      <c r="N40" s="96"/>
      <c r="P40" s="67"/>
      <c r="Q40" s="84">
        <f>SUM(Q30:Q39)</f>
        <v>20.296722099424798</v>
      </c>
    </row>
    <row r="41" spans="1:17" x14ac:dyDescent="0.3">
      <c r="A41" s="102" t="s">
        <v>219</v>
      </c>
      <c r="B41" s="74">
        <v>97</v>
      </c>
      <c r="C41" s="72" t="s">
        <v>640</v>
      </c>
      <c r="D41" s="74">
        <v>10</v>
      </c>
      <c r="E41" s="72" t="s">
        <v>640</v>
      </c>
      <c r="F41" s="74">
        <v>7</v>
      </c>
      <c r="G41" s="72" t="s">
        <v>640</v>
      </c>
      <c r="H41" s="74">
        <v>13</v>
      </c>
      <c r="I41" s="72" t="s">
        <v>640</v>
      </c>
      <c r="J41" s="74">
        <v>29</v>
      </c>
      <c r="K41" s="72" t="s">
        <v>640</v>
      </c>
      <c r="L41" s="80">
        <f t="shared" si="4"/>
        <v>31.2</v>
      </c>
      <c r="M41" s="80">
        <f t="shared" si="5"/>
        <v>4.9329779059508784E-2</v>
      </c>
      <c r="N41" s="96"/>
      <c r="P41" s="85"/>
      <c r="Q41" s="84"/>
    </row>
    <row r="42" spans="1:17" ht="17.25" thickBot="1" x14ac:dyDescent="0.35">
      <c r="A42" s="110" t="s">
        <v>339</v>
      </c>
      <c r="B42" s="74">
        <v>1841</v>
      </c>
      <c r="C42" s="72" t="s">
        <v>640</v>
      </c>
      <c r="D42" s="74">
        <v>430</v>
      </c>
      <c r="E42" s="72" t="s">
        <v>640</v>
      </c>
      <c r="F42" s="74">
        <v>413</v>
      </c>
      <c r="G42" s="72" t="s">
        <v>640</v>
      </c>
      <c r="H42" s="74">
        <v>459</v>
      </c>
      <c r="I42" s="72" t="s">
        <v>640</v>
      </c>
      <c r="J42" s="74">
        <v>507</v>
      </c>
      <c r="K42" s="72" t="s">
        <v>640</v>
      </c>
      <c r="L42" s="80">
        <f t="shared" si="4"/>
        <v>730</v>
      </c>
      <c r="M42" s="80">
        <f t="shared" si="5"/>
        <v>1.1541903433795326</v>
      </c>
      <c r="N42" s="96"/>
      <c r="P42" s="67"/>
      <c r="Q42" s="67"/>
    </row>
    <row r="43" spans="1:17" s="8" customFormat="1" x14ac:dyDescent="0.3">
      <c r="A43" s="107" t="s">
        <v>204</v>
      </c>
      <c r="B43" s="145">
        <f>SUM(B44:B98)</f>
        <v>3522</v>
      </c>
      <c r="C43" s="146" t="s">
        <v>640</v>
      </c>
      <c r="D43" s="145">
        <f>SUM(D44:D98)</f>
        <v>1879</v>
      </c>
      <c r="E43" s="146" t="s">
        <v>640</v>
      </c>
      <c r="F43" s="145">
        <f>SUM(F44:F98)</f>
        <v>2502</v>
      </c>
      <c r="G43" s="146" t="s">
        <v>640</v>
      </c>
      <c r="H43" s="145">
        <f>SUM(H44:H98)</f>
        <v>3969</v>
      </c>
      <c r="I43" s="146" t="s">
        <v>640</v>
      </c>
      <c r="J43" s="145">
        <f>SUM(J44:J98)</f>
        <v>4225</v>
      </c>
      <c r="K43" s="146" t="s">
        <v>640</v>
      </c>
      <c r="L43" s="90">
        <f t="shared" si="4"/>
        <v>3219.4</v>
      </c>
      <c r="M43" s="90">
        <f t="shared" si="5"/>
        <v>5.0901375225699548</v>
      </c>
      <c r="N43" s="96"/>
      <c r="P43" s="66"/>
      <c r="Q43" s="66"/>
    </row>
    <row r="44" spans="1:17" x14ac:dyDescent="0.3">
      <c r="A44" s="102" t="s">
        <v>207</v>
      </c>
      <c r="B44" s="74">
        <v>89</v>
      </c>
      <c r="C44" s="72" t="s">
        <v>640</v>
      </c>
      <c r="D44" s="74">
        <v>44</v>
      </c>
      <c r="E44" s="72" t="s">
        <v>640</v>
      </c>
      <c r="F44" s="74">
        <v>85</v>
      </c>
      <c r="G44" s="72" t="s">
        <v>640</v>
      </c>
      <c r="H44" s="74">
        <v>100</v>
      </c>
      <c r="I44" s="72" t="s">
        <v>640</v>
      </c>
      <c r="J44" s="74">
        <v>118</v>
      </c>
      <c r="K44" s="72" t="s">
        <v>640</v>
      </c>
      <c r="L44" s="80">
        <f t="shared" si="4"/>
        <v>87.2</v>
      </c>
      <c r="M44" s="80">
        <f t="shared" si="5"/>
        <v>0.13787040814067841</v>
      </c>
      <c r="N44" s="96"/>
      <c r="P44" s="67"/>
      <c r="Q44" s="67"/>
    </row>
    <row r="45" spans="1:17" x14ac:dyDescent="0.3">
      <c r="A45" s="102" t="s">
        <v>233</v>
      </c>
      <c r="B45" s="74">
        <v>15</v>
      </c>
      <c r="C45" s="72" t="s">
        <v>640</v>
      </c>
      <c r="D45" s="74">
        <v>28</v>
      </c>
      <c r="E45" s="72" t="s">
        <v>640</v>
      </c>
      <c r="F45" s="74">
        <v>17</v>
      </c>
      <c r="G45" s="72" t="s">
        <v>640</v>
      </c>
      <c r="H45" s="74">
        <v>9</v>
      </c>
      <c r="I45" s="72" t="s">
        <v>640</v>
      </c>
      <c r="J45" s="74">
        <v>30</v>
      </c>
      <c r="K45" s="72" t="s">
        <v>640</v>
      </c>
      <c r="L45" s="80">
        <f t="shared" si="4"/>
        <v>19.8</v>
      </c>
      <c r="M45" s="80">
        <f t="shared" si="5"/>
        <v>3.1305436710842113E-2</v>
      </c>
      <c r="N45" s="96"/>
      <c r="P45" s="67"/>
      <c r="Q45" s="67"/>
    </row>
    <row r="46" spans="1:17" x14ac:dyDescent="0.3">
      <c r="A46" s="102" t="s">
        <v>235</v>
      </c>
      <c r="B46" s="74">
        <v>2</v>
      </c>
      <c r="C46" s="72" t="s">
        <v>640</v>
      </c>
      <c r="D46" s="74">
        <v>0</v>
      </c>
      <c r="E46" s="72" t="s">
        <v>640</v>
      </c>
      <c r="F46" s="74">
        <v>3</v>
      </c>
      <c r="G46" s="72" t="s">
        <v>640</v>
      </c>
      <c r="H46" s="72" t="s">
        <v>744</v>
      </c>
      <c r="I46" s="72" t="s">
        <v>743</v>
      </c>
      <c r="J46" s="74">
        <v>0</v>
      </c>
      <c r="K46" s="72" t="s">
        <v>640</v>
      </c>
      <c r="L46" s="80">
        <f t="shared" si="4"/>
        <v>1.25</v>
      </c>
      <c r="M46" s="80">
        <f t="shared" si="5"/>
        <v>1.9763533277046791E-3</v>
      </c>
      <c r="N46" s="96"/>
      <c r="P46" s="67"/>
      <c r="Q46" s="67"/>
    </row>
    <row r="47" spans="1:17" x14ac:dyDescent="0.3">
      <c r="A47" s="102" t="s">
        <v>236</v>
      </c>
      <c r="B47" s="74">
        <v>0</v>
      </c>
      <c r="C47" s="72" t="s">
        <v>640</v>
      </c>
      <c r="D47" s="74">
        <v>0</v>
      </c>
      <c r="E47" s="72" t="s">
        <v>640</v>
      </c>
      <c r="F47" s="74">
        <v>2</v>
      </c>
      <c r="G47" s="72" t="s">
        <v>640</v>
      </c>
      <c r="H47" s="74">
        <v>0</v>
      </c>
      <c r="I47" s="72" t="s">
        <v>640</v>
      </c>
      <c r="J47" s="74">
        <v>1</v>
      </c>
      <c r="K47" s="72" t="s">
        <v>640</v>
      </c>
      <c r="L47" s="80">
        <f t="shared" si="4"/>
        <v>0.6</v>
      </c>
      <c r="M47" s="80">
        <f t="shared" si="5"/>
        <v>9.4864959729824578E-4</v>
      </c>
      <c r="N47" s="96"/>
      <c r="P47" s="67"/>
      <c r="Q47" s="67"/>
    </row>
    <row r="48" spans="1:17" x14ac:dyDescent="0.3">
      <c r="A48" s="102" t="s">
        <v>625</v>
      </c>
      <c r="B48" s="74">
        <v>5</v>
      </c>
      <c r="C48" s="72" t="s">
        <v>640</v>
      </c>
      <c r="D48" s="74">
        <v>2</v>
      </c>
      <c r="E48" s="72" t="s">
        <v>640</v>
      </c>
      <c r="F48" s="74">
        <v>13</v>
      </c>
      <c r="G48" s="72" t="s">
        <v>640</v>
      </c>
      <c r="H48" s="74">
        <v>5</v>
      </c>
      <c r="I48" s="72" t="s">
        <v>640</v>
      </c>
      <c r="J48" s="74">
        <v>6</v>
      </c>
      <c r="K48" s="72" t="s">
        <v>640</v>
      </c>
      <c r="L48" s="80">
        <f t="shared" si="4"/>
        <v>6.2</v>
      </c>
      <c r="M48" s="80">
        <f t="shared" si="5"/>
        <v>9.8027125054152078E-3</v>
      </c>
      <c r="N48" s="96"/>
      <c r="P48" s="67"/>
      <c r="Q48" s="67"/>
    </row>
    <row r="49" spans="1:17" x14ac:dyDescent="0.3">
      <c r="A49" s="102" t="s">
        <v>646</v>
      </c>
      <c r="B49" s="74">
        <v>5</v>
      </c>
      <c r="C49" s="72" t="s">
        <v>640</v>
      </c>
      <c r="D49" s="72" t="s">
        <v>744</v>
      </c>
      <c r="E49" s="72" t="s">
        <v>743</v>
      </c>
      <c r="F49" s="72" t="s">
        <v>744</v>
      </c>
      <c r="G49" s="72" t="s">
        <v>743</v>
      </c>
      <c r="H49" s="74">
        <v>3</v>
      </c>
      <c r="I49" s="72" t="s">
        <v>640</v>
      </c>
      <c r="J49" s="74">
        <v>4</v>
      </c>
      <c r="K49" s="72" t="s">
        <v>640</v>
      </c>
      <c r="L49" s="80">
        <f t="shared" si="4"/>
        <v>4</v>
      </c>
      <c r="M49" s="80">
        <f t="shared" si="5"/>
        <v>6.324330648654973E-3</v>
      </c>
      <c r="N49" s="96"/>
      <c r="P49" s="67"/>
      <c r="Q49" s="67"/>
    </row>
    <row r="50" spans="1:17" x14ac:dyDescent="0.3">
      <c r="A50" s="102" t="s">
        <v>255</v>
      </c>
      <c r="B50" s="74">
        <v>32</v>
      </c>
      <c r="C50" s="72" t="s">
        <v>640</v>
      </c>
      <c r="D50" s="74">
        <v>15</v>
      </c>
      <c r="E50" s="72" t="s">
        <v>640</v>
      </c>
      <c r="F50" s="74">
        <v>37</v>
      </c>
      <c r="G50" s="72" t="s">
        <v>640</v>
      </c>
      <c r="H50" s="74">
        <v>32</v>
      </c>
      <c r="I50" s="72" t="s">
        <v>640</v>
      </c>
      <c r="J50" s="74">
        <v>38</v>
      </c>
      <c r="K50" s="72" t="s">
        <v>640</v>
      </c>
      <c r="L50" s="80">
        <f t="shared" si="4"/>
        <v>30.8</v>
      </c>
      <c r="M50" s="80">
        <f t="shared" si="5"/>
        <v>4.8697345994643294E-2</v>
      </c>
      <c r="N50" s="96"/>
      <c r="P50" s="67"/>
      <c r="Q50" s="67"/>
    </row>
    <row r="51" spans="1:17" x14ac:dyDescent="0.3">
      <c r="A51" s="102" t="s">
        <v>263</v>
      </c>
      <c r="B51" s="74">
        <v>14</v>
      </c>
      <c r="C51" s="72" t="s">
        <v>640</v>
      </c>
      <c r="D51" s="74">
        <v>12</v>
      </c>
      <c r="E51" s="72" t="s">
        <v>640</v>
      </c>
      <c r="F51" s="74">
        <v>16</v>
      </c>
      <c r="G51" s="72" t="s">
        <v>640</v>
      </c>
      <c r="H51" s="74">
        <v>11</v>
      </c>
      <c r="I51" s="72" t="s">
        <v>640</v>
      </c>
      <c r="J51" s="74">
        <v>9</v>
      </c>
      <c r="K51" s="72" t="s">
        <v>640</v>
      </c>
      <c r="L51" s="80">
        <f t="shared" si="4"/>
        <v>12.4</v>
      </c>
      <c r="M51" s="80">
        <f t="shared" si="5"/>
        <v>1.9605425010830416E-2</v>
      </c>
      <c r="N51" s="96"/>
      <c r="P51" s="83" t="s">
        <v>60</v>
      </c>
      <c r="Q51" s="84">
        <v>1.0985362336713687</v>
      </c>
    </row>
    <row r="52" spans="1:17" x14ac:dyDescent="0.3">
      <c r="A52" s="102" t="s">
        <v>672</v>
      </c>
      <c r="B52" s="74">
        <v>1</v>
      </c>
      <c r="C52" s="72" t="s">
        <v>640</v>
      </c>
      <c r="D52" s="74">
        <v>0</v>
      </c>
      <c r="E52" s="72" t="s">
        <v>640</v>
      </c>
      <c r="F52" s="74">
        <v>2</v>
      </c>
      <c r="G52" s="72" t="s">
        <v>640</v>
      </c>
      <c r="H52" s="74">
        <v>2</v>
      </c>
      <c r="I52" s="72" t="s">
        <v>640</v>
      </c>
      <c r="J52" s="74">
        <v>0</v>
      </c>
      <c r="K52" s="72" t="s">
        <v>640</v>
      </c>
      <c r="L52" s="80">
        <f t="shared" si="4"/>
        <v>1</v>
      </c>
      <c r="M52" s="80">
        <f t="shared" si="5"/>
        <v>1.5810826621637433E-3</v>
      </c>
      <c r="N52" s="96"/>
      <c r="P52" s="83" t="s">
        <v>44</v>
      </c>
      <c r="Q52" s="84">
        <v>1.0548983521956494</v>
      </c>
    </row>
    <row r="53" spans="1:17" x14ac:dyDescent="0.3">
      <c r="A53" s="102" t="s">
        <v>230</v>
      </c>
      <c r="B53" s="74">
        <v>0</v>
      </c>
      <c r="C53" s="72" t="s">
        <v>640</v>
      </c>
      <c r="D53" s="74">
        <v>0</v>
      </c>
      <c r="E53" s="72" t="s">
        <v>640</v>
      </c>
      <c r="F53" s="74">
        <v>1</v>
      </c>
      <c r="G53" s="72" t="s">
        <v>640</v>
      </c>
      <c r="H53" s="74">
        <v>0</v>
      </c>
      <c r="I53" s="72" t="s">
        <v>640</v>
      </c>
      <c r="J53" s="74">
        <v>0</v>
      </c>
      <c r="K53" s="72" t="s">
        <v>640</v>
      </c>
      <c r="L53" s="80">
        <f t="shared" si="4"/>
        <v>0.2</v>
      </c>
      <c r="M53" s="80">
        <f t="shared" si="5"/>
        <v>3.1621653243274868E-4</v>
      </c>
      <c r="N53" s="96"/>
      <c r="P53" s="83" t="s">
        <v>348</v>
      </c>
      <c r="Q53" s="84">
        <v>0.95876852633609377</v>
      </c>
    </row>
    <row r="54" spans="1:17" x14ac:dyDescent="0.3">
      <c r="A54" s="102" t="s">
        <v>239</v>
      </c>
      <c r="B54" s="74">
        <v>0</v>
      </c>
      <c r="C54" s="72" t="s">
        <v>640</v>
      </c>
      <c r="D54" s="72" t="s">
        <v>744</v>
      </c>
      <c r="E54" s="72" t="s">
        <v>743</v>
      </c>
      <c r="F54" s="74">
        <v>0</v>
      </c>
      <c r="G54" s="72" t="s">
        <v>640</v>
      </c>
      <c r="H54" s="74">
        <v>0</v>
      </c>
      <c r="I54" s="72" t="s">
        <v>640</v>
      </c>
      <c r="J54" s="74">
        <v>27</v>
      </c>
      <c r="K54" s="72" t="s">
        <v>640</v>
      </c>
      <c r="L54" s="80">
        <f t="shared" si="4"/>
        <v>6.75</v>
      </c>
      <c r="M54" s="80">
        <f t="shared" si="5"/>
        <v>1.0672307969605267E-2</v>
      </c>
      <c r="N54" s="96"/>
      <c r="P54" s="83"/>
      <c r="Q54" s="84"/>
    </row>
    <row r="55" spans="1:17" x14ac:dyDescent="0.3">
      <c r="A55" s="102" t="s">
        <v>249</v>
      </c>
      <c r="B55" s="74">
        <v>0</v>
      </c>
      <c r="C55" s="72" t="s">
        <v>640</v>
      </c>
      <c r="D55" s="74">
        <v>1</v>
      </c>
      <c r="E55" s="72" t="s">
        <v>640</v>
      </c>
      <c r="F55" s="74">
        <v>4</v>
      </c>
      <c r="G55" s="72" t="s">
        <v>640</v>
      </c>
      <c r="H55" s="74">
        <v>7</v>
      </c>
      <c r="I55" s="72" t="s">
        <v>640</v>
      </c>
      <c r="J55" s="74">
        <v>1</v>
      </c>
      <c r="K55" s="72" t="s">
        <v>640</v>
      </c>
      <c r="L55" s="80">
        <f t="shared" si="4"/>
        <v>2.6</v>
      </c>
      <c r="M55" s="80">
        <f t="shared" si="5"/>
        <v>4.1108149216257323E-3</v>
      </c>
      <c r="N55" s="96"/>
      <c r="P55" s="83" t="s">
        <v>28</v>
      </c>
      <c r="Q55" s="84">
        <v>0.80761702383323997</v>
      </c>
    </row>
    <row r="56" spans="1:17" x14ac:dyDescent="0.3">
      <c r="A56" s="102" t="s">
        <v>256</v>
      </c>
      <c r="B56" s="74">
        <v>0</v>
      </c>
      <c r="C56" s="72" t="s">
        <v>640</v>
      </c>
      <c r="D56" s="74">
        <v>0</v>
      </c>
      <c r="E56" s="72" t="s">
        <v>640</v>
      </c>
      <c r="F56" s="74">
        <v>0</v>
      </c>
      <c r="G56" s="72" t="s">
        <v>640</v>
      </c>
      <c r="H56" s="74">
        <v>0</v>
      </c>
      <c r="I56" s="72" t="s">
        <v>640</v>
      </c>
      <c r="J56" s="74">
        <v>1</v>
      </c>
      <c r="K56" s="72" t="s">
        <v>640</v>
      </c>
      <c r="L56" s="80">
        <f t="shared" si="4"/>
        <v>0.2</v>
      </c>
      <c r="M56" s="80">
        <f t="shared" si="5"/>
        <v>3.1621653243274868E-4</v>
      </c>
      <c r="N56" s="96"/>
      <c r="P56" s="83" t="s">
        <v>281</v>
      </c>
      <c r="Q56" s="84">
        <v>0.76777374074671367</v>
      </c>
    </row>
    <row r="57" spans="1:17" x14ac:dyDescent="0.3">
      <c r="A57" s="102" t="s">
        <v>259</v>
      </c>
      <c r="B57" s="72" t="s">
        <v>744</v>
      </c>
      <c r="C57" s="72" t="s">
        <v>743</v>
      </c>
      <c r="D57" s="74">
        <v>21</v>
      </c>
      <c r="E57" s="72" t="s">
        <v>640</v>
      </c>
      <c r="F57" s="74">
        <v>35</v>
      </c>
      <c r="G57" s="72" t="s">
        <v>640</v>
      </c>
      <c r="H57" s="74">
        <v>48</v>
      </c>
      <c r="I57" s="72" t="s">
        <v>640</v>
      </c>
      <c r="J57" s="74">
        <v>72</v>
      </c>
      <c r="K57" s="72" t="s">
        <v>640</v>
      </c>
      <c r="L57" s="80">
        <f t="shared" si="4"/>
        <v>44</v>
      </c>
      <c r="M57" s="80">
        <f t="shared" si="5"/>
        <v>6.9567637135204696E-2</v>
      </c>
      <c r="N57" s="96"/>
      <c r="P57" s="83" t="s">
        <v>203</v>
      </c>
      <c r="Q57" s="84">
        <v>0.72255477660883061</v>
      </c>
    </row>
    <row r="58" spans="1:17" x14ac:dyDescent="0.3">
      <c r="A58" s="102" t="s">
        <v>286</v>
      </c>
      <c r="B58" s="74">
        <v>41</v>
      </c>
      <c r="C58" s="72" t="s">
        <v>640</v>
      </c>
      <c r="D58" s="74">
        <v>35</v>
      </c>
      <c r="E58" s="72" t="s">
        <v>640</v>
      </c>
      <c r="F58" s="74">
        <v>24</v>
      </c>
      <c r="G58" s="72" t="s">
        <v>640</v>
      </c>
      <c r="H58" s="74">
        <v>65</v>
      </c>
      <c r="I58" s="72" t="s">
        <v>640</v>
      </c>
      <c r="J58" s="74">
        <v>66</v>
      </c>
      <c r="K58" s="72" t="s">
        <v>640</v>
      </c>
      <c r="L58" s="80">
        <f t="shared" si="4"/>
        <v>46.2</v>
      </c>
      <c r="M58" s="80">
        <f t="shared" si="5"/>
        <v>7.3046018991964945E-2</v>
      </c>
      <c r="N58" s="96"/>
      <c r="P58" s="83" t="s">
        <v>251</v>
      </c>
      <c r="Q58" s="84">
        <v>0.71654666249260834</v>
      </c>
    </row>
    <row r="59" spans="1:17" x14ac:dyDescent="0.3">
      <c r="A59" s="102" t="s">
        <v>300</v>
      </c>
      <c r="B59" s="74">
        <v>7</v>
      </c>
      <c r="C59" s="72" t="s">
        <v>640</v>
      </c>
      <c r="D59" s="74">
        <v>3</v>
      </c>
      <c r="E59" s="72" t="s">
        <v>640</v>
      </c>
      <c r="F59" s="74">
        <v>2</v>
      </c>
      <c r="G59" s="72" t="s">
        <v>640</v>
      </c>
      <c r="H59" s="74">
        <v>8</v>
      </c>
      <c r="I59" s="72" t="s">
        <v>640</v>
      </c>
      <c r="J59" s="74">
        <v>33</v>
      </c>
      <c r="K59" s="72" t="s">
        <v>640</v>
      </c>
      <c r="L59" s="80">
        <f t="shared" si="4"/>
        <v>10.6</v>
      </c>
      <c r="M59" s="80">
        <f t="shared" si="5"/>
        <v>1.6759476218935677E-2</v>
      </c>
      <c r="N59" s="96"/>
      <c r="P59" s="83" t="s">
        <v>337</v>
      </c>
      <c r="Q59" s="84">
        <v>0.64982497414929841</v>
      </c>
    </row>
    <row r="60" spans="1:17" x14ac:dyDescent="0.3">
      <c r="A60" s="102" t="s">
        <v>301</v>
      </c>
      <c r="B60" s="74">
        <v>3</v>
      </c>
      <c r="C60" s="72" t="s">
        <v>640</v>
      </c>
      <c r="D60" s="74">
        <v>0</v>
      </c>
      <c r="E60" s="72" t="s">
        <v>640</v>
      </c>
      <c r="F60" s="74">
        <v>1</v>
      </c>
      <c r="G60" s="72" t="s">
        <v>640</v>
      </c>
      <c r="H60" s="72" t="s">
        <v>744</v>
      </c>
      <c r="I60" s="72" t="s">
        <v>743</v>
      </c>
      <c r="J60" s="72" t="s">
        <v>744</v>
      </c>
      <c r="K60" s="72" t="s">
        <v>743</v>
      </c>
      <c r="L60" s="80">
        <f t="shared" si="4"/>
        <v>1.3333333333333333</v>
      </c>
      <c r="M60" s="80">
        <f t="shared" si="5"/>
        <v>2.1081102162183239E-3</v>
      </c>
      <c r="N60" s="96"/>
      <c r="P60" s="83" t="s">
        <v>353</v>
      </c>
      <c r="Q60" s="84">
        <v>0.64286821043577802</v>
      </c>
    </row>
    <row r="61" spans="1:17" x14ac:dyDescent="0.3">
      <c r="A61" s="102" t="s">
        <v>308</v>
      </c>
      <c r="B61" s="74">
        <v>42</v>
      </c>
      <c r="C61" s="72" t="s">
        <v>640</v>
      </c>
      <c r="D61" s="74">
        <v>20</v>
      </c>
      <c r="E61" s="72" t="s">
        <v>640</v>
      </c>
      <c r="F61" s="74">
        <v>142</v>
      </c>
      <c r="G61" s="72" t="s">
        <v>640</v>
      </c>
      <c r="H61" s="74">
        <v>143</v>
      </c>
      <c r="I61" s="72" t="s">
        <v>640</v>
      </c>
      <c r="J61" s="74">
        <v>44</v>
      </c>
      <c r="K61" s="72" t="s">
        <v>640</v>
      </c>
      <c r="L61" s="80">
        <f t="shared" ref="L61:L92" si="6">AVERAGE(B61:J61)</f>
        <v>78.2</v>
      </c>
      <c r="M61" s="80">
        <f t="shared" ref="M61:M92" si="7">L61/$L$226*100</f>
        <v>0.12364066418120473</v>
      </c>
      <c r="N61" s="96"/>
      <c r="P61" s="83" t="s">
        <v>252</v>
      </c>
      <c r="Q61" s="84">
        <v>0.59986276202492417</v>
      </c>
    </row>
    <row r="62" spans="1:17" x14ac:dyDescent="0.3">
      <c r="A62" s="102" t="s">
        <v>315</v>
      </c>
      <c r="B62" s="74">
        <v>20</v>
      </c>
      <c r="C62" s="72" t="s">
        <v>640</v>
      </c>
      <c r="D62" s="74">
        <v>14</v>
      </c>
      <c r="E62" s="72" t="s">
        <v>640</v>
      </c>
      <c r="F62" s="74">
        <v>28</v>
      </c>
      <c r="G62" s="72" t="s">
        <v>640</v>
      </c>
      <c r="H62" s="74">
        <v>67</v>
      </c>
      <c r="I62" s="72" t="s">
        <v>640</v>
      </c>
      <c r="J62" s="74">
        <v>24</v>
      </c>
      <c r="K62" s="72" t="s">
        <v>640</v>
      </c>
      <c r="L62" s="80">
        <f t="shared" si="6"/>
        <v>30.6</v>
      </c>
      <c r="M62" s="80">
        <f t="shared" si="7"/>
        <v>4.8381129462210543E-2</v>
      </c>
      <c r="N62" s="96"/>
      <c r="P62" s="83" t="s">
        <v>381</v>
      </c>
      <c r="Q62" s="84">
        <v>0.50531401882753235</v>
      </c>
    </row>
    <row r="63" spans="1:17" x14ac:dyDescent="0.3">
      <c r="A63" s="102" t="s">
        <v>340</v>
      </c>
      <c r="B63" s="74">
        <v>12</v>
      </c>
      <c r="C63" s="72" t="s">
        <v>640</v>
      </c>
      <c r="D63" s="74">
        <v>5</v>
      </c>
      <c r="E63" s="72" t="s">
        <v>640</v>
      </c>
      <c r="F63" s="74">
        <v>8</v>
      </c>
      <c r="G63" s="72" t="s">
        <v>640</v>
      </c>
      <c r="H63" s="74">
        <v>14</v>
      </c>
      <c r="I63" s="72" t="s">
        <v>640</v>
      </c>
      <c r="J63" s="74">
        <v>9</v>
      </c>
      <c r="K63" s="72" t="s">
        <v>640</v>
      </c>
      <c r="L63" s="80">
        <f t="shared" si="6"/>
        <v>9.6</v>
      </c>
      <c r="M63" s="80">
        <f t="shared" si="7"/>
        <v>1.5178393556771932E-2</v>
      </c>
      <c r="N63" s="96"/>
      <c r="P63" s="83" t="s">
        <v>331</v>
      </c>
      <c r="Q63" s="84">
        <v>0.45282207444369604</v>
      </c>
    </row>
    <row r="64" spans="1:17" x14ac:dyDescent="0.3">
      <c r="A64" s="102" t="s">
        <v>346</v>
      </c>
      <c r="B64" s="74">
        <v>11</v>
      </c>
      <c r="C64" s="72" t="s">
        <v>640</v>
      </c>
      <c r="D64" s="74">
        <v>11</v>
      </c>
      <c r="E64" s="72" t="s">
        <v>640</v>
      </c>
      <c r="F64" s="74">
        <v>6</v>
      </c>
      <c r="G64" s="72" t="s">
        <v>640</v>
      </c>
      <c r="H64" s="74">
        <v>24</v>
      </c>
      <c r="I64" s="72" t="s">
        <v>640</v>
      </c>
      <c r="J64" s="74">
        <v>18</v>
      </c>
      <c r="K64" s="72" t="s">
        <v>640</v>
      </c>
      <c r="L64" s="80">
        <f t="shared" si="6"/>
        <v>14</v>
      </c>
      <c r="M64" s="80">
        <f t="shared" si="7"/>
        <v>2.2135157270292406E-2</v>
      </c>
      <c r="N64" s="96"/>
      <c r="P64" s="83" t="s">
        <v>45</v>
      </c>
      <c r="Q64" s="84">
        <v>0.42562745265447965</v>
      </c>
    </row>
    <row r="65" spans="1:17" x14ac:dyDescent="0.3">
      <c r="A65" s="102" t="s">
        <v>352</v>
      </c>
      <c r="B65" s="72" t="s">
        <v>744</v>
      </c>
      <c r="C65" s="72" t="s">
        <v>743</v>
      </c>
      <c r="D65" s="74">
        <v>1</v>
      </c>
      <c r="E65" s="72" t="s">
        <v>640</v>
      </c>
      <c r="F65" s="74">
        <v>0</v>
      </c>
      <c r="G65" s="72" t="s">
        <v>640</v>
      </c>
      <c r="H65" s="74">
        <v>1</v>
      </c>
      <c r="I65" s="72" t="s">
        <v>640</v>
      </c>
      <c r="J65" s="74">
        <v>0</v>
      </c>
      <c r="K65" s="72" t="s">
        <v>640</v>
      </c>
      <c r="L65" s="80">
        <f t="shared" si="6"/>
        <v>0.5</v>
      </c>
      <c r="M65" s="80">
        <f t="shared" si="7"/>
        <v>7.9054133108187163E-4</v>
      </c>
      <c r="N65" s="96"/>
      <c r="P65" s="83" t="s">
        <v>253</v>
      </c>
      <c r="Q65" s="84">
        <v>0.35764089818143868</v>
      </c>
    </row>
    <row r="66" spans="1:17" x14ac:dyDescent="0.3">
      <c r="A66" s="102" t="s">
        <v>376</v>
      </c>
      <c r="B66" s="74">
        <v>3</v>
      </c>
      <c r="C66" s="72" t="s">
        <v>640</v>
      </c>
      <c r="D66" s="74">
        <v>1</v>
      </c>
      <c r="E66" s="72" t="s">
        <v>640</v>
      </c>
      <c r="F66" s="74">
        <v>5</v>
      </c>
      <c r="G66" s="72" t="s">
        <v>640</v>
      </c>
      <c r="H66" s="74">
        <v>10</v>
      </c>
      <c r="I66" s="72" t="s">
        <v>640</v>
      </c>
      <c r="J66" s="74">
        <v>11</v>
      </c>
      <c r="K66" s="72" t="s">
        <v>640</v>
      </c>
      <c r="L66" s="80">
        <f t="shared" si="6"/>
        <v>6</v>
      </c>
      <c r="M66" s="80">
        <f t="shared" si="7"/>
        <v>9.4864959729824595E-3</v>
      </c>
      <c r="N66" s="96"/>
      <c r="P66" s="83" t="s">
        <v>224</v>
      </c>
      <c r="Q66" s="84">
        <v>0.31684896549761415</v>
      </c>
    </row>
    <row r="67" spans="1:17" x14ac:dyDescent="0.3">
      <c r="A67" s="102" t="s">
        <v>365</v>
      </c>
      <c r="B67" s="74">
        <v>72</v>
      </c>
      <c r="C67" s="72" t="s">
        <v>640</v>
      </c>
      <c r="D67" s="74">
        <v>26</v>
      </c>
      <c r="E67" s="72" t="s">
        <v>640</v>
      </c>
      <c r="F67" s="74">
        <v>92</v>
      </c>
      <c r="G67" s="72" t="s">
        <v>640</v>
      </c>
      <c r="H67" s="74">
        <v>87</v>
      </c>
      <c r="I67" s="72" t="s">
        <v>640</v>
      </c>
      <c r="J67" s="74">
        <v>45</v>
      </c>
      <c r="K67" s="72" t="s">
        <v>640</v>
      </c>
      <c r="L67" s="80">
        <f t="shared" si="6"/>
        <v>64.400000000000006</v>
      </c>
      <c r="M67" s="80">
        <f t="shared" si="7"/>
        <v>0.10182172344334506</v>
      </c>
      <c r="N67" s="96"/>
      <c r="P67" s="83" t="s">
        <v>384</v>
      </c>
      <c r="Q67" s="84">
        <v>0.31431923323815214</v>
      </c>
    </row>
    <row r="68" spans="1:17" x14ac:dyDescent="0.3">
      <c r="A68" s="102" t="s">
        <v>388</v>
      </c>
      <c r="B68" s="74">
        <v>3</v>
      </c>
      <c r="C68" s="72" t="s">
        <v>640</v>
      </c>
      <c r="D68" s="74">
        <v>1</v>
      </c>
      <c r="E68" s="72" t="s">
        <v>640</v>
      </c>
      <c r="F68" s="74">
        <v>1</v>
      </c>
      <c r="G68" s="72" t="s">
        <v>640</v>
      </c>
      <c r="H68" s="74">
        <v>2</v>
      </c>
      <c r="I68" s="72" t="s">
        <v>640</v>
      </c>
      <c r="J68" s="74">
        <v>4</v>
      </c>
      <c r="K68" s="72" t="s">
        <v>640</v>
      </c>
      <c r="L68" s="80">
        <f t="shared" si="6"/>
        <v>2.2000000000000002</v>
      </c>
      <c r="M68" s="80">
        <f t="shared" si="7"/>
        <v>3.4783818567602357E-3</v>
      </c>
      <c r="N68" s="96"/>
      <c r="P68" s="83" t="s">
        <v>242</v>
      </c>
      <c r="Q68" s="84">
        <v>0.31210571751112287</v>
      </c>
    </row>
    <row r="69" spans="1:17" x14ac:dyDescent="0.3">
      <c r="A69" s="102" t="s">
        <v>389</v>
      </c>
      <c r="B69" s="74">
        <v>6</v>
      </c>
      <c r="C69" s="72" t="s">
        <v>640</v>
      </c>
      <c r="D69" s="72" t="s">
        <v>744</v>
      </c>
      <c r="E69" s="72" t="s">
        <v>743</v>
      </c>
      <c r="F69" s="74">
        <v>9</v>
      </c>
      <c r="G69" s="72" t="s">
        <v>640</v>
      </c>
      <c r="H69" s="74">
        <v>19</v>
      </c>
      <c r="I69" s="72" t="s">
        <v>640</v>
      </c>
      <c r="J69" s="74">
        <v>3</v>
      </c>
      <c r="K69" s="72" t="s">
        <v>640</v>
      </c>
      <c r="L69" s="80">
        <f t="shared" si="6"/>
        <v>9.25</v>
      </c>
      <c r="M69" s="80">
        <f t="shared" si="7"/>
        <v>1.4625014625014626E-2</v>
      </c>
      <c r="N69" s="96"/>
      <c r="P69" s="83" t="s">
        <v>335</v>
      </c>
      <c r="Q69" s="84">
        <v>0.25234079288133343</v>
      </c>
    </row>
    <row r="70" spans="1:17" x14ac:dyDescent="0.3">
      <c r="A70" s="102" t="s">
        <v>203</v>
      </c>
      <c r="B70" s="74">
        <v>763</v>
      </c>
      <c r="C70" s="72" t="s">
        <v>640</v>
      </c>
      <c r="D70" s="74">
        <v>340</v>
      </c>
      <c r="E70" s="72" t="s">
        <v>640</v>
      </c>
      <c r="F70" s="74">
        <v>272</v>
      </c>
      <c r="G70" s="72" t="s">
        <v>640</v>
      </c>
      <c r="H70" s="74">
        <v>467</v>
      </c>
      <c r="I70" s="72" t="s">
        <v>640</v>
      </c>
      <c r="J70" s="74">
        <v>443</v>
      </c>
      <c r="K70" s="72" t="s">
        <v>640</v>
      </c>
      <c r="L70" s="80">
        <f t="shared" si="6"/>
        <v>457</v>
      </c>
      <c r="M70" s="80">
        <f t="shared" si="7"/>
        <v>0.72255477660883061</v>
      </c>
      <c r="N70" s="96"/>
      <c r="P70" s="83" t="s">
        <v>645</v>
      </c>
      <c r="Q70" s="84">
        <v>0.24000834811645624</v>
      </c>
    </row>
    <row r="71" spans="1:17" x14ac:dyDescent="0.3">
      <c r="A71" s="102" t="s">
        <v>253</v>
      </c>
      <c r="B71" s="74">
        <v>231</v>
      </c>
      <c r="C71" s="72" t="s">
        <v>640</v>
      </c>
      <c r="D71" s="74">
        <v>101</v>
      </c>
      <c r="E71" s="72" t="s">
        <v>640</v>
      </c>
      <c r="F71" s="74">
        <v>203</v>
      </c>
      <c r="G71" s="72" t="s">
        <v>640</v>
      </c>
      <c r="H71" s="74">
        <v>307</v>
      </c>
      <c r="I71" s="72" t="s">
        <v>640</v>
      </c>
      <c r="J71" s="74">
        <v>289</v>
      </c>
      <c r="K71" s="72" t="s">
        <v>640</v>
      </c>
      <c r="L71" s="80">
        <f t="shared" si="6"/>
        <v>226.2</v>
      </c>
      <c r="M71" s="80">
        <f t="shared" si="7"/>
        <v>0.35764089818143868</v>
      </c>
      <c r="N71" s="96"/>
      <c r="P71" s="83" t="s">
        <v>293</v>
      </c>
      <c r="Q71" s="84">
        <v>0.2393759150515907</v>
      </c>
    </row>
    <row r="72" spans="1:17" x14ac:dyDescent="0.3">
      <c r="A72" s="102" t="s">
        <v>296</v>
      </c>
      <c r="B72" s="74">
        <v>39</v>
      </c>
      <c r="C72" s="72" t="s">
        <v>640</v>
      </c>
      <c r="D72" s="74">
        <v>17</v>
      </c>
      <c r="E72" s="72" t="s">
        <v>640</v>
      </c>
      <c r="F72" s="74">
        <v>17</v>
      </c>
      <c r="G72" s="72" t="s">
        <v>640</v>
      </c>
      <c r="H72" s="74">
        <v>19</v>
      </c>
      <c r="I72" s="72" t="s">
        <v>640</v>
      </c>
      <c r="J72" s="74">
        <v>30</v>
      </c>
      <c r="K72" s="72" t="s">
        <v>640</v>
      </c>
      <c r="L72" s="80">
        <f t="shared" si="6"/>
        <v>24.4</v>
      </c>
      <c r="M72" s="80">
        <f t="shared" si="7"/>
        <v>3.8578416956795335E-2</v>
      </c>
      <c r="N72" s="96"/>
      <c r="P72" s="83" t="s">
        <v>366</v>
      </c>
      <c r="Q72" s="84">
        <v>0.22925698601374278</v>
      </c>
    </row>
    <row r="73" spans="1:17" x14ac:dyDescent="0.3">
      <c r="A73" s="102" t="s">
        <v>314</v>
      </c>
      <c r="B73" s="74">
        <v>1244</v>
      </c>
      <c r="C73" s="72" t="s">
        <v>640</v>
      </c>
      <c r="D73" s="74">
        <v>618</v>
      </c>
      <c r="E73" s="72" t="s">
        <v>640</v>
      </c>
      <c r="F73" s="74">
        <v>749</v>
      </c>
      <c r="G73" s="72" t="s">
        <v>640</v>
      </c>
      <c r="H73" s="74">
        <v>1399</v>
      </c>
      <c r="I73" s="72" t="s">
        <v>640</v>
      </c>
      <c r="J73" s="74">
        <v>1774</v>
      </c>
      <c r="K73" s="72" t="s">
        <v>640</v>
      </c>
      <c r="L73" s="80">
        <f t="shared" si="6"/>
        <v>1156.8</v>
      </c>
      <c r="M73" s="80">
        <f t="shared" si="7"/>
        <v>1.8289964235910179</v>
      </c>
      <c r="N73" s="96"/>
      <c r="P73" s="83" t="s">
        <v>269</v>
      </c>
      <c r="Q73" s="84">
        <v>0.21344615939210532</v>
      </c>
    </row>
    <row r="74" spans="1:17" x14ac:dyDescent="0.3">
      <c r="A74" s="102" t="s">
        <v>354</v>
      </c>
      <c r="B74" s="72" t="s">
        <v>744</v>
      </c>
      <c r="C74" s="72" t="s">
        <v>743</v>
      </c>
      <c r="D74" s="74">
        <v>0</v>
      </c>
      <c r="E74" s="72" t="s">
        <v>640</v>
      </c>
      <c r="F74" s="72" t="s">
        <v>744</v>
      </c>
      <c r="G74" s="72" t="s">
        <v>743</v>
      </c>
      <c r="H74" s="72" t="s">
        <v>744</v>
      </c>
      <c r="I74" s="72" t="s">
        <v>743</v>
      </c>
      <c r="J74" s="74">
        <v>0</v>
      </c>
      <c r="K74" s="72" t="s">
        <v>640</v>
      </c>
      <c r="L74" s="80">
        <f t="shared" si="6"/>
        <v>0</v>
      </c>
      <c r="M74" s="80">
        <f t="shared" si="7"/>
        <v>0</v>
      </c>
      <c r="N74" s="96"/>
      <c r="P74" s="83" t="s">
        <v>302</v>
      </c>
      <c r="Q74" s="84">
        <v>0.20206236422452636</v>
      </c>
    </row>
    <row r="75" spans="1:17" x14ac:dyDescent="0.3">
      <c r="A75" s="102" t="s">
        <v>359</v>
      </c>
      <c r="B75" s="74">
        <v>6</v>
      </c>
      <c r="C75" s="72" t="s">
        <v>640</v>
      </c>
      <c r="D75" s="74">
        <v>1</v>
      </c>
      <c r="E75" s="72" t="s">
        <v>640</v>
      </c>
      <c r="F75" s="74">
        <v>3</v>
      </c>
      <c r="G75" s="72" t="s">
        <v>640</v>
      </c>
      <c r="H75" s="74">
        <v>7</v>
      </c>
      <c r="I75" s="72" t="s">
        <v>640</v>
      </c>
      <c r="J75" s="74">
        <v>6</v>
      </c>
      <c r="K75" s="72" t="s">
        <v>640</v>
      </c>
      <c r="L75" s="80">
        <f t="shared" si="6"/>
        <v>4.5999999999999996</v>
      </c>
      <c r="M75" s="80">
        <f t="shared" si="7"/>
        <v>7.2729802459532171E-3</v>
      </c>
      <c r="N75" s="96"/>
      <c r="P75" s="83" t="s">
        <v>254</v>
      </c>
      <c r="Q75" s="84">
        <v>0.20048128156236264</v>
      </c>
    </row>
    <row r="76" spans="1:17" x14ac:dyDescent="0.3">
      <c r="A76" s="102" t="s">
        <v>372</v>
      </c>
      <c r="B76" s="74">
        <v>94</v>
      </c>
      <c r="C76" s="72" t="s">
        <v>640</v>
      </c>
      <c r="D76" s="74">
        <v>39</v>
      </c>
      <c r="E76" s="72" t="s">
        <v>640</v>
      </c>
      <c r="F76" s="74">
        <v>61</v>
      </c>
      <c r="G76" s="72" t="s">
        <v>640</v>
      </c>
      <c r="H76" s="74">
        <v>138</v>
      </c>
      <c r="I76" s="72" t="s">
        <v>640</v>
      </c>
      <c r="J76" s="74">
        <v>112</v>
      </c>
      <c r="K76" s="72" t="s">
        <v>640</v>
      </c>
      <c r="L76" s="80">
        <f t="shared" si="6"/>
        <v>88.8</v>
      </c>
      <c r="M76" s="80">
        <f t="shared" si="7"/>
        <v>0.1404001404001404</v>
      </c>
      <c r="N76" s="96"/>
      <c r="P76" s="83" t="s">
        <v>587</v>
      </c>
      <c r="Q76" s="84">
        <v>0.19921641543263163</v>
      </c>
    </row>
    <row r="77" spans="1:17" x14ac:dyDescent="0.3">
      <c r="A77" s="102" t="s">
        <v>226</v>
      </c>
      <c r="B77" s="74">
        <v>4</v>
      </c>
      <c r="C77" s="72" t="s">
        <v>640</v>
      </c>
      <c r="D77" s="74">
        <v>0</v>
      </c>
      <c r="E77" s="72" t="s">
        <v>640</v>
      </c>
      <c r="F77" s="74">
        <v>0</v>
      </c>
      <c r="G77" s="72" t="s">
        <v>640</v>
      </c>
      <c r="H77" s="74">
        <v>2</v>
      </c>
      <c r="I77" s="72" t="s">
        <v>640</v>
      </c>
      <c r="J77" s="74">
        <v>2</v>
      </c>
      <c r="K77" s="72" t="s">
        <v>640</v>
      </c>
      <c r="L77" s="80">
        <f t="shared" si="6"/>
        <v>1.6</v>
      </c>
      <c r="M77" s="80">
        <f t="shared" si="7"/>
        <v>2.5297322594619895E-3</v>
      </c>
      <c r="N77" s="96"/>
      <c r="P77" s="83" t="s">
        <v>649</v>
      </c>
      <c r="Q77" s="84">
        <v>0.18024342348666672</v>
      </c>
    </row>
    <row r="78" spans="1:17" x14ac:dyDescent="0.3">
      <c r="A78" s="102" t="s">
        <v>294</v>
      </c>
      <c r="B78" s="74">
        <v>0</v>
      </c>
      <c r="C78" s="72" t="s">
        <v>640</v>
      </c>
      <c r="D78" s="74">
        <v>0</v>
      </c>
      <c r="E78" s="72" t="s">
        <v>640</v>
      </c>
      <c r="F78" s="72" t="s">
        <v>744</v>
      </c>
      <c r="G78" s="72" t="s">
        <v>743</v>
      </c>
      <c r="H78" s="72" t="s">
        <v>744</v>
      </c>
      <c r="I78" s="72" t="s">
        <v>743</v>
      </c>
      <c r="J78" s="74">
        <v>0</v>
      </c>
      <c r="K78" s="72" t="s">
        <v>640</v>
      </c>
      <c r="L78" s="80">
        <f t="shared" si="6"/>
        <v>0</v>
      </c>
      <c r="M78" s="80">
        <f t="shared" si="7"/>
        <v>0</v>
      </c>
      <c r="N78" s="96"/>
      <c r="P78" s="83" t="s">
        <v>289</v>
      </c>
      <c r="Q78" s="84">
        <v>0.17644882509747373</v>
      </c>
    </row>
    <row r="79" spans="1:17" x14ac:dyDescent="0.3">
      <c r="A79" s="102" t="s">
        <v>317</v>
      </c>
      <c r="B79" s="74">
        <v>14</v>
      </c>
      <c r="C79" s="72" t="s">
        <v>640</v>
      </c>
      <c r="D79" s="74">
        <v>6</v>
      </c>
      <c r="E79" s="72" t="s">
        <v>640</v>
      </c>
      <c r="F79" s="74">
        <v>7</v>
      </c>
      <c r="G79" s="72" t="s">
        <v>640</v>
      </c>
      <c r="H79" s="74">
        <v>12</v>
      </c>
      <c r="I79" s="72" t="s">
        <v>640</v>
      </c>
      <c r="J79" s="74">
        <v>38</v>
      </c>
      <c r="K79" s="72" t="s">
        <v>640</v>
      </c>
      <c r="L79" s="80">
        <f t="shared" si="6"/>
        <v>15.4</v>
      </c>
      <c r="M79" s="80">
        <f t="shared" si="7"/>
        <v>2.4348672997321647E-2</v>
      </c>
      <c r="N79" s="96"/>
      <c r="P79" s="83" t="s">
        <v>377</v>
      </c>
      <c r="Q79" s="84">
        <v>0.17233801017584802</v>
      </c>
    </row>
    <row r="80" spans="1:17" x14ac:dyDescent="0.3">
      <c r="A80" s="102" t="s">
        <v>45</v>
      </c>
      <c r="B80" s="74">
        <v>325</v>
      </c>
      <c r="C80" s="72" t="s">
        <v>640</v>
      </c>
      <c r="D80" s="74">
        <v>166</v>
      </c>
      <c r="E80" s="72" t="s">
        <v>640</v>
      </c>
      <c r="F80" s="74">
        <v>167</v>
      </c>
      <c r="G80" s="72" t="s">
        <v>640</v>
      </c>
      <c r="H80" s="74">
        <v>296</v>
      </c>
      <c r="I80" s="72" t="s">
        <v>640</v>
      </c>
      <c r="J80" s="74">
        <v>392</v>
      </c>
      <c r="K80" s="72" t="s">
        <v>640</v>
      </c>
      <c r="L80" s="80">
        <f t="shared" si="6"/>
        <v>269.2</v>
      </c>
      <c r="M80" s="80">
        <f t="shared" si="7"/>
        <v>0.42562745265447965</v>
      </c>
      <c r="N80" s="96"/>
      <c r="P80" s="83" t="s">
        <v>282</v>
      </c>
      <c r="Q80" s="84">
        <v>0.15715961661907607</v>
      </c>
    </row>
    <row r="81" spans="1:17" x14ac:dyDescent="0.3">
      <c r="A81" s="102" t="s">
        <v>258</v>
      </c>
      <c r="B81" s="74">
        <v>8</v>
      </c>
      <c r="C81" s="72" t="s">
        <v>640</v>
      </c>
      <c r="D81" s="74">
        <v>0</v>
      </c>
      <c r="E81" s="72" t="s">
        <v>640</v>
      </c>
      <c r="F81" s="74">
        <v>39</v>
      </c>
      <c r="G81" s="72" t="s">
        <v>640</v>
      </c>
      <c r="H81" s="74">
        <v>98</v>
      </c>
      <c r="I81" s="72" t="s">
        <v>640</v>
      </c>
      <c r="J81" s="74">
        <v>106</v>
      </c>
      <c r="K81" s="72" t="s">
        <v>640</v>
      </c>
      <c r="L81" s="80">
        <f t="shared" si="6"/>
        <v>50.2</v>
      </c>
      <c r="M81" s="80">
        <f t="shared" si="7"/>
        <v>7.9370349640619911E-2</v>
      </c>
      <c r="N81" s="96"/>
      <c r="P81" s="83" t="s">
        <v>36</v>
      </c>
      <c r="Q81" s="84">
        <v>0.1432460891920351</v>
      </c>
    </row>
    <row r="82" spans="1:17" x14ac:dyDescent="0.3">
      <c r="A82" s="102" t="s">
        <v>222</v>
      </c>
      <c r="B82" s="72" t="s">
        <v>744</v>
      </c>
      <c r="C82" s="72" t="s">
        <v>743</v>
      </c>
      <c r="D82" s="72" t="s">
        <v>744</v>
      </c>
      <c r="E82" s="72" t="s">
        <v>743</v>
      </c>
      <c r="F82" s="72" t="s">
        <v>744</v>
      </c>
      <c r="G82" s="72" t="s">
        <v>743</v>
      </c>
      <c r="H82" s="72" t="s">
        <v>744</v>
      </c>
      <c r="I82" s="72" t="s">
        <v>743</v>
      </c>
      <c r="J82" s="72" t="s">
        <v>744</v>
      </c>
      <c r="K82" s="72" t="s">
        <v>743</v>
      </c>
      <c r="L82" s="80" t="e">
        <f t="shared" si="6"/>
        <v>#DIV/0!</v>
      </c>
      <c r="M82" s="80" t="e">
        <f t="shared" si="7"/>
        <v>#DIV/0!</v>
      </c>
      <c r="N82" s="96"/>
      <c r="P82" s="83" t="s">
        <v>372</v>
      </c>
      <c r="Q82" s="84">
        <v>0.1404001404001404</v>
      </c>
    </row>
    <row r="83" spans="1:17" x14ac:dyDescent="0.3">
      <c r="A83" s="102" t="s">
        <v>229</v>
      </c>
      <c r="B83" s="74">
        <v>2</v>
      </c>
      <c r="C83" s="72" t="s">
        <v>640</v>
      </c>
      <c r="D83" s="74">
        <v>2</v>
      </c>
      <c r="E83" s="72" t="s">
        <v>640</v>
      </c>
      <c r="F83" s="74">
        <v>3</v>
      </c>
      <c r="G83" s="72" t="s">
        <v>640</v>
      </c>
      <c r="H83" s="74">
        <v>4</v>
      </c>
      <c r="I83" s="72" t="s">
        <v>640</v>
      </c>
      <c r="J83" s="74">
        <v>7</v>
      </c>
      <c r="K83" s="72" t="s">
        <v>640</v>
      </c>
      <c r="L83" s="80">
        <f t="shared" si="6"/>
        <v>3.6</v>
      </c>
      <c r="M83" s="80">
        <f t="shared" si="7"/>
        <v>5.6918975837894755E-3</v>
      </c>
      <c r="N83" s="96"/>
      <c r="P83" s="83" t="s">
        <v>207</v>
      </c>
      <c r="Q83" s="84">
        <v>0.13787040814067841</v>
      </c>
    </row>
    <row r="84" spans="1:17" x14ac:dyDescent="0.3">
      <c r="A84" s="102" t="s">
        <v>231</v>
      </c>
      <c r="B84" s="74">
        <v>38</v>
      </c>
      <c r="C84" s="72" t="s">
        <v>640</v>
      </c>
      <c r="D84" s="74">
        <v>28</v>
      </c>
      <c r="E84" s="72" t="s">
        <v>640</v>
      </c>
      <c r="F84" s="74">
        <v>15</v>
      </c>
      <c r="G84" s="72" t="s">
        <v>640</v>
      </c>
      <c r="H84" s="74">
        <v>68</v>
      </c>
      <c r="I84" s="72" t="s">
        <v>640</v>
      </c>
      <c r="J84" s="74">
        <v>23</v>
      </c>
      <c r="K84" s="72" t="s">
        <v>640</v>
      </c>
      <c r="L84" s="80">
        <f t="shared" si="6"/>
        <v>34.4</v>
      </c>
      <c r="M84" s="80">
        <f t="shared" si="7"/>
        <v>5.4389243578432757E-2</v>
      </c>
      <c r="N84" s="96"/>
      <c r="P84" s="83" t="s">
        <v>284</v>
      </c>
      <c r="Q84" s="84">
        <v>0.13375959321905267</v>
      </c>
    </row>
    <row r="85" spans="1:17" x14ac:dyDescent="0.3">
      <c r="A85" s="102" t="s">
        <v>649</v>
      </c>
      <c r="B85" s="74">
        <v>27</v>
      </c>
      <c r="C85" s="72" t="s">
        <v>640</v>
      </c>
      <c r="D85" s="74">
        <v>75</v>
      </c>
      <c r="E85" s="72" t="s">
        <v>640</v>
      </c>
      <c r="F85" s="74">
        <v>176</v>
      </c>
      <c r="G85" s="72" t="s">
        <v>640</v>
      </c>
      <c r="H85" s="74">
        <v>222</v>
      </c>
      <c r="I85" s="72" t="s">
        <v>640</v>
      </c>
      <c r="J85" s="74">
        <v>70</v>
      </c>
      <c r="K85" s="72" t="s">
        <v>640</v>
      </c>
      <c r="L85" s="80">
        <f t="shared" si="6"/>
        <v>114</v>
      </c>
      <c r="M85" s="80">
        <f t="shared" si="7"/>
        <v>0.18024342348666672</v>
      </c>
      <c r="N85" s="96"/>
      <c r="P85" s="83" t="s">
        <v>333</v>
      </c>
      <c r="Q85" s="84">
        <v>0.13281094362175444</v>
      </c>
    </row>
    <row r="86" spans="1:17" x14ac:dyDescent="0.3">
      <c r="A86" s="102" t="s">
        <v>555</v>
      </c>
      <c r="B86" s="74">
        <v>7</v>
      </c>
      <c r="C86" s="72" t="s">
        <v>640</v>
      </c>
      <c r="D86" s="74">
        <v>10</v>
      </c>
      <c r="E86" s="72" t="s">
        <v>640</v>
      </c>
      <c r="F86" s="74">
        <v>14</v>
      </c>
      <c r="G86" s="72" t="s">
        <v>640</v>
      </c>
      <c r="H86" s="74">
        <v>13</v>
      </c>
      <c r="I86" s="72" t="s">
        <v>640</v>
      </c>
      <c r="J86" s="74">
        <v>15</v>
      </c>
      <c r="K86" s="72" t="s">
        <v>640</v>
      </c>
      <c r="L86" s="80">
        <f t="shared" si="6"/>
        <v>11.8</v>
      </c>
      <c r="M86" s="80">
        <f t="shared" si="7"/>
        <v>1.8656775413532171E-2</v>
      </c>
      <c r="N86" s="96"/>
      <c r="P86" s="83" t="s">
        <v>344</v>
      </c>
      <c r="Q86" s="84">
        <v>0.13154607749202343</v>
      </c>
    </row>
    <row r="87" spans="1:17" x14ac:dyDescent="0.3">
      <c r="A87" s="102" t="s">
        <v>266</v>
      </c>
      <c r="B87" s="74">
        <v>120</v>
      </c>
      <c r="C87" s="72" t="s">
        <v>640</v>
      </c>
      <c r="D87" s="74">
        <v>15</v>
      </c>
      <c r="E87" s="72" t="s">
        <v>640</v>
      </c>
      <c r="F87" s="74">
        <v>8</v>
      </c>
      <c r="G87" s="72" t="s">
        <v>640</v>
      </c>
      <c r="H87" s="74">
        <v>17</v>
      </c>
      <c r="I87" s="72" t="s">
        <v>640</v>
      </c>
      <c r="J87" s="74">
        <v>36</v>
      </c>
      <c r="K87" s="72" t="s">
        <v>640</v>
      </c>
      <c r="L87" s="80">
        <f t="shared" si="6"/>
        <v>39.200000000000003</v>
      </c>
      <c r="M87" s="80">
        <f t="shared" si="7"/>
        <v>6.1978440356818737E-2</v>
      </c>
      <c r="N87" s="96"/>
      <c r="P87" s="83" t="s">
        <v>274</v>
      </c>
      <c r="Q87" s="84">
        <v>0.12680282950553221</v>
      </c>
    </row>
    <row r="88" spans="1:17" x14ac:dyDescent="0.3">
      <c r="A88" s="102" t="s">
        <v>270</v>
      </c>
      <c r="B88" s="74">
        <v>13</v>
      </c>
      <c r="C88" s="72" t="s">
        <v>640</v>
      </c>
      <c r="D88" s="74">
        <v>5</v>
      </c>
      <c r="E88" s="72" t="s">
        <v>640</v>
      </c>
      <c r="F88" s="74">
        <v>16</v>
      </c>
      <c r="G88" s="72" t="s">
        <v>640</v>
      </c>
      <c r="H88" s="74">
        <v>2</v>
      </c>
      <c r="I88" s="72" t="s">
        <v>640</v>
      </c>
      <c r="J88" s="74">
        <v>8</v>
      </c>
      <c r="K88" s="72" t="s">
        <v>640</v>
      </c>
      <c r="L88" s="80">
        <f t="shared" si="6"/>
        <v>8.8000000000000007</v>
      </c>
      <c r="M88" s="80">
        <f t="shared" si="7"/>
        <v>1.3913527427040943E-2</v>
      </c>
      <c r="N88" s="96"/>
      <c r="P88" s="83" t="s">
        <v>308</v>
      </c>
      <c r="Q88" s="84">
        <v>0.12364066418120473</v>
      </c>
    </row>
    <row r="89" spans="1:17" x14ac:dyDescent="0.3">
      <c r="A89" s="102" t="s">
        <v>271</v>
      </c>
      <c r="B89" s="74">
        <v>7</v>
      </c>
      <c r="C89" s="72" t="s">
        <v>640</v>
      </c>
      <c r="D89" s="74">
        <v>4</v>
      </c>
      <c r="E89" s="72" t="s">
        <v>640</v>
      </c>
      <c r="F89" s="74">
        <v>2</v>
      </c>
      <c r="G89" s="72" t="s">
        <v>640</v>
      </c>
      <c r="H89" s="74">
        <v>1</v>
      </c>
      <c r="I89" s="72" t="s">
        <v>640</v>
      </c>
      <c r="J89" s="74">
        <v>12</v>
      </c>
      <c r="K89" s="72" t="s">
        <v>640</v>
      </c>
      <c r="L89" s="80">
        <f t="shared" si="6"/>
        <v>5.2</v>
      </c>
      <c r="M89" s="80">
        <f t="shared" si="7"/>
        <v>8.2216298432514646E-3</v>
      </c>
      <c r="N89" s="96"/>
      <c r="P89" s="83" t="s">
        <v>596</v>
      </c>
      <c r="Q89" s="84">
        <v>0.12079471538930998</v>
      </c>
    </row>
    <row r="90" spans="1:17" x14ac:dyDescent="0.3">
      <c r="A90" s="102" t="s">
        <v>295</v>
      </c>
      <c r="B90" s="74">
        <v>19</v>
      </c>
      <c r="C90" s="72" t="s">
        <v>640</v>
      </c>
      <c r="D90" s="74">
        <v>18</v>
      </c>
      <c r="E90" s="72" t="s">
        <v>640</v>
      </c>
      <c r="F90" s="74">
        <v>19</v>
      </c>
      <c r="G90" s="72" t="s">
        <v>640</v>
      </c>
      <c r="H90" s="74">
        <v>43</v>
      </c>
      <c r="I90" s="72" t="s">
        <v>640</v>
      </c>
      <c r="J90" s="74">
        <v>18</v>
      </c>
      <c r="K90" s="72" t="s">
        <v>640</v>
      </c>
      <c r="L90" s="80">
        <f t="shared" si="6"/>
        <v>23.4</v>
      </c>
      <c r="M90" s="80">
        <f t="shared" si="7"/>
        <v>3.699733429463159E-2</v>
      </c>
      <c r="N90" s="96"/>
      <c r="P90" s="83" t="s">
        <v>278</v>
      </c>
      <c r="Q90" s="84">
        <v>0.11510281780552051</v>
      </c>
    </row>
    <row r="91" spans="1:17" x14ac:dyDescent="0.3">
      <c r="A91" s="102" t="s">
        <v>304</v>
      </c>
      <c r="B91" s="74">
        <v>14</v>
      </c>
      <c r="C91" s="72" t="s">
        <v>640</v>
      </c>
      <c r="D91" s="74">
        <v>3</v>
      </c>
      <c r="E91" s="72" t="s">
        <v>640</v>
      </c>
      <c r="F91" s="74">
        <v>4</v>
      </c>
      <c r="G91" s="72" t="s">
        <v>640</v>
      </c>
      <c r="H91" s="74">
        <v>14</v>
      </c>
      <c r="I91" s="72" t="s">
        <v>640</v>
      </c>
      <c r="J91" s="74">
        <v>18</v>
      </c>
      <c r="K91" s="72" t="s">
        <v>640</v>
      </c>
      <c r="L91" s="80">
        <f t="shared" si="6"/>
        <v>10.6</v>
      </c>
      <c r="M91" s="80">
        <f t="shared" si="7"/>
        <v>1.6759476218935677E-2</v>
      </c>
      <c r="N91" s="96"/>
      <c r="P91" s="83" t="s">
        <v>345</v>
      </c>
      <c r="Q91" s="84">
        <v>0.1138379516757895</v>
      </c>
    </row>
    <row r="92" spans="1:17" x14ac:dyDescent="0.3">
      <c r="A92" s="102" t="s">
        <v>307</v>
      </c>
      <c r="B92" s="74">
        <v>34</v>
      </c>
      <c r="C92" s="72" t="s">
        <v>640</v>
      </c>
      <c r="D92" s="74">
        <v>15</v>
      </c>
      <c r="E92" s="72" t="s">
        <v>640</v>
      </c>
      <c r="F92" s="74">
        <v>29</v>
      </c>
      <c r="G92" s="72" t="s">
        <v>640</v>
      </c>
      <c r="H92" s="74">
        <v>22</v>
      </c>
      <c r="I92" s="72" t="s">
        <v>640</v>
      </c>
      <c r="J92" s="74">
        <v>20</v>
      </c>
      <c r="K92" s="72" t="s">
        <v>640</v>
      </c>
      <c r="L92" s="80">
        <f t="shared" si="6"/>
        <v>24</v>
      </c>
      <c r="M92" s="80">
        <f t="shared" si="7"/>
        <v>3.7945983891929838E-2</v>
      </c>
      <c r="N92" s="96"/>
      <c r="P92" s="83" t="s">
        <v>328</v>
      </c>
      <c r="Q92" s="84">
        <v>0.11194065248119302</v>
      </c>
    </row>
    <row r="93" spans="1:17" x14ac:dyDescent="0.3">
      <c r="A93" s="102" t="s">
        <v>323</v>
      </c>
      <c r="B93" s="74">
        <v>0</v>
      </c>
      <c r="C93" s="72" t="s">
        <v>640</v>
      </c>
      <c r="D93" s="74">
        <v>0</v>
      </c>
      <c r="E93" s="72" t="s">
        <v>640</v>
      </c>
      <c r="F93" s="74">
        <v>7</v>
      </c>
      <c r="G93" s="72" t="s">
        <v>640</v>
      </c>
      <c r="H93" s="74">
        <v>2</v>
      </c>
      <c r="I93" s="72" t="s">
        <v>640</v>
      </c>
      <c r="J93" s="74">
        <v>4</v>
      </c>
      <c r="K93" s="72" t="s">
        <v>640</v>
      </c>
      <c r="L93" s="80">
        <f t="shared" ref="L93:L124" si="8">AVERAGE(B93:J93)</f>
        <v>2.6</v>
      </c>
      <c r="M93" s="80">
        <f t="shared" ref="M93:M124" si="9">L93/$L$226*100</f>
        <v>4.1108149216257323E-3</v>
      </c>
      <c r="N93" s="96"/>
      <c r="P93" s="83" t="s">
        <v>285</v>
      </c>
      <c r="Q93" s="84">
        <v>0.11162443594876026</v>
      </c>
    </row>
    <row r="94" spans="1:17" x14ac:dyDescent="0.3">
      <c r="A94" s="102" t="s">
        <v>324</v>
      </c>
      <c r="B94" s="74">
        <v>40</v>
      </c>
      <c r="C94" s="72" t="s">
        <v>640</v>
      </c>
      <c r="D94" s="74">
        <v>19</v>
      </c>
      <c r="E94" s="72" t="s">
        <v>640</v>
      </c>
      <c r="F94" s="74">
        <v>45</v>
      </c>
      <c r="G94" s="72" t="s">
        <v>640</v>
      </c>
      <c r="H94" s="74">
        <v>16</v>
      </c>
      <c r="I94" s="72" t="s">
        <v>640</v>
      </c>
      <c r="J94" s="74">
        <v>145</v>
      </c>
      <c r="K94" s="72" t="s">
        <v>640</v>
      </c>
      <c r="L94" s="80">
        <f t="shared" si="8"/>
        <v>53</v>
      </c>
      <c r="M94" s="80">
        <f t="shared" si="9"/>
        <v>8.3797381094678394E-2</v>
      </c>
      <c r="N94" s="96"/>
      <c r="P94" s="83" t="s">
        <v>215</v>
      </c>
      <c r="Q94" s="84">
        <v>0.11099200288389478</v>
      </c>
    </row>
    <row r="95" spans="1:17" x14ac:dyDescent="0.3">
      <c r="A95" s="102" t="s">
        <v>644</v>
      </c>
      <c r="B95" s="72" t="s">
        <v>744</v>
      </c>
      <c r="C95" s="72" t="s">
        <v>743</v>
      </c>
      <c r="D95" s="72" t="s">
        <v>744</v>
      </c>
      <c r="E95" s="72" t="s">
        <v>743</v>
      </c>
      <c r="F95" s="72" t="s">
        <v>744</v>
      </c>
      <c r="G95" s="72" t="s">
        <v>743</v>
      </c>
      <c r="H95" s="72" t="s">
        <v>744</v>
      </c>
      <c r="I95" s="72" t="s">
        <v>743</v>
      </c>
      <c r="J95" s="72" t="s">
        <v>744</v>
      </c>
      <c r="K95" s="72" t="s">
        <v>743</v>
      </c>
      <c r="L95" s="80" t="e">
        <f t="shared" si="8"/>
        <v>#DIV/0!</v>
      </c>
      <c r="M95" s="80" t="e">
        <f t="shared" si="9"/>
        <v>#DIV/0!</v>
      </c>
      <c r="N95" s="96"/>
      <c r="P95" s="83" t="s">
        <v>322</v>
      </c>
      <c r="Q95" s="84">
        <v>0.10435145570280706</v>
      </c>
    </row>
    <row r="96" spans="1:17" x14ac:dyDescent="0.3">
      <c r="A96" s="102" t="s">
        <v>344</v>
      </c>
      <c r="B96" s="74">
        <v>77</v>
      </c>
      <c r="C96" s="72" t="s">
        <v>640</v>
      </c>
      <c r="D96" s="74">
        <v>89</v>
      </c>
      <c r="E96" s="72" t="s">
        <v>640</v>
      </c>
      <c r="F96" s="74">
        <v>70</v>
      </c>
      <c r="G96" s="72" t="s">
        <v>640</v>
      </c>
      <c r="H96" s="74">
        <v>103</v>
      </c>
      <c r="I96" s="72" t="s">
        <v>640</v>
      </c>
      <c r="J96" s="74">
        <v>77</v>
      </c>
      <c r="K96" s="72" t="s">
        <v>640</v>
      </c>
      <c r="L96" s="80">
        <f t="shared" si="8"/>
        <v>83.2</v>
      </c>
      <c r="M96" s="80">
        <f t="shared" si="9"/>
        <v>0.13154607749202343</v>
      </c>
      <c r="N96" s="96"/>
      <c r="P96" s="83" t="s">
        <v>365</v>
      </c>
      <c r="Q96" s="84">
        <v>0.10182172344334506</v>
      </c>
    </row>
    <row r="97" spans="1:17" x14ac:dyDescent="0.3">
      <c r="A97" s="102" t="s">
        <v>347</v>
      </c>
      <c r="B97" s="74">
        <v>3</v>
      </c>
      <c r="C97" s="72" t="s">
        <v>640</v>
      </c>
      <c r="D97" s="72" t="s">
        <v>744</v>
      </c>
      <c r="E97" s="72" t="s">
        <v>743</v>
      </c>
      <c r="F97" s="74">
        <v>3</v>
      </c>
      <c r="G97" s="72" t="s">
        <v>640</v>
      </c>
      <c r="H97" s="72" t="s">
        <v>744</v>
      </c>
      <c r="I97" s="72" t="s">
        <v>743</v>
      </c>
      <c r="J97" s="74">
        <v>3</v>
      </c>
      <c r="K97" s="72" t="s">
        <v>640</v>
      </c>
      <c r="L97" s="80">
        <f t="shared" si="8"/>
        <v>3</v>
      </c>
      <c r="M97" s="80">
        <f t="shared" si="9"/>
        <v>4.7432479864912298E-3</v>
      </c>
      <c r="N97" s="96"/>
      <c r="P97" s="83" t="s">
        <v>425</v>
      </c>
      <c r="Q97" s="84">
        <v>8.5694680289274891E-2</v>
      </c>
    </row>
    <row r="98" spans="1:17" ht="17.25" thickBot="1" x14ac:dyDescent="0.35">
      <c r="A98" s="110" t="s">
        <v>369</v>
      </c>
      <c r="B98" s="74">
        <v>10</v>
      </c>
      <c r="C98" s="72" t="s">
        <v>640</v>
      </c>
      <c r="D98" s="74">
        <v>68</v>
      </c>
      <c r="E98" s="72" t="s">
        <v>640</v>
      </c>
      <c r="F98" s="74">
        <v>40</v>
      </c>
      <c r="G98" s="72" t="s">
        <v>640</v>
      </c>
      <c r="H98" s="74">
        <v>40</v>
      </c>
      <c r="I98" s="72" t="s">
        <v>640</v>
      </c>
      <c r="J98" s="74">
        <v>13</v>
      </c>
      <c r="K98" s="72" t="s">
        <v>640</v>
      </c>
      <c r="L98" s="80">
        <f t="shared" si="8"/>
        <v>34.200000000000003</v>
      </c>
      <c r="M98" s="80">
        <f t="shared" si="9"/>
        <v>5.4073027046000019E-2</v>
      </c>
      <c r="N98" s="96"/>
      <c r="P98" s="83" t="s">
        <v>324</v>
      </c>
      <c r="Q98" s="84">
        <v>8.3797381094678394E-2</v>
      </c>
    </row>
    <row r="99" spans="1:17" x14ac:dyDescent="0.3">
      <c r="A99" s="107" t="s">
        <v>642</v>
      </c>
      <c r="B99" s="145">
        <f>SUM(B100:B144)</f>
        <v>11718</v>
      </c>
      <c r="C99" s="146" t="s">
        <v>640</v>
      </c>
      <c r="D99" s="145">
        <f>SUM(D100:D144)</f>
        <v>7449</v>
      </c>
      <c r="E99" s="146" t="s">
        <v>640</v>
      </c>
      <c r="F99" s="145">
        <f>SUM(F100:F144)</f>
        <v>8364</v>
      </c>
      <c r="G99" s="146" t="s">
        <v>640</v>
      </c>
      <c r="H99" s="145">
        <f>SUM(H100:H144)</f>
        <v>13657</v>
      </c>
      <c r="I99" s="146" t="s">
        <v>640</v>
      </c>
      <c r="J99" s="145">
        <f>SUM(J100:J144)</f>
        <v>15008</v>
      </c>
      <c r="K99" s="147" t="s">
        <v>640</v>
      </c>
      <c r="L99" s="90">
        <f t="shared" si="8"/>
        <v>11239.2</v>
      </c>
      <c r="M99" s="90">
        <f t="shared" si="9"/>
        <v>17.770104256590745</v>
      </c>
      <c r="N99" s="96"/>
      <c r="P99" s="85" t="s">
        <v>641</v>
      </c>
      <c r="Q99" s="138">
        <v>8.1900081900081897E-2</v>
      </c>
    </row>
    <row r="100" spans="1:17" x14ac:dyDescent="0.3">
      <c r="A100" s="102" t="s">
        <v>603</v>
      </c>
      <c r="B100" s="74">
        <v>19</v>
      </c>
      <c r="C100" s="72" t="s">
        <v>640</v>
      </c>
      <c r="D100" s="74">
        <v>22</v>
      </c>
      <c r="E100" s="72" t="s">
        <v>640</v>
      </c>
      <c r="F100" s="74">
        <v>20</v>
      </c>
      <c r="G100" s="72" t="s">
        <v>640</v>
      </c>
      <c r="H100" s="74">
        <v>17</v>
      </c>
      <c r="I100" s="72" t="s">
        <v>640</v>
      </c>
      <c r="J100" s="74">
        <v>35</v>
      </c>
      <c r="K100" s="72" t="s">
        <v>640</v>
      </c>
      <c r="L100" s="80">
        <f t="shared" si="8"/>
        <v>22.6</v>
      </c>
      <c r="M100" s="80">
        <f t="shared" si="9"/>
        <v>3.5732468164900597E-2</v>
      </c>
      <c r="N100" s="96"/>
      <c r="P100" s="83" t="s">
        <v>258</v>
      </c>
      <c r="Q100" s="84">
        <v>7.9370349640619911E-2</v>
      </c>
    </row>
    <row r="101" spans="1:17" x14ac:dyDescent="0.3">
      <c r="A101" s="102" t="s">
        <v>674</v>
      </c>
      <c r="B101" s="74">
        <v>0</v>
      </c>
      <c r="C101" s="72" t="s">
        <v>640</v>
      </c>
      <c r="D101" s="72" t="s">
        <v>744</v>
      </c>
      <c r="E101" s="72" t="s">
        <v>743</v>
      </c>
      <c r="F101" s="74">
        <v>0</v>
      </c>
      <c r="G101" s="72" t="s">
        <v>640</v>
      </c>
      <c r="H101" s="74">
        <v>0</v>
      </c>
      <c r="I101" s="72" t="s">
        <v>640</v>
      </c>
      <c r="J101" s="74">
        <v>9</v>
      </c>
      <c r="K101" s="72" t="s">
        <v>640</v>
      </c>
      <c r="L101" s="80">
        <f t="shared" si="8"/>
        <v>2.25</v>
      </c>
      <c r="M101" s="80">
        <f t="shared" si="9"/>
        <v>3.5574359898684219E-3</v>
      </c>
      <c r="N101" s="96"/>
      <c r="P101" s="83" t="s">
        <v>286</v>
      </c>
      <c r="Q101" s="84">
        <v>7.3046018991964945E-2</v>
      </c>
    </row>
    <row r="102" spans="1:17" x14ac:dyDescent="0.3">
      <c r="A102" s="102" t="s">
        <v>208</v>
      </c>
      <c r="B102" s="74">
        <v>28</v>
      </c>
      <c r="C102" s="72" t="s">
        <v>640</v>
      </c>
      <c r="D102" s="74">
        <v>21</v>
      </c>
      <c r="E102" s="72" t="s">
        <v>640</v>
      </c>
      <c r="F102" s="72" t="s">
        <v>744</v>
      </c>
      <c r="G102" s="72" t="s">
        <v>743</v>
      </c>
      <c r="H102" s="72" t="s">
        <v>744</v>
      </c>
      <c r="I102" s="72" t="s">
        <v>743</v>
      </c>
      <c r="J102" s="74">
        <v>0</v>
      </c>
      <c r="K102" s="72" t="s">
        <v>640</v>
      </c>
      <c r="L102" s="80">
        <f t="shared" si="8"/>
        <v>16.333333333333332</v>
      </c>
      <c r="M102" s="80">
        <f t="shared" si="9"/>
        <v>2.5824350148674471E-2</v>
      </c>
      <c r="N102" s="96"/>
      <c r="P102" s="83" t="s">
        <v>259</v>
      </c>
      <c r="Q102" s="84">
        <v>6.9567637135204696E-2</v>
      </c>
    </row>
    <row r="103" spans="1:17" x14ac:dyDescent="0.3">
      <c r="A103" s="102" t="s">
        <v>614</v>
      </c>
      <c r="B103" s="74">
        <v>12</v>
      </c>
      <c r="C103" s="72" t="s">
        <v>640</v>
      </c>
      <c r="D103" s="74">
        <v>4</v>
      </c>
      <c r="E103" s="72" t="s">
        <v>640</v>
      </c>
      <c r="F103" s="74">
        <v>55</v>
      </c>
      <c r="G103" s="72" t="s">
        <v>640</v>
      </c>
      <c r="H103" s="74">
        <v>15</v>
      </c>
      <c r="I103" s="72" t="s">
        <v>640</v>
      </c>
      <c r="J103" s="74">
        <v>17</v>
      </c>
      <c r="K103" s="72" t="s">
        <v>640</v>
      </c>
      <c r="L103" s="80">
        <f t="shared" si="8"/>
        <v>20.6</v>
      </c>
      <c r="M103" s="80">
        <f t="shared" si="9"/>
        <v>3.2570302840573113E-2</v>
      </c>
      <c r="N103" s="96"/>
      <c r="P103" s="83" t="s">
        <v>306</v>
      </c>
      <c r="Q103" s="84">
        <v>6.8618987537906448E-2</v>
      </c>
    </row>
    <row r="104" spans="1:17" x14ac:dyDescent="0.3">
      <c r="A104" s="102" t="s">
        <v>214</v>
      </c>
      <c r="B104" s="74">
        <v>21</v>
      </c>
      <c r="C104" s="72" t="s">
        <v>640</v>
      </c>
      <c r="D104" s="74">
        <v>26</v>
      </c>
      <c r="E104" s="72" t="s">
        <v>640</v>
      </c>
      <c r="F104" s="74">
        <v>27</v>
      </c>
      <c r="G104" s="72" t="s">
        <v>640</v>
      </c>
      <c r="H104" s="74">
        <v>32</v>
      </c>
      <c r="I104" s="72" t="s">
        <v>640</v>
      </c>
      <c r="J104" s="74">
        <v>14</v>
      </c>
      <c r="K104" s="72" t="s">
        <v>640</v>
      </c>
      <c r="L104" s="80">
        <f t="shared" si="8"/>
        <v>24</v>
      </c>
      <c r="M104" s="80">
        <f t="shared" si="9"/>
        <v>3.7945983891929838E-2</v>
      </c>
      <c r="N104" s="96"/>
      <c r="P104" s="83" t="s">
        <v>217</v>
      </c>
      <c r="Q104" s="84">
        <v>6.2610873421684227E-2</v>
      </c>
    </row>
    <row r="105" spans="1:17" x14ac:dyDescent="0.3">
      <c r="A105" s="102" t="s">
        <v>218</v>
      </c>
      <c r="B105" s="74">
        <v>4</v>
      </c>
      <c r="C105" s="72" t="s">
        <v>640</v>
      </c>
      <c r="D105" s="74">
        <v>5</v>
      </c>
      <c r="E105" s="72" t="s">
        <v>640</v>
      </c>
      <c r="F105" s="74">
        <v>3</v>
      </c>
      <c r="G105" s="72" t="s">
        <v>640</v>
      </c>
      <c r="H105" s="74">
        <v>14</v>
      </c>
      <c r="I105" s="72" t="s">
        <v>640</v>
      </c>
      <c r="J105" s="74">
        <v>9</v>
      </c>
      <c r="K105" s="72" t="s">
        <v>640</v>
      </c>
      <c r="L105" s="80">
        <f t="shared" si="8"/>
        <v>7</v>
      </c>
      <c r="M105" s="80">
        <f t="shared" si="9"/>
        <v>1.1067578635146203E-2</v>
      </c>
      <c r="N105" s="96"/>
      <c r="P105" s="83" t="s">
        <v>329</v>
      </c>
      <c r="Q105" s="84">
        <v>6.2294656889251482E-2</v>
      </c>
    </row>
    <row r="106" spans="1:17" x14ac:dyDescent="0.3">
      <c r="A106" s="102" t="s">
        <v>676</v>
      </c>
      <c r="B106" s="74">
        <v>0</v>
      </c>
      <c r="C106" s="72" t="s">
        <v>640</v>
      </c>
      <c r="D106" s="74">
        <v>0</v>
      </c>
      <c r="E106" s="72" t="s">
        <v>640</v>
      </c>
      <c r="F106" s="74">
        <v>0</v>
      </c>
      <c r="G106" s="72" t="s">
        <v>640</v>
      </c>
      <c r="H106" s="74">
        <v>0</v>
      </c>
      <c r="I106" s="72" t="s">
        <v>640</v>
      </c>
      <c r="J106" s="72" t="s">
        <v>744</v>
      </c>
      <c r="K106" s="72" t="s">
        <v>743</v>
      </c>
      <c r="L106" s="80">
        <f t="shared" si="8"/>
        <v>0</v>
      </c>
      <c r="M106" s="80">
        <f t="shared" si="9"/>
        <v>0</v>
      </c>
      <c r="N106" s="96"/>
      <c r="P106" s="83" t="s">
        <v>266</v>
      </c>
      <c r="Q106" s="84">
        <v>6.1978440356818737E-2</v>
      </c>
    </row>
    <row r="107" spans="1:17" x14ac:dyDescent="0.3">
      <c r="A107" s="102" t="s">
        <v>596</v>
      </c>
      <c r="B107" s="74">
        <v>66</v>
      </c>
      <c r="C107" s="72" t="s">
        <v>640</v>
      </c>
      <c r="D107" s="74">
        <v>69</v>
      </c>
      <c r="E107" s="72" t="s">
        <v>640</v>
      </c>
      <c r="F107" s="74">
        <v>124</v>
      </c>
      <c r="G107" s="72" t="s">
        <v>640</v>
      </c>
      <c r="H107" s="74">
        <v>63</v>
      </c>
      <c r="I107" s="72" t="s">
        <v>640</v>
      </c>
      <c r="J107" s="74">
        <v>60</v>
      </c>
      <c r="K107" s="72" t="s">
        <v>640</v>
      </c>
      <c r="L107" s="80">
        <f t="shared" si="8"/>
        <v>76.400000000000006</v>
      </c>
      <c r="M107" s="80">
        <f t="shared" si="9"/>
        <v>0.12079471538930998</v>
      </c>
      <c r="N107" s="96"/>
      <c r="P107" s="83" t="s">
        <v>264</v>
      </c>
      <c r="Q107" s="84">
        <v>6.0081141162222247E-2</v>
      </c>
    </row>
    <row r="108" spans="1:17" x14ac:dyDescent="0.3">
      <c r="A108" s="102" t="s">
        <v>587</v>
      </c>
      <c r="B108" s="74">
        <v>119</v>
      </c>
      <c r="C108" s="72" t="s">
        <v>640</v>
      </c>
      <c r="D108" s="74">
        <v>112</v>
      </c>
      <c r="E108" s="72" t="s">
        <v>640</v>
      </c>
      <c r="F108" s="74">
        <v>134</v>
      </c>
      <c r="G108" s="72" t="s">
        <v>640</v>
      </c>
      <c r="H108" s="74">
        <v>143</v>
      </c>
      <c r="I108" s="72" t="s">
        <v>640</v>
      </c>
      <c r="J108" s="74">
        <v>122</v>
      </c>
      <c r="K108" s="72" t="s">
        <v>640</v>
      </c>
      <c r="L108" s="80">
        <f t="shared" si="8"/>
        <v>126</v>
      </c>
      <c r="M108" s="80">
        <f t="shared" si="9"/>
        <v>0.19921641543263163</v>
      </c>
      <c r="N108" s="96"/>
      <c r="P108" s="83" t="s">
        <v>201</v>
      </c>
      <c r="Q108" s="84">
        <v>5.691897583789475E-2</v>
      </c>
    </row>
    <row r="109" spans="1:17" x14ac:dyDescent="0.3">
      <c r="A109" s="102" t="s">
        <v>245</v>
      </c>
      <c r="B109" s="72" t="s">
        <v>744</v>
      </c>
      <c r="C109" s="72" t="s">
        <v>743</v>
      </c>
      <c r="D109" s="72" t="s">
        <v>744</v>
      </c>
      <c r="E109" s="72" t="s">
        <v>743</v>
      </c>
      <c r="F109" s="72" t="s">
        <v>744</v>
      </c>
      <c r="G109" s="72" t="s">
        <v>743</v>
      </c>
      <c r="H109" s="72" t="s">
        <v>744</v>
      </c>
      <c r="I109" s="72" t="s">
        <v>743</v>
      </c>
      <c r="J109" s="72" t="s">
        <v>744</v>
      </c>
      <c r="K109" s="72" t="s">
        <v>743</v>
      </c>
      <c r="L109" s="80" t="e">
        <f t="shared" si="8"/>
        <v>#DIV/0!</v>
      </c>
      <c r="M109" s="80" t="e">
        <f t="shared" si="9"/>
        <v>#DIV/0!</v>
      </c>
      <c r="N109" s="96"/>
      <c r="P109" s="83" t="s">
        <v>231</v>
      </c>
      <c r="Q109" s="84">
        <v>5.4389243578432757E-2</v>
      </c>
    </row>
    <row r="110" spans="1:17" x14ac:dyDescent="0.3">
      <c r="A110" s="102" t="s">
        <v>678</v>
      </c>
      <c r="B110" s="74">
        <v>11</v>
      </c>
      <c r="C110" s="72" t="s">
        <v>640</v>
      </c>
      <c r="D110" s="74">
        <v>9</v>
      </c>
      <c r="E110" s="72" t="s">
        <v>640</v>
      </c>
      <c r="F110" s="74">
        <v>21</v>
      </c>
      <c r="G110" s="72" t="s">
        <v>640</v>
      </c>
      <c r="H110" s="74">
        <v>25</v>
      </c>
      <c r="I110" s="72" t="s">
        <v>640</v>
      </c>
      <c r="J110" s="74">
        <v>6</v>
      </c>
      <c r="K110" s="72" t="s">
        <v>640</v>
      </c>
      <c r="L110" s="80">
        <f t="shared" si="8"/>
        <v>14.4</v>
      </c>
      <c r="M110" s="80">
        <f t="shared" si="9"/>
        <v>2.2767590335157902E-2</v>
      </c>
      <c r="N110" s="96"/>
      <c r="P110" s="83" t="s">
        <v>369</v>
      </c>
      <c r="Q110" s="84">
        <v>5.4073027046000019E-2</v>
      </c>
    </row>
    <row r="111" spans="1:17" x14ac:dyDescent="0.3">
      <c r="A111" s="102" t="s">
        <v>250</v>
      </c>
      <c r="B111" s="74">
        <v>3</v>
      </c>
      <c r="C111" s="72" t="s">
        <v>640</v>
      </c>
      <c r="D111" s="74">
        <v>2</v>
      </c>
      <c r="E111" s="72" t="s">
        <v>640</v>
      </c>
      <c r="F111" s="74">
        <v>1</v>
      </c>
      <c r="G111" s="72" t="s">
        <v>640</v>
      </c>
      <c r="H111" s="74">
        <v>6</v>
      </c>
      <c r="I111" s="72" t="s">
        <v>640</v>
      </c>
      <c r="J111" s="74">
        <v>11</v>
      </c>
      <c r="K111" s="72" t="s">
        <v>640</v>
      </c>
      <c r="L111" s="80">
        <f t="shared" si="8"/>
        <v>4.5999999999999996</v>
      </c>
      <c r="M111" s="80">
        <f t="shared" si="9"/>
        <v>7.2729802459532171E-3</v>
      </c>
      <c r="N111" s="96"/>
      <c r="P111" s="83" t="s">
        <v>673</v>
      </c>
      <c r="Q111" s="84">
        <v>5.0910861721672529E-2</v>
      </c>
    </row>
    <row r="112" spans="1:17" x14ac:dyDescent="0.3">
      <c r="A112" s="102" t="s">
        <v>251</v>
      </c>
      <c r="B112" s="74">
        <v>308</v>
      </c>
      <c r="C112" s="72" t="s">
        <v>640</v>
      </c>
      <c r="D112" s="74">
        <v>251</v>
      </c>
      <c r="E112" s="72" t="s">
        <v>640</v>
      </c>
      <c r="F112" s="74">
        <v>431</v>
      </c>
      <c r="G112" s="72" t="s">
        <v>640</v>
      </c>
      <c r="H112" s="74">
        <v>696</v>
      </c>
      <c r="I112" s="72" t="s">
        <v>640</v>
      </c>
      <c r="J112" s="74">
        <v>580</v>
      </c>
      <c r="K112" s="72" t="s">
        <v>640</v>
      </c>
      <c r="L112" s="80">
        <f t="shared" si="8"/>
        <v>453.2</v>
      </c>
      <c r="M112" s="80">
        <f t="shared" si="9"/>
        <v>0.71654666249260834</v>
      </c>
      <c r="N112" s="96"/>
      <c r="P112" s="83" t="s">
        <v>219</v>
      </c>
      <c r="Q112" s="84">
        <v>4.9329779059508784E-2</v>
      </c>
    </row>
    <row r="113" spans="1:17" x14ac:dyDescent="0.3">
      <c r="A113" s="102" t="s">
        <v>268</v>
      </c>
      <c r="B113" s="74">
        <v>2</v>
      </c>
      <c r="C113" s="72" t="s">
        <v>640</v>
      </c>
      <c r="D113" s="74">
        <v>0</v>
      </c>
      <c r="E113" s="72" t="s">
        <v>640</v>
      </c>
      <c r="F113" s="74">
        <v>0</v>
      </c>
      <c r="G113" s="72" t="s">
        <v>640</v>
      </c>
      <c r="H113" s="74">
        <v>0</v>
      </c>
      <c r="I113" s="72" t="s">
        <v>640</v>
      </c>
      <c r="J113" s="74">
        <v>0</v>
      </c>
      <c r="K113" s="72" t="s">
        <v>640</v>
      </c>
      <c r="L113" s="80">
        <f t="shared" si="8"/>
        <v>0.4</v>
      </c>
      <c r="M113" s="80">
        <f t="shared" si="9"/>
        <v>6.3243306486549737E-4</v>
      </c>
      <c r="N113" s="96"/>
      <c r="P113" s="83" t="s">
        <v>255</v>
      </c>
      <c r="Q113" s="84">
        <v>4.8697345994643294E-2</v>
      </c>
    </row>
    <row r="114" spans="1:17" x14ac:dyDescent="0.3">
      <c r="A114" s="102" t="s">
        <v>273</v>
      </c>
      <c r="B114" s="74">
        <v>3</v>
      </c>
      <c r="C114" s="72" t="s">
        <v>640</v>
      </c>
      <c r="D114" s="74">
        <v>5</v>
      </c>
      <c r="E114" s="72" t="s">
        <v>640</v>
      </c>
      <c r="F114" s="74">
        <v>5</v>
      </c>
      <c r="G114" s="72" t="s">
        <v>640</v>
      </c>
      <c r="H114" s="74">
        <v>9</v>
      </c>
      <c r="I114" s="72" t="s">
        <v>640</v>
      </c>
      <c r="J114" s="74">
        <v>6</v>
      </c>
      <c r="K114" s="72" t="s">
        <v>640</v>
      </c>
      <c r="L114" s="80">
        <f t="shared" si="8"/>
        <v>5.6</v>
      </c>
      <c r="M114" s="80">
        <f t="shared" si="9"/>
        <v>8.8540629081169612E-3</v>
      </c>
      <c r="N114" s="96"/>
      <c r="P114" s="83" t="s">
        <v>315</v>
      </c>
      <c r="Q114" s="84">
        <v>4.8381129462210543E-2</v>
      </c>
    </row>
    <row r="115" spans="1:17" x14ac:dyDescent="0.3">
      <c r="A115" s="102" t="s">
        <v>282</v>
      </c>
      <c r="B115" s="74">
        <v>192</v>
      </c>
      <c r="C115" s="72" t="s">
        <v>640</v>
      </c>
      <c r="D115" s="74">
        <v>136</v>
      </c>
      <c r="E115" s="72" t="s">
        <v>640</v>
      </c>
      <c r="F115" s="74">
        <v>30</v>
      </c>
      <c r="G115" s="72" t="s">
        <v>640</v>
      </c>
      <c r="H115" s="74">
        <v>42</v>
      </c>
      <c r="I115" s="72" t="s">
        <v>640</v>
      </c>
      <c r="J115" s="74">
        <v>97</v>
      </c>
      <c r="K115" s="72" t="s">
        <v>640</v>
      </c>
      <c r="L115" s="80">
        <f t="shared" si="8"/>
        <v>99.4</v>
      </c>
      <c r="M115" s="80">
        <f t="shared" si="9"/>
        <v>0.15715961661907607</v>
      </c>
      <c r="N115" s="96"/>
      <c r="P115" s="83" t="s">
        <v>210</v>
      </c>
      <c r="Q115" s="84">
        <v>4.0159499618959073E-2</v>
      </c>
    </row>
    <row r="116" spans="1:17" x14ac:dyDescent="0.3">
      <c r="A116" s="102" t="s">
        <v>653</v>
      </c>
      <c r="B116" s="74">
        <v>0</v>
      </c>
      <c r="C116" s="72" t="s">
        <v>640</v>
      </c>
      <c r="D116" s="74">
        <v>0</v>
      </c>
      <c r="E116" s="72" t="s">
        <v>640</v>
      </c>
      <c r="F116" s="72" t="s">
        <v>744</v>
      </c>
      <c r="G116" s="72" t="s">
        <v>743</v>
      </c>
      <c r="H116" s="74">
        <v>0</v>
      </c>
      <c r="I116" s="72" t="s">
        <v>640</v>
      </c>
      <c r="J116" s="74">
        <v>0</v>
      </c>
      <c r="K116" s="72" t="s">
        <v>640</v>
      </c>
      <c r="L116" s="80">
        <f t="shared" si="8"/>
        <v>0</v>
      </c>
      <c r="M116" s="80">
        <f t="shared" si="9"/>
        <v>0</v>
      </c>
      <c r="N116" s="96"/>
      <c r="P116" s="83" t="s">
        <v>296</v>
      </c>
      <c r="Q116" s="84">
        <v>3.8578416956795335E-2</v>
      </c>
    </row>
    <row r="117" spans="1:17" x14ac:dyDescent="0.3">
      <c r="A117" s="102" t="s">
        <v>677</v>
      </c>
      <c r="B117" s="74">
        <v>2</v>
      </c>
      <c r="C117" s="72" t="s">
        <v>640</v>
      </c>
      <c r="D117" s="74">
        <v>2</v>
      </c>
      <c r="E117" s="72" t="s">
        <v>640</v>
      </c>
      <c r="F117" s="74">
        <v>1</v>
      </c>
      <c r="G117" s="72" t="s">
        <v>640</v>
      </c>
      <c r="H117" s="74">
        <v>1</v>
      </c>
      <c r="I117" s="72" t="s">
        <v>640</v>
      </c>
      <c r="J117" s="74">
        <v>0</v>
      </c>
      <c r="K117" s="72" t="s">
        <v>640</v>
      </c>
      <c r="L117" s="80">
        <f t="shared" si="8"/>
        <v>1.2</v>
      </c>
      <c r="M117" s="80">
        <f t="shared" si="9"/>
        <v>1.8972991945964916E-3</v>
      </c>
      <c r="N117" s="96"/>
      <c r="P117" s="83" t="s">
        <v>307</v>
      </c>
      <c r="Q117" s="84">
        <v>3.7945983891929838E-2</v>
      </c>
    </row>
    <row r="118" spans="1:17" x14ac:dyDescent="0.3">
      <c r="A118" s="102" t="s">
        <v>668</v>
      </c>
      <c r="B118" s="74">
        <v>0</v>
      </c>
      <c r="C118" s="72" t="s">
        <v>640</v>
      </c>
      <c r="D118" s="74">
        <v>0</v>
      </c>
      <c r="E118" s="72" t="s">
        <v>640</v>
      </c>
      <c r="F118" s="74">
        <v>5</v>
      </c>
      <c r="G118" s="72" t="s">
        <v>640</v>
      </c>
      <c r="H118" s="74">
        <v>3</v>
      </c>
      <c r="I118" s="72" t="s">
        <v>640</v>
      </c>
      <c r="J118" s="74">
        <v>4</v>
      </c>
      <c r="K118" s="72" t="s">
        <v>640</v>
      </c>
      <c r="L118" s="80">
        <f t="shared" si="8"/>
        <v>2.4</v>
      </c>
      <c r="M118" s="80">
        <f t="shared" si="9"/>
        <v>3.7945983891929831E-3</v>
      </c>
      <c r="N118" s="96"/>
      <c r="P118" s="83" t="s">
        <v>214</v>
      </c>
      <c r="Q118" s="84">
        <v>3.7945983891929838E-2</v>
      </c>
    </row>
    <row r="119" spans="1:17" x14ac:dyDescent="0.3">
      <c r="A119" s="102" t="s">
        <v>675</v>
      </c>
      <c r="B119" s="74">
        <v>3</v>
      </c>
      <c r="C119" s="72" t="s">
        <v>640</v>
      </c>
      <c r="D119" s="74">
        <v>3</v>
      </c>
      <c r="E119" s="72" t="s">
        <v>640</v>
      </c>
      <c r="F119" s="74">
        <v>2</v>
      </c>
      <c r="G119" s="72" t="s">
        <v>640</v>
      </c>
      <c r="H119" s="74">
        <v>0</v>
      </c>
      <c r="I119" s="72" t="s">
        <v>640</v>
      </c>
      <c r="J119" s="74">
        <v>0</v>
      </c>
      <c r="K119" s="72" t="s">
        <v>640</v>
      </c>
      <c r="L119" s="80">
        <f t="shared" si="8"/>
        <v>1.6</v>
      </c>
      <c r="M119" s="80">
        <f t="shared" si="9"/>
        <v>2.5297322594619895E-3</v>
      </c>
      <c r="N119" s="96"/>
      <c r="P119" s="83" t="s">
        <v>295</v>
      </c>
      <c r="Q119" s="84">
        <v>3.699733429463159E-2</v>
      </c>
    </row>
    <row r="120" spans="1:17" x14ac:dyDescent="0.3">
      <c r="A120" s="102" t="s">
        <v>670</v>
      </c>
      <c r="B120" s="72" t="s">
        <v>744</v>
      </c>
      <c r="C120" s="72" t="s">
        <v>743</v>
      </c>
      <c r="D120" s="72" t="s">
        <v>744</v>
      </c>
      <c r="E120" s="72" t="s">
        <v>743</v>
      </c>
      <c r="F120" s="74">
        <v>1</v>
      </c>
      <c r="G120" s="72" t="s">
        <v>640</v>
      </c>
      <c r="H120" s="72" t="s">
        <v>744</v>
      </c>
      <c r="I120" s="72" t="s">
        <v>743</v>
      </c>
      <c r="J120" s="72" t="s">
        <v>744</v>
      </c>
      <c r="K120" s="72" t="s">
        <v>743</v>
      </c>
      <c r="L120" s="80">
        <f t="shared" si="8"/>
        <v>1</v>
      </c>
      <c r="M120" s="80">
        <f t="shared" si="9"/>
        <v>1.5810826621637433E-3</v>
      </c>
      <c r="N120" s="96"/>
      <c r="P120" s="83" t="s">
        <v>603</v>
      </c>
      <c r="Q120" s="84">
        <v>3.5732468164900597E-2</v>
      </c>
    </row>
    <row r="121" spans="1:17" x14ac:dyDescent="0.3">
      <c r="A121" s="102" t="s">
        <v>371</v>
      </c>
      <c r="B121" s="74">
        <v>32</v>
      </c>
      <c r="C121" s="72" t="s">
        <v>640</v>
      </c>
      <c r="D121" s="74">
        <v>10</v>
      </c>
      <c r="E121" s="72" t="s">
        <v>640</v>
      </c>
      <c r="F121" s="74">
        <v>15</v>
      </c>
      <c r="G121" s="72" t="s">
        <v>640</v>
      </c>
      <c r="H121" s="74">
        <v>19</v>
      </c>
      <c r="I121" s="72" t="s">
        <v>640</v>
      </c>
      <c r="J121" s="74">
        <v>19</v>
      </c>
      <c r="K121" s="72" t="s">
        <v>640</v>
      </c>
      <c r="L121" s="80">
        <f t="shared" si="8"/>
        <v>19</v>
      </c>
      <c r="M121" s="80">
        <f t="shared" si="9"/>
        <v>3.0040570581111124E-2</v>
      </c>
      <c r="N121" s="96"/>
      <c r="P121" s="83" t="s">
        <v>355</v>
      </c>
      <c r="Q121" s="84">
        <v>3.5732468164900597E-2</v>
      </c>
    </row>
    <row r="122" spans="1:17" x14ac:dyDescent="0.3">
      <c r="A122" s="102" t="s">
        <v>436</v>
      </c>
      <c r="B122" s="74">
        <v>1</v>
      </c>
      <c r="C122" s="72" t="s">
        <v>640</v>
      </c>
      <c r="D122" s="74">
        <v>0</v>
      </c>
      <c r="E122" s="72" t="s">
        <v>640</v>
      </c>
      <c r="F122" s="74">
        <v>2</v>
      </c>
      <c r="G122" s="72" t="s">
        <v>640</v>
      </c>
      <c r="H122" s="74">
        <v>5</v>
      </c>
      <c r="I122" s="72" t="s">
        <v>640</v>
      </c>
      <c r="J122" s="74">
        <v>6</v>
      </c>
      <c r="K122" s="72" t="s">
        <v>640</v>
      </c>
      <c r="L122" s="80">
        <f t="shared" si="8"/>
        <v>2.8</v>
      </c>
      <c r="M122" s="80">
        <f t="shared" si="9"/>
        <v>4.4270314540584806E-3</v>
      </c>
      <c r="N122" s="96"/>
      <c r="P122" s="83" t="s">
        <v>614</v>
      </c>
      <c r="Q122" s="84">
        <v>3.2570302840573113E-2</v>
      </c>
    </row>
    <row r="123" spans="1:17" x14ac:dyDescent="0.3">
      <c r="A123" s="102" t="s">
        <v>671</v>
      </c>
      <c r="B123" s="72" t="s">
        <v>744</v>
      </c>
      <c r="C123" s="72" t="s">
        <v>743</v>
      </c>
      <c r="D123" s="74">
        <v>1</v>
      </c>
      <c r="E123" s="72" t="s">
        <v>640</v>
      </c>
      <c r="F123" s="74">
        <v>1</v>
      </c>
      <c r="G123" s="72" t="s">
        <v>640</v>
      </c>
      <c r="H123" s="74">
        <v>2</v>
      </c>
      <c r="I123" s="72" t="s">
        <v>640</v>
      </c>
      <c r="J123" s="74">
        <v>0</v>
      </c>
      <c r="K123" s="72" t="s">
        <v>640</v>
      </c>
      <c r="L123" s="80">
        <f t="shared" si="8"/>
        <v>1</v>
      </c>
      <c r="M123" s="80">
        <f t="shared" si="9"/>
        <v>1.5810826621637433E-3</v>
      </c>
      <c r="N123" s="96"/>
      <c r="P123" s="83" t="s">
        <v>233</v>
      </c>
      <c r="Q123" s="84">
        <v>3.1305436710842113E-2</v>
      </c>
    </row>
    <row r="124" spans="1:17" x14ac:dyDescent="0.3">
      <c r="A124" s="102" t="s">
        <v>221</v>
      </c>
      <c r="B124" s="74">
        <v>9</v>
      </c>
      <c r="C124" s="72" t="s">
        <v>640</v>
      </c>
      <c r="D124" s="74">
        <v>9</v>
      </c>
      <c r="E124" s="72" t="s">
        <v>640</v>
      </c>
      <c r="F124" s="74">
        <v>24</v>
      </c>
      <c r="G124" s="72" t="s">
        <v>640</v>
      </c>
      <c r="H124" s="74">
        <v>18</v>
      </c>
      <c r="I124" s="72" t="s">
        <v>640</v>
      </c>
      <c r="J124" s="74">
        <v>7</v>
      </c>
      <c r="K124" s="72" t="s">
        <v>640</v>
      </c>
      <c r="L124" s="80">
        <f t="shared" si="8"/>
        <v>13.4</v>
      </c>
      <c r="M124" s="80">
        <f t="shared" si="9"/>
        <v>2.1186507672994161E-2</v>
      </c>
      <c r="N124" s="96"/>
      <c r="P124" s="83" t="s">
        <v>371</v>
      </c>
      <c r="Q124" s="84">
        <v>3.0040570581111124E-2</v>
      </c>
    </row>
    <row r="125" spans="1:17" x14ac:dyDescent="0.3">
      <c r="A125" s="102" t="s">
        <v>242</v>
      </c>
      <c r="B125" s="74">
        <v>208</v>
      </c>
      <c r="C125" s="72" t="s">
        <v>640</v>
      </c>
      <c r="D125" s="74">
        <v>127</v>
      </c>
      <c r="E125" s="72" t="s">
        <v>640</v>
      </c>
      <c r="F125" s="74">
        <v>138</v>
      </c>
      <c r="G125" s="72" t="s">
        <v>640</v>
      </c>
      <c r="H125" s="74">
        <v>295</v>
      </c>
      <c r="I125" s="72" t="s">
        <v>640</v>
      </c>
      <c r="J125" s="74">
        <v>219</v>
      </c>
      <c r="K125" s="72" t="s">
        <v>640</v>
      </c>
      <c r="L125" s="80">
        <f t="shared" ref="L125:L156" si="10">AVERAGE(B125:J125)</f>
        <v>197.4</v>
      </c>
      <c r="M125" s="80">
        <f t="shared" ref="M125:M156" si="11">L125/$L$226*100</f>
        <v>0.31210571751112287</v>
      </c>
      <c r="N125" s="96"/>
      <c r="P125" s="83" t="s">
        <v>279</v>
      </c>
      <c r="Q125" s="84">
        <v>2.8459487918947375E-2</v>
      </c>
    </row>
    <row r="126" spans="1:17" x14ac:dyDescent="0.3">
      <c r="A126" s="102" t="s">
        <v>254</v>
      </c>
      <c r="B126" s="74">
        <v>84</v>
      </c>
      <c r="C126" s="72" t="s">
        <v>640</v>
      </c>
      <c r="D126" s="74">
        <v>49</v>
      </c>
      <c r="E126" s="72" t="s">
        <v>640</v>
      </c>
      <c r="F126" s="74">
        <v>105</v>
      </c>
      <c r="G126" s="72" t="s">
        <v>640</v>
      </c>
      <c r="H126" s="74">
        <v>235</v>
      </c>
      <c r="I126" s="72" t="s">
        <v>640</v>
      </c>
      <c r="J126" s="74">
        <v>161</v>
      </c>
      <c r="K126" s="72" t="s">
        <v>640</v>
      </c>
      <c r="L126" s="80">
        <f t="shared" si="10"/>
        <v>126.8</v>
      </c>
      <c r="M126" s="80">
        <f t="shared" si="11"/>
        <v>0.20048128156236264</v>
      </c>
      <c r="N126" s="96"/>
      <c r="P126" s="83" t="s">
        <v>382</v>
      </c>
      <c r="Q126" s="84">
        <v>2.8143271386514627E-2</v>
      </c>
    </row>
    <row r="127" spans="1:17" x14ac:dyDescent="0.3">
      <c r="A127" s="102" t="s">
        <v>269</v>
      </c>
      <c r="B127" s="74">
        <v>109</v>
      </c>
      <c r="C127" s="72" t="s">
        <v>640</v>
      </c>
      <c r="D127" s="74">
        <v>79</v>
      </c>
      <c r="E127" s="72" t="s">
        <v>640</v>
      </c>
      <c r="F127" s="74">
        <v>133</v>
      </c>
      <c r="G127" s="72" t="s">
        <v>640</v>
      </c>
      <c r="H127" s="74">
        <v>182</v>
      </c>
      <c r="I127" s="72" t="s">
        <v>640</v>
      </c>
      <c r="J127" s="74">
        <v>172</v>
      </c>
      <c r="K127" s="72" t="s">
        <v>640</v>
      </c>
      <c r="L127" s="80">
        <f t="shared" si="10"/>
        <v>135</v>
      </c>
      <c r="M127" s="80">
        <f t="shared" si="11"/>
        <v>0.21344615939210532</v>
      </c>
      <c r="N127" s="96"/>
      <c r="P127" s="83" t="s">
        <v>213</v>
      </c>
      <c r="Q127" s="84">
        <v>2.5929755659485382E-2</v>
      </c>
    </row>
    <row r="128" spans="1:17" x14ac:dyDescent="0.3">
      <c r="A128" s="102" t="s">
        <v>274</v>
      </c>
      <c r="B128" s="74">
        <v>85</v>
      </c>
      <c r="C128" s="72" t="s">
        <v>640</v>
      </c>
      <c r="D128" s="74">
        <v>34</v>
      </c>
      <c r="E128" s="72" t="s">
        <v>640</v>
      </c>
      <c r="F128" s="74">
        <v>70</v>
      </c>
      <c r="G128" s="72" t="s">
        <v>640</v>
      </c>
      <c r="H128" s="74">
        <v>105</v>
      </c>
      <c r="I128" s="72" t="s">
        <v>640</v>
      </c>
      <c r="J128" s="74">
        <v>107</v>
      </c>
      <c r="K128" s="72" t="s">
        <v>640</v>
      </c>
      <c r="L128" s="80">
        <f t="shared" si="10"/>
        <v>80.2</v>
      </c>
      <c r="M128" s="80">
        <f t="shared" si="11"/>
        <v>0.12680282950553221</v>
      </c>
      <c r="N128" s="96"/>
      <c r="P128" s="83" t="s">
        <v>208</v>
      </c>
      <c r="Q128" s="84">
        <v>2.5824350148674471E-2</v>
      </c>
    </row>
    <row r="129" spans="1:17" x14ac:dyDescent="0.3">
      <c r="A129" s="102" t="s">
        <v>32</v>
      </c>
      <c r="B129" s="74">
        <v>2481</v>
      </c>
      <c r="C129" s="72" t="s">
        <v>640</v>
      </c>
      <c r="D129" s="74">
        <v>1635</v>
      </c>
      <c r="E129" s="72" t="s">
        <v>640</v>
      </c>
      <c r="F129" s="74">
        <v>1855</v>
      </c>
      <c r="G129" s="72" t="s">
        <v>640</v>
      </c>
      <c r="H129" s="74">
        <v>2629</v>
      </c>
      <c r="I129" s="72" t="s">
        <v>640</v>
      </c>
      <c r="J129" s="74">
        <v>3579</v>
      </c>
      <c r="K129" s="72" t="s">
        <v>640</v>
      </c>
      <c r="L129" s="80">
        <f t="shared" si="10"/>
        <v>2435.8000000000002</v>
      </c>
      <c r="M129" s="80">
        <f t="shared" si="11"/>
        <v>3.8512011484984461</v>
      </c>
      <c r="N129" s="96"/>
      <c r="P129" s="83" t="s">
        <v>317</v>
      </c>
      <c r="Q129" s="84">
        <v>2.4348672997321647E-2</v>
      </c>
    </row>
    <row r="130" spans="1:17" x14ac:dyDescent="0.3">
      <c r="A130" s="102" t="s">
        <v>322</v>
      </c>
      <c r="B130" s="74">
        <v>46</v>
      </c>
      <c r="C130" s="72" t="s">
        <v>640</v>
      </c>
      <c r="D130" s="74">
        <v>55</v>
      </c>
      <c r="E130" s="72" t="s">
        <v>640</v>
      </c>
      <c r="F130" s="74">
        <v>75</v>
      </c>
      <c r="G130" s="72" t="s">
        <v>640</v>
      </c>
      <c r="H130" s="74">
        <v>77</v>
      </c>
      <c r="I130" s="72" t="s">
        <v>640</v>
      </c>
      <c r="J130" s="74">
        <v>77</v>
      </c>
      <c r="K130" s="72" t="s">
        <v>640</v>
      </c>
      <c r="L130" s="80">
        <f t="shared" si="10"/>
        <v>66</v>
      </c>
      <c r="M130" s="80">
        <f t="shared" si="11"/>
        <v>0.10435145570280706</v>
      </c>
      <c r="N130" s="96"/>
      <c r="P130" s="83" t="s">
        <v>225</v>
      </c>
      <c r="Q130" s="84">
        <v>2.3400023400023402E-2</v>
      </c>
    </row>
    <row r="131" spans="1:17" x14ac:dyDescent="0.3">
      <c r="A131" s="102" t="s">
        <v>331</v>
      </c>
      <c r="B131" s="74">
        <v>327</v>
      </c>
      <c r="C131" s="72" t="s">
        <v>640</v>
      </c>
      <c r="D131" s="74">
        <v>176</v>
      </c>
      <c r="E131" s="72" t="s">
        <v>640</v>
      </c>
      <c r="F131" s="74">
        <v>247</v>
      </c>
      <c r="G131" s="72" t="s">
        <v>640</v>
      </c>
      <c r="H131" s="74">
        <v>346</v>
      </c>
      <c r="I131" s="72" t="s">
        <v>640</v>
      </c>
      <c r="J131" s="74">
        <v>336</v>
      </c>
      <c r="K131" s="72" t="s">
        <v>640</v>
      </c>
      <c r="L131" s="80">
        <f t="shared" si="10"/>
        <v>286.39999999999998</v>
      </c>
      <c r="M131" s="80">
        <f t="shared" si="11"/>
        <v>0.45282207444369604</v>
      </c>
      <c r="N131" s="96"/>
      <c r="P131" s="83" t="s">
        <v>678</v>
      </c>
      <c r="Q131" s="84">
        <v>2.2767590335157902E-2</v>
      </c>
    </row>
    <row r="132" spans="1:17" x14ac:dyDescent="0.3">
      <c r="A132" s="102" t="s">
        <v>5</v>
      </c>
      <c r="B132" s="74">
        <v>1230</v>
      </c>
      <c r="C132" s="72" t="s">
        <v>640</v>
      </c>
      <c r="D132" s="74">
        <v>634</v>
      </c>
      <c r="E132" s="72" t="s">
        <v>640</v>
      </c>
      <c r="F132" s="74">
        <v>531</v>
      </c>
      <c r="G132" s="72" t="s">
        <v>640</v>
      </c>
      <c r="H132" s="74">
        <v>1308</v>
      </c>
      <c r="I132" s="72" t="s">
        <v>640</v>
      </c>
      <c r="J132" s="74">
        <v>1529</v>
      </c>
      <c r="K132" s="72" t="s">
        <v>640</v>
      </c>
      <c r="L132" s="80">
        <f t="shared" si="10"/>
        <v>1046.4000000000001</v>
      </c>
      <c r="M132" s="80">
        <f t="shared" si="11"/>
        <v>1.654444897688141</v>
      </c>
      <c r="N132" s="96"/>
      <c r="P132" s="83" t="s">
        <v>310</v>
      </c>
      <c r="Q132" s="84">
        <v>2.2135157270292406E-2</v>
      </c>
    </row>
    <row r="133" spans="1:17" x14ac:dyDescent="0.3">
      <c r="A133" s="102" t="s">
        <v>224</v>
      </c>
      <c r="B133" s="74">
        <v>200</v>
      </c>
      <c r="C133" s="72" t="s">
        <v>640</v>
      </c>
      <c r="D133" s="74">
        <v>157</v>
      </c>
      <c r="E133" s="72" t="s">
        <v>640</v>
      </c>
      <c r="F133" s="74">
        <v>154</v>
      </c>
      <c r="G133" s="72" t="s">
        <v>640</v>
      </c>
      <c r="H133" s="74">
        <v>223</v>
      </c>
      <c r="I133" s="72" t="s">
        <v>640</v>
      </c>
      <c r="J133" s="74">
        <v>268</v>
      </c>
      <c r="K133" s="72" t="s">
        <v>640</v>
      </c>
      <c r="L133" s="80">
        <f t="shared" si="10"/>
        <v>200.4</v>
      </c>
      <c r="M133" s="80">
        <f t="shared" si="11"/>
        <v>0.31684896549761415</v>
      </c>
      <c r="N133" s="96"/>
      <c r="P133" s="83" t="s">
        <v>346</v>
      </c>
      <c r="Q133" s="84">
        <v>2.2135157270292406E-2</v>
      </c>
    </row>
    <row r="134" spans="1:17" x14ac:dyDescent="0.3">
      <c r="A134" s="102" t="s">
        <v>30</v>
      </c>
      <c r="B134" s="74">
        <v>1574</v>
      </c>
      <c r="C134" s="72" t="s">
        <v>640</v>
      </c>
      <c r="D134" s="74">
        <v>959</v>
      </c>
      <c r="E134" s="72" t="s">
        <v>640</v>
      </c>
      <c r="F134" s="74">
        <v>1031</v>
      </c>
      <c r="G134" s="72" t="s">
        <v>640</v>
      </c>
      <c r="H134" s="74">
        <v>1569</v>
      </c>
      <c r="I134" s="72" t="s">
        <v>640</v>
      </c>
      <c r="J134" s="74">
        <v>1638</v>
      </c>
      <c r="K134" s="72" t="s">
        <v>640</v>
      </c>
      <c r="L134" s="80">
        <f t="shared" si="10"/>
        <v>1354.2</v>
      </c>
      <c r="M134" s="80">
        <f t="shared" si="11"/>
        <v>2.1411021411021411</v>
      </c>
      <c r="N134" s="96"/>
      <c r="P134" s="83" t="s">
        <v>221</v>
      </c>
      <c r="Q134" s="84">
        <v>2.1186507672994161E-2</v>
      </c>
    </row>
    <row r="135" spans="1:17" x14ac:dyDescent="0.3">
      <c r="A135" s="102" t="s">
        <v>237</v>
      </c>
      <c r="B135" s="74">
        <v>1024</v>
      </c>
      <c r="C135" s="72" t="s">
        <v>640</v>
      </c>
      <c r="D135" s="74">
        <v>872</v>
      </c>
      <c r="E135" s="72" t="s">
        <v>640</v>
      </c>
      <c r="F135" s="74">
        <v>870</v>
      </c>
      <c r="G135" s="72" t="s">
        <v>640</v>
      </c>
      <c r="H135" s="74">
        <v>1342</v>
      </c>
      <c r="I135" s="72" t="s">
        <v>640</v>
      </c>
      <c r="J135" s="74">
        <v>1373</v>
      </c>
      <c r="K135" s="72" t="s">
        <v>640</v>
      </c>
      <c r="L135" s="80">
        <f t="shared" si="10"/>
        <v>1096.2</v>
      </c>
      <c r="M135" s="80">
        <f t="shared" si="11"/>
        <v>1.7331828142638954</v>
      </c>
      <c r="N135" s="96"/>
      <c r="P135" s="83" t="s">
        <v>326</v>
      </c>
      <c r="Q135" s="84">
        <v>2.0554074608128661E-2</v>
      </c>
    </row>
    <row r="136" spans="1:17" x14ac:dyDescent="0.3">
      <c r="A136" s="102" t="s">
        <v>238</v>
      </c>
      <c r="B136" s="74">
        <v>1723</v>
      </c>
      <c r="C136" s="72" t="s">
        <v>640</v>
      </c>
      <c r="D136" s="74">
        <v>723</v>
      </c>
      <c r="E136" s="72" t="s">
        <v>640</v>
      </c>
      <c r="F136" s="74">
        <v>851</v>
      </c>
      <c r="G136" s="72" t="s">
        <v>640</v>
      </c>
      <c r="H136" s="74">
        <v>1824</v>
      </c>
      <c r="I136" s="72" t="s">
        <v>640</v>
      </c>
      <c r="J136" s="74">
        <v>2164</v>
      </c>
      <c r="K136" s="72" t="s">
        <v>640</v>
      </c>
      <c r="L136" s="80">
        <f t="shared" si="10"/>
        <v>1457</v>
      </c>
      <c r="M136" s="80">
        <f t="shared" si="11"/>
        <v>2.303637438772574</v>
      </c>
      <c r="N136" s="96"/>
      <c r="P136" s="83" t="s">
        <v>303</v>
      </c>
      <c r="Q136" s="84">
        <v>1.9921641543263164E-2</v>
      </c>
    </row>
    <row r="137" spans="1:17" x14ac:dyDescent="0.3">
      <c r="A137" s="102" t="s">
        <v>252</v>
      </c>
      <c r="B137" s="74">
        <v>374</v>
      </c>
      <c r="C137" s="72" t="s">
        <v>640</v>
      </c>
      <c r="D137" s="74">
        <v>291</v>
      </c>
      <c r="E137" s="72" t="s">
        <v>640</v>
      </c>
      <c r="F137" s="74">
        <v>229</v>
      </c>
      <c r="G137" s="72" t="s">
        <v>640</v>
      </c>
      <c r="H137" s="74">
        <v>502</v>
      </c>
      <c r="I137" s="72" t="s">
        <v>640</v>
      </c>
      <c r="J137" s="74">
        <v>501</v>
      </c>
      <c r="K137" s="72" t="s">
        <v>640</v>
      </c>
      <c r="L137" s="80">
        <f t="shared" si="10"/>
        <v>379.4</v>
      </c>
      <c r="M137" s="80">
        <f t="shared" si="11"/>
        <v>0.59986276202492417</v>
      </c>
      <c r="N137" s="96"/>
      <c r="P137" s="83" t="s">
        <v>263</v>
      </c>
      <c r="Q137" s="84">
        <v>1.9605425010830416E-2</v>
      </c>
    </row>
    <row r="138" spans="1:17" x14ac:dyDescent="0.3">
      <c r="A138" s="102" t="s">
        <v>673</v>
      </c>
      <c r="B138" s="74">
        <v>24</v>
      </c>
      <c r="C138" s="72" t="s">
        <v>640</v>
      </c>
      <c r="D138" s="74">
        <v>22</v>
      </c>
      <c r="E138" s="72" t="s">
        <v>640</v>
      </c>
      <c r="F138" s="74">
        <v>28</v>
      </c>
      <c r="G138" s="72" t="s">
        <v>640</v>
      </c>
      <c r="H138" s="74">
        <v>31</v>
      </c>
      <c r="I138" s="72" t="s">
        <v>640</v>
      </c>
      <c r="J138" s="74">
        <v>56</v>
      </c>
      <c r="K138" s="72" t="s">
        <v>640</v>
      </c>
      <c r="L138" s="80">
        <f t="shared" si="10"/>
        <v>32.200000000000003</v>
      </c>
      <c r="M138" s="80">
        <f t="shared" si="11"/>
        <v>5.0910861721672529E-2</v>
      </c>
      <c r="N138" s="96"/>
      <c r="P138" s="83" t="s">
        <v>555</v>
      </c>
      <c r="Q138" s="84">
        <v>1.8656775413532171E-2</v>
      </c>
    </row>
    <row r="139" spans="1:17" x14ac:dyDescent="0.3">
      <c r="A139" s="102" t="s">
        <v>272</v>
      </c>
      <c r="B139" s="74">
        <v>6</v>
      </c>
      <c r="C139" s="72" t="s">
        <v>640</v>
      </c>
      <c r="D139" s="74">
        <v>2</v>
      </c>
      <c r="E139" s="72" t="s">
        <v>640</v>
      </c>
      <c r="F139" s="74">
        <v>2</v>
      </c>
      <c r="G139" s="72" t="s">
        <v>640</v>
      </c>
      <c r="H139" s="74">
        <v>15</v>
      </c>
      <c r="I139" s="72" t="s">
        <v>640</v>
      </c>
      <c r="J139" s="74">
        <v>4</v>
      </c>
      <c r="K139" s="72" t="s">
        <v>640</v>
      </c>
      <c r="L139" s="80">
        <f t="shared" si="10"/>
        <v>5.8</v>
      </c>
      <c r="M139" s="80">
        <f t="shared" si="11"/>
        <v>9.1702794405497095E-3</v>
      </c>
      <c r="N139" s="96"/>
      <c r="P139" s="83" t="s">
        <v>325</v>
      </c>
      <c r="Q139" s="84">
        <v>1.7391909283801174E-2</v>
      </c>
    </row>
    <row r="140" spans="1:17" x14ac:dyDescent="0.3">
      <c r="A140" s="102" t="s">
        <v>333</v>
      </c>
      <c r="B140" s="74">
        <v>77</v>
      </c>
      <c r="C140" s="72" t="s">
        <v>640</v>
      </c>
      <c r="D140" s="74">
        <v>49</v>
      </c>
      <c r="E140" s="72" t="s">
        <v>640</v>
      </c>
      <c r="F140" s="74">
        <v>65</v>
      </c>
      <c r="G140" s="72" t="s">
        <v>640</v>
      </c>
      <c r="H140" s="74">
        <v>106</v>
      </c>
      <c r="I140" s="72" t="s">
        <v>640</v>
      </c>
      <c r="J140" s="74">
        <v>123</v>
      </c>
      <c r="K140" s="72" t="s">
        <v>640</v>
      </c>
      <c r="L140" s="80">
        <f t="shared" si="10"/>
        <v>84</v>
      </c>
      <c r="M140" s="80">
        <f t="shared" si="11"/>
        <v>0.13281094362175444</v>
      </c>
      <c r="N140" s="96"/>
      <c r="P140" s="83" t="s">
        <v>300</v>
      </c>
      <c r="Q140" s="84">
        <v>1.6759476218935677E-2</v>
      </c>
    </row>
    <row r="141" spans="1:17" x14ac:dyDescent="0.3">
      <c r="A141" s="102" t="s">
        <v>334</v>
      </c>
      <c r="B141" s="74">
        <v>817</v>
      </c>
      <c r="C141" s="72" t="s">
        <v>640</v>
      </c>
      <c r="D141" s="74">
        <v>613</v>
      </c>
      <c r="E141" s="72" t="s">
        <v>640</v>
      </c>
      <c r="F141" s="74">
        <v>674</v>
      </c>
      <c r="G141" s="72" t="s">
        <v>640</v>
      </c>
      <c r="H141" s="74">
        <v>1095</v>
      </c>
      <c r="I141" s="72" t="s">
        <v>640</v>
      </c>
      <c r="J141" s="74">
        <v>928</v>
      </c>
      <c r="K141" s="72" t="s">
        <v>640</v>
      </c>
      <c r="L141" s="80">
        <f t="shared" si="10"/>
        <v>825.4</v>
      </c>
      <c r="M141" s="80">
        <f t="shared" si="11"/>
        <v>1.3050256293499536</v>
      </c>
      <c r="N141" s="96"/>
      <c r="P141" s="83" t="s">
        <v>304</v>
      </c>
      <c r="Q141" s="84">
        <v>1.6759476218935677E-2</v>
      </c>
    </row>
    <row r="142" spans="1:17" x14ac:dyDescent="0.3">
      <c r="A142" s="102" t="s">
        <v>360</v>
      </c>
      <c r="B142" s="74">
        <v>15</v>
      </c>
      <c r="C142" s="72" t="s">
        <v>640</v>
      </c>
      <c r="D142" s="74">
        <v>3</v>
      </c>
      <c r="E142" s="72" t="s">
        <v>640</v>
      </c>
      <c r="F142" s="74">
        <v>3</v>
      </c>
      <c r="G142" s="72" t="s">
        <v>640</v>
      </c>
      <c r="H142" s="72" t="s">
        <v>744</v>
      </c>
      <c r="I142" s="72" t="s">
        <v>743</v>
      </c>
      <c r="J142" s="74">
        <v>4</v>
      </c>
      <c r="K142" s="72" t="s">
        <v>640</v>
      </c>
      <c r="L142" s="80">
        <f t="shared" si="10"/>
        <v>6.25</v>
      </c>
      <c r="M142" s="80">
        <f t="shared" si="11"/>
        <v>9.8817666385233958E-3</v>
      </c>
      <c r="N142" s="96"/>
      <c r="P142" s="83" t="s">
        <v>319</v>
      </c>
      <c r="Q142" s="84">
        <v>1.6443259686502929E-2</v>
      </c>
    </row>
    <row r="143" spans="1:17" x14ac:dyDescent="0.3">
      <c r="A143" s="102" t="s">
        <v>381</v>
      </c>
      <c r="B143" s="74">
        <v>309</v>
      </c>
      <c r="C143" s="72" t="s">
        <v>640</v>
      </c>
      <c r="D143" s="74">
        <v>202</v>
      </c>
      <c r="E143" s="72" t="s">
        <v>640</v>
      </c>
      <c r="F143" s="74">
        <v>211</v>
      </c>
      <c r="G143" s="72" t="s">
        <v>640</v>
      </c>
      <c r="H143" s="74">
        <v>382</v>
      </c>
      <c r="I143" s="72" t="s">
        <v>640</v>
      </c>
      <c r="J143" s="74">
        <v>494</v>
      </c>
      <c r="K143" s="72" t="s">
        <v>640</v>
      </c>
      <c r="L143" s="80">
        <f t="shared" si="10"/>
        <v>319.60000000000002</v>
      </c>
      <c r="M143" s="80">
        <f t="shared" si="11"/>
        <v>0.50531401882753235</v>
      </c>
      <c r="N143" s="96"/>
      <c r="P143" s="83" t="s">
        <v>290</v>
      </c>
      <c r="Q143" s="84">
        <v>1.6127043154070177E-2</v>
      </c>
    </row>
    <row r="144" spans="1:17" ht="17.25" thickBot="1" x14ac:dyDescent="0.35">
      <c r="A144" s="110" t="s">
        <v>384</v>
      </c>
      <c r="B144" s="74">
        <v>170</v>
      </c>
      <c r="C144" s="72" t="s">
        <v>640</v>
      </c>
      <c r="D144" s="74">
        <v>80</v>
      </c>
      <c r="E144" s="72" t="s">
        <v>640</v>
      </c>
      <c r="F144" s="74">
        <v>190</v>
      </c>
      <c r="G144" s="72" t="s">
        <v>640</v>
      </c>
      <c r="H144" s="74">
        <v>281</v>
      </c>
      <c r="I144" s="72" t="s">
        <v>640</v>
      </c>
      <c r="J144" s="74">
        <v>273</v>
      </c>
      <c r="K144" s="72" t="s">
        <v>640</v>
      </c>
      <c r="L144" s="80">
        <f t="shared" si="10"/>
        <v>198.8</v>
      </c>
      <c r="M144" s="80">
        <f t="shared" si="11"/>
        <v>0.31431923323815214</v>
      </c>
      <c r="N144" s="96"/>
      <c r="P144" s="83" t="s">
        <v>340</v>
      </c>
      <c r="Q144" s="84">
        <v>1.5178393556771932E-2</v>
      </c>
    </row>
    <row r="145" spans="1:17" s="8" customFormat="1" x14ac:dyDescent="0.3">
      <c r="A145" s="107" t="s">
        <v>199</v>
      </c>
      <c r="B145" s="145">
        <f>SUM(B146:B193)</f>
        <v>8532</v>
      </c>
      <c r="C145" s="146" t="s">
        <v>640</v>
      </c>
      <c r="D145" s="145">
        <f>SUM(D146:D193)</f>
        <v>4907</v>
      </c>
      <c r="E145" s="146" t="s">
        <v>640</v>
      </c>
      <c r="F145" s="145">
        <f>SUM(F146:F193)</f>
        <v>5917</v>
      </c>
      <c r="G145" s="146" t="s">
        <v>640</v>
      </c>
      <c r="H145" s="145">
        <f>SUM(H146:H193)</f>
        <v>8336</v>
      </c>
      <c r="I145" s="146" t="s">
        <v>640</v>
      </c>
      <c r="J145" s="145">
        <f>SUM(J146:J193)</f>
        <v>9550</v>
      </c>
      <c r="K145" s="146" t="s">
        <v>640</v>
      </c>
      <c r="L145" s="90">
        <f t="shared" si="10"/>
        <v>7448.4</v>
      </c>
      <c r="M145" s="90">
        <f t="shared" si="11"/>
        <v>11.776536100860424</v>
      </c>
      <c r="N145" s="96"/>
      <c r="P145" s="83" t="s">
        <v>389</v>
      </c>
      <c r="Q145" s="84">
        <v>1.4625014625014626E-2</v>
      </c>
    </row>
    <row r="146" spans="1:17" x14ac:dyDescent="0.3">
      <c r="A146" s="102" t="s">
        <v>285</v>
      </c>
      <c r="B146" s="74">
        <v>82</v>
      </c>
      <c r="C146" s="72" t="s">
        <v>640</v>
      </c>
      <c r="D146" s="74">
        <v>26</v>
      </c>
      <c r="E146" s="72" t="s">
        <v>640</v>
      </c>
      <c r="F146" s="74">
        <v>22</v>
      </c>
      <c r="G146" s="72" t="s">
        <v>640</v>
      </c>
      <c r="H146" s="74">
        <v>90</v>
      </c>
      <c r="I146" s="72" t="s">
        <v>640</v>
      </c>
      <c r="J146" s="74">
        <v>133</v>
      </c>
      <c r="K146" s="72" t="s">
        <v>640</v>
      </c>
      <c r="L146" s="80">
        <f t="shared" si="10"/>
        <v>70.599999999999994</v>
      </c>
      <c r="M146" s="80">
        <f t="shared" si="11"/>
        <v>0.11162443594876026</v>
      </c>
      <c r="N146" s="96"/>
      <c r="P146" s="83" t="s">
        <v>270</v>
      </c>
      <c r="Q146" s="84">
        <v>1.3913527427040943E-2</v>
      </c>
    </row>
    <row r="147" spans="1:17" x14ac:dyDescent="0.3">
      <c r="A147" s="102" t="s">
        <v>290</v>
      </c>
      <c r="B147" s="74">
        <v>4</v>
      </c>
      <c r="C147" s="72" t="s">
        <v>640</v>
      </c>
      <c r="D147" s="74">
        <v>0</v>
      </c>
      <c r="E147" s="72" t="s">
        <v>640</v>
      </c>
      <c r="F147" s="74">
        <v>2</v>
      </c>
      <c r="G147" s="72" t="s">
        <v>640</v>
      </c>
      <c r="H147" s="74">
        <v>11</v>
      </c>
      <c r="I147" s="72" t="s">
        <v>640</v>
      </c>
      <c r="J147" s="74">
        <v>34</v>
      </c>
      <c r="K147" s="72" t="s">
        <v>640</v>
      </c>
      <c r="L147" s="80">
        <f t="shared" si="10"/>
        <v>10.199999999999999</v>
      </c>
      <c r="M147" s="80">
        <f t="shared" si="11"/>
        <v>1.6127043154070177E-2</v>
      </c>
      <c r="N147" s="96"/>
      <c r="P147" s="83" t="s">
        <v>406</v>
      </c>
      <c r="Q147" s="84">
        <v>1.2648661297309946E-2</v>
      </c>
    </row>
    <row r="148" spans="1:17" x14ac:dyDescent="0.3">
      <c r="A148" s="102" t="s">
        <v>364</v>
      </c>
      <c r="B148" s="74">
        <v>2</v>
      </c>
      <c r="C148" s="72" t="s">
        <v>640</v>
      </c>
      <c r="D148" s="74">
        <v>1</v>
      </c>
      <c r="E148" s="72" t="s">
        <v>640</v>
      </c>
      <c r="F148" s="74">
        <v>2</v>
      </c>
      <c r="G148" s="72" t="s">
        <v>640</v>
      </c>
      <c r="H148" s="74">
        <v>2</v>
      </c>
      <c r="I148" s="72" t="s">
        <v>640</v>
      </c>
      <c r="J148" s="74">
        <v>8</v>
      </c>
      <c r="K148" s="72" t="s">
        <v>640</v>
      </c>
      <c r="L148" s="80">
        <f t="shared" si="10"/>
        <v>3</v>
      </c>
      <c r="M148" s="80">
        <f t="shared" si="11"/>
        <v>4.7432479864912298E-3</v>
      </c>
      <c r="N148" s="96"/>
      <c r="P148" s="83" t="s">
        <v>218</v>
      </c>
      <c r="Q148" s="84">
        <v>1.1067578635146203E-2</v>
      </c>
    </row>
    <row r="149" spans="1:17" x14ac:dyDescent="0.3">
      <c r="A149" s="102" t="s">
        <v>374</v>
      </c>
      <c r="B149" s="74">
        <v>10</v>
      </c>
      <c r="C149" s="72" t="s">
        <v>640</v>
      </c>
      <c r="D149" s="74">
        <v>12</v>
      </c>
      <c r="E149" s="72" t="s">
        <v>640</v>
      </c>
      <c r="F149" s="74">
        <v>5</v>
      </c>
      <c r="G149" s="72" t="s">
        <v>640</v>
      </c>
      <c r="H149" s="74">
        <v>0</v>
      </c>
      <c r="I149" s="72" t="s">
        <v>640</v>
      </c>
      <c r="J149" s="72" t="s">
        <v>744</v>
      </c>
      <c r="K149" s="72" t="s">
        <v>743</v>
      </c>
      <c r="L149" s="80">
        <f t="shared" si="10"/>
        <v>6.75</v>
      </c>
      <c r="M149" s="80">
        <f t="shared" si="11"/>
        <v>1.0672307969605267E-2</v>
      </c>
      <c r="N149" s="96"/>
      <c r="P149" s="83" t="s">
        <v>239</v>
      </c>
      <c r="Q149" s="84">
        <v>1.0672307969605267E-2</v>
      </c>
    </row>
    <row r="150" spans="1:17" x14ac:dyDescent="0.3">
      <c r="A150" s="102" t="s">
        <v>382</v>
      </c>
      <c r="B150" s="74">
        <v>17</v>
      </c>
      <c r="C150" s="72" t="s">
        <v>640</v>
      </c>
      <c r="D150" s="74">
        <v>3</v>
      </c>
      <c r="E150" s="72" t="s">
        <v>640</v>
      </c>
      <c r="F150" s="74">
        <v>10</v>
      </c>
      <c r="G150" s="72" t="s">
        <v>640</v>
      </c>
      <c r="H150" s="74">
        <v>22</v>
      </c>
      <c r="I150" s="72" t="s">
        <v>640</v>
      </c>
      <c r="J150" s="74">
        <v>37</v>
      </c>
      <c r="K150" s="72" t="s">
        <v>640</v>
      </c>
      <c r="L150" s="80">
        <f t="shared" si="10"/>
        <v>17.8</v>
      </c>
      <c r="M150" s="80">
        <f t="shared" si="11"/>
        <v>2.8143271386514627E-2</v>
      </c>
      <c r="N150" s="96"/>
      <c r="P150" s="83" t="s">
        <v>374</v>
      </c>
      <c r="Q150" s="84">
        <v>1.0672307969605267E-2</v>
      </c>
    </row>
    <row r="151" spans="1:17" x14ac:dyDescent="0.3">
      <c r="A151" s="102" t="s">
        <v>647</v>
      </c>
      <c r="B151" s="74">
        <v>1558</v>
      </c>
      <c r="C151" s="72" t="s">
        <v>640</v>
      </c>
      <c r="D151" s="74">
        <v>843</v>
      </c>
      <c r="E151" s="72" t="s">
        <v>640</v>
      </c>
      <c r="F151" s="74">
        <v>928</v>
      </c>
      <c r="G151" s="72" t="s">
        <v>640</v>
      </c>
      <c r="H151" s="74">
        <v>782</v>
      </c>
      <c r="I151" s="72" t="s">
        <v>640</v>
      </c>
      <c r="J151" s="74">
        <v>1172</v>
      </c>
      <c r="K151" s="72" t="s">
        <v>640</v>
      </c>
      <c r="L151" s="80">
        <f t="shared" si="10"/>
        <v>1056.5999999999999</v>
      </c>
      <c r="M151" s="80">
        <f t="shared" si="11"/>
        <v>1.6705719408422111</v>
      </c>
      <c r="N151" s="96"/>
      <c r="P151" s="83" t="s">
        <v>313</v>
      </c>
      <c r="Q151" s="84">
        <v>1.0118929037847958E-2</v>
      </c>
    </row>
    <row r="152" spans="1:17" x14ac:dyDescent="0.3">
      <c r="A152" s="102" t="s">
        <v>275</v>
      </c>
      <c r="B152" s="74">
        <v>773</v>
      </c>
      <c r="C152" s="72" t="s">
        <v>640</v>
      </c>
      <c r="D152" s="74">
        <v>747</v>
      </c>
      <c r="E152" s="72" t="s">
        <v>640</v>
      </c>
      <c r="F152" s="74">
        <v>505</v>
      </c>
      <c r="G152" s="72" t="s">
        <v>640</v>
      </c>
      <c r="H152" s="74">
        <v>412</v>
      </c>
      <c r="I152" s="72" t="s">
        <v>640</v>
      </c>
      <c r="J152" s="74">
        <v>403</v>
      </c>
      <c r="K152" s="72" t="s">
        <v>640</v>
      </c>
      <c r="L152" s="80">
        <f t="shared" si="10"/>
        <v>568</v>
      </c>
      <c r="M152" s="80">
        <f t="shared" si="11"/>
        <v>0.8980549521090061</v>
      </c>
      <c r="N152" s="96"/>
      <c r="P152" s="83" t="s">
        <v>360</v>
      </c>
      <c r="Q152" s="84">
        <v>9.8817666385233958E-3</v>
      </c>
    </row>
    <row r="153" spans="1:17" x14ac:dyDescent="0.3">
      <c r="A153" s="102" t="s">
        <v>406</v>
      </c>
      <c r="B153" s="74">
        <v>5</v>
      </c>
      <c r="C153" s="72" t="s">
        <v>640</v>
      </c>
      <c r="D153" s="74">
        <v>3</v>
      </c>
      <c r="E153" s="72" t="s">
        <v>640</v>
      </c>
      <c r="F153" s="74">
        <v>1</v>
      </c>
      <c r="G153" s="72" t="s">
        <v>640</v>
      </c>
      <c r="H153" s="74">
        <v>2</v>
      </c>
      <c r="I153" s="72" t="s">
        <v>640</v>
      </c>
      <c r="J153" s="74">
        <v>29</v>
      </c>
      <c r="K153" s="72" t="s">
        <v>640</v>
      </c>
      <c r="L153" s="80">
        <f t="shared" si="10"/>
        <v>8</v>
      </c>
      <c r="M153" s="80">
        <f t="shared" si="11"/>
        <v>1.2648661297309946E-2</v>
      </c>
      <c r="N153" s="96"/>
      <c r="P153" s="83" t="s">
        <v>625</v>
      </c>
      <c r="Q153" s="84">
        <v>9.8027125054152078E-3</v>
      </c>
    </row>
    <row r="154" spans="1:17" x14ac:dyDescent="0.3">
      <c r="A154" s="102" t="s">
        <v>312</v>
      </c>
      <c r="B154" s="74">
        <v>9</v>
      </c>
      <c r="C154" s="72" t="s">
        <v>640</v>
      </c>
      <c r="D154" s="74">
        <v>1</v>
      </c>
      <c r="E154" s="72" t="s">
        <v>640</v>
      </c>
      <c r="F154" s="74">
        <v>1</v>
      </c>
      <c r="G154" s="72" t="s">
        <v>640</v>
      </c>
      <c r="H154" s="74">
        <v>4</v>
      </c>
      <c r="I154" s="72" t="s">
        <v>640</v>
      </c>
      <c r="J154" s="74">
        <v>10</v>
      </c>
      <c r="K154" s="72" t="s">
        <v>640</v>
      </c>
      <c r="L154" s="80">
        <f t="shared" si="10"/>
        <v>5</v>
      </c>
      <c r="M154" s="80">
        <f t="shared" si="11"/>
        <v>7.9054133108187163E-3</v>
      </c>
      <c r="N154" s="96"/>
      <c r="P154" s="83" t="s">
        <v>376</v>
      </c>
      <c r="Q154" s="84">
        <v>9.4864959729824595E-3</v>
      </c>
    </row>
    <row r="155" spans="1:17" x14ac:dyDescent="0.3">
      <c r="A155" s="102" t="s">
        <v>325</v>
      </c>
      <c r="B155" s="74">
        <v>18</v>
      </c>
      <c r="C155" s="72" t="s">
        <v>640</v>
      </c>
      <c r="D155" s="74">
        <v>15</v>
      </c>
      <c r="E155" s="72" t="s">
        <v>640</v>
      </c>
      <c r="F155" s="74">
        <v>8</v>
      </c>
      <c r="G155" s="72" t="s">
        <v>640</v>
      </c>
      <c r="H155" s="74">
        <v>3</v>
      </c>
      <c r="I155" s="72" t="s">
        <v>640</v>
      </c>
      <c r="J155" s="72" t="s">
        <v>744</v>
      </c>
      <c r="K155" s="72" t="s">
        <v>743</v>
      </c>
      <c r="L155" s="80">
        <f t="shared" si="10"/>
        <v>11</v>
      </c>
      <c r="M155" s="80">
        <f t="shared" si="11"/>
        <v>1.7391909283801174E-2</v>
      </c>
      <c r="N155" s="96"/>
      <c r="P155" s="83" t="s">
        <v>272</v>
      </c>
      <c r="Q155" s="84">
        <v>9.1702794405497095E-3</v>
      </c>
    </row>
    <row r="156" spans="1:17" x14ac:dyDescent="0.3">
      <c r="A156" s="102" t="s">
        <v>353</v>
      </c>
      <c r="B156" s="74">
        <v>590</v>
      </c>
      <c r="C156" s="72" t="s">
        <v>640</v>
      </c>
      <c r="D156" s="74">
        <v>257</v>
      </c>
      <c r="E156" s="72" t="s">
        <v>640</v>
      </c>
      <c r="F156" s="74">
        <v>177</v>
      </c>
      <c r="G156" s="72" t="s">
        <v>640</v>
      </c>
      <c r="H156" s="74">
        <v>457</v>
      </c>
      <c r="I156" s="72" t="s">
        <v>640</v>
      </c>
      <c r="J156" s="74">
        <v>552</v>
      </c>
      <c r="K156" s="72" t="s">
        <v>640</v>
      </c>
      <c r="L156" s="80">
        <f t="shared" si="10"/>
        <v>406.6</v>
      </c>
      <c r="M156" s="80">
        <f t="shared" si="11"/>
        <v>0.64286821043577802</v>
      </c>
      <c r="N156" s="96"/>
      <c r="P156" s="83" t="s">
        <v>273</v>
      </c>
      <c r="Q156" s="84">
        <v>8.8540629081169612E-3</v>
      </c>
    </row>
    <row r="157" spans="1:17" x14ac:dyDescent="0.3">
      <c r="A157" s="102" t="s">
        <v>645</v>
      </c>
      <c r="B157" s="74">
        <v>256</v>
      </c>
      <c r="C157" s="72" t="s">
        <v>640</v>
      </c>
      <c r="D157" s="74">
        <v>68</v>
      </c>
      <c r="E157" s="72" t="s">
        <v>640</v>
      </c>
      <c r="F157" s="74">
        <v>47</v>
      </c>
      <c r="G157" s="72" t="s">
        <v>640</v>
      </c>
      <c r="H157" s="74">
        <v>134</v>
      </c>
      <c r="I157" s="72" t="s">
        <v>640</v>
      </c>
      <c r="J157" s="74">
        <v>254</v>
      </c>
      <c r="K157" s="72" t="s">
        <v>640</v>
      </c>
      <c r="L157" s="80">
        <f t="shared" ref="L157:L188" si="12">AVERAGE(B157:J157)</f>
        <v>151.80000000000001</v>
      </c>
      <c r="M157" s="80">
        <f t="shared" ref="M157:M188" si="13">L157/$L$226*100</f>
        <v>0.24000834811645624</v>
      </c>
      <c r="N157" s="96"/>
      <c r="P157" s="83" t="s">
        <v>291</v>
      </c>
      <c r="Q157" s="84">
        <v>8.8540629081169612E-3</v>
      </c>
    </row>
    <row r="158" spans="1:17" x14ac:dyDescent="0.3">
      <c r="A158" s="102" t="s">
        <v>198</v>
      </c>
      <c r="B158" s="74">
        <v>1</v>
      </c>
      <c r="C158" s="72" t="s">
        <v>640</v>
      </c>
      <c r="D158" s="74">
        <v>0</v>
      </c>
      <c r="E158" s="72" t="s">
        <v>640</v>
      </c>
      <c r="F158" s="74">
        <v>1</v>
      </c>
      <c r="G158" s="72" t="s">
        <v>640</v>
      </c>
      <c r="H158" s="74">
        <v>4</v>
      </c>
      <c r="I158" s="72" t="s">
        <v>640</v>
      </c>
      <c r="J158" s="74">
        <v>0</v>
      </c>
      <c r="K158" s="72" t="s">
        <v>640</v>
      </c>
      <c r="L158" s="80">
        <f t="shared" si="12"/>
        <v>1.2</v>
      </c>
      <c r="M158" s="80">
        <f t="shared" si="13"/>
        <v>1.8972991945964916E-3</v>
      </c>
      <c r="N158" s="96"/>
      <c r="P158" s="83" t="s">
        <v>363</v>
      </c>
      <c r="Q158" s="84">
        <v>8.5378463756842146E-3</v>
      </c>
    </row>
    <row r="159" spans="1:17" x14ac:dyDescent="0.3">
      <c r="A159" s="102" t="s">
        <v>217</v>
      </c>
      <c r="B159" s="74">
        <v>41</v>
      </c>
      <c r="C159" s="72" t="s">
        <v>640</v>
      </c>
      <c r="D159" s="74">
        <v>26</v>
      </c>
      <c r="E159" s="72" t="s">
        <v>640</v>
      </c>
      <c r="F159" s="74">
        <v>28</v>
      </c>
      <c r="G159" s="72" t="s">
        <v>640</v>
      </c>
      <c r="H159" s="74">
        <v>47</v>
      </c>
      <c r="I159" s="72" t="s">
        <v>640</v>
      </c>
      <c r="J159" s="74">
        <v>56</v>
      </c>
      <c r="K159" s="72" t="s">
        <v>640</v>
      </c>
      <c r="L159" s="80">
        <f t="shared" si="12"/>
        <v>39.6</v>
      </c>
      <c r="M159" s="80">
        <f t="shared" si="13"/>
        <v>6.2610873421684227E-2</v>
      </c>
      <c r="N159" s="96"/>
      <c r="P159" s="83" t="s">
        <v>271</v>
      </c>
      <c r="Q159" s="84">
        <v>8.2216298432514646E-3</v>
      </c>
    </row>
    <row r="160" spans="1:17" x14ac:dyDescent="0.3">
      <c r="A160" s="102" t="s">
        <v>223</v>
      </c>
      <c r="B160" s="72" t="s">
        <v>744</v>
      </c>
      <c r="C160" s="72" t="s">
        <v>743</v>
      </c>
      <c r="D160" s="74">
        <v>0</v>
      </c>
      <c r="E160" s="72" t="s">
        <v>640</v>
      </c>
      <c r="F160" s="74">
        <v>0</v>
      </c>
      <c r="G160" s="72" t="s">
        <v>640</v>
      </c>
      <c r="H160" s="72" t="s">
        <v>744</v>
      </c>
      <c r="I160" s="72" t="s">
        <v>743</v>
      </c>
      <c r="J160" s="72" t="s">
        <v>744</v>
      </c>
      <c r="K160" s="72" t="s">
        <v>743</v>
      </c>
      <c r="L160" s="80">
        <f t="shared" si="12"/>
        <v>0</v>
      </c>
      <c r="M160" s="80">
        <f t="shared" si="13"/>
        <v>0</v>
      </c>
      <c r="N160" s="96"/>
      <c r="P160" s="83" t="s">
        <v>312</v>
      </c>
      <c r="Q160" s="84">
        <v>7.9054133108187163E-3</v>
      </c>
    </row>
    <row r="161" spans="1:17" x14ac:dyDescent="0.3">
      <c r="A161" s="102" t="s">
        <v>666</v>
      </c>
      <c r="B161" s="72" t="s">
        <v>744</v>
      </c>
      <c r="C161" s="72" t="s">
        <v>743</v>
      </c>
      <c r="D161" s="72" t="s">
        <v>744</v>
      </c>
      <c r="E161" s="72" t="s">
        <v>743</v>
      </c>
      <c r="F161" s="72" t="s">
        <v>744</v>
      </c>
      <c r="G161" s="72" t="s">
        <v>743</v>
      </c>
      <c r="H161" s="72" t="s">
        <v>744</v>
      </c>
      <c r="I161" s="72" t="s">
        <v>743</v>
      </c>
      <c r="J161" s="74">
        <v>0</v>
      </c>
      <c r="K161" s="72" t="s">
        <v>640</v>
      </c>
      <c r="L161" s="80">
        <f t="shared" si="12"/>
        <v>0</v>
      </c>
      <c r="M161" s="80">
        <f t="shared" si="13"/>
        <v>0</v>
      </c>
      <c r="N161" s="96"/>
      <c r="P161" s="83" t="s">
        <v>359</v>
      </c>
      <c r="Q161" s="84">
        <v>7.2729802459532171E-3</v>
      </c>
    </row>
    <row r="162" spans="1:17" x14ac:dyDescent="0.3">
      <c r="A162" s="102" t="s">
        <v>28</v>
      </c>
      <c r="B162" s="74">
        <v>594</v>
      </c>
      <c r="C162" s="72" t="s">
        <v>640</v>
      </c>
      <c r="D162" s="74">
        <v>197</v>
      </c>
      <c r="E162" s="72" t="s">
        <v>640</v>
      </c>
      <c r="F162" s="74">
        <v>306</v>
      </c>
      <c r="G162" s="72" t="s">
        <v>640</v>
      </c>
      <c r="H162" s="74">
        <v>749</v>
      </c>
      <c r="I162" s="72" t="s">
        <v>640</v>
      </c>
      <c r="J162" s="74">
        <v>708</v>
      </c>
      <c r="K162" s="72" t="s">
        <v>640</v>
      </c>
      <c r="L162" s="80">
        <f t="shared" si="12"/>
        <v>510.8</v>
      </c>
      <c r="M162" s="80">
        <f t="shared" si="13"/>
        <v>0.80761702383323997</v>
      </c>
      <c r="N162" s="96"/>
      <c r="P162" s="83" t="s">
        <v>250</v>
      </c>
      <c r="Q162" s="84">
        <v>7.2729802459532171E-3</v>
      </c>
    </row>
    <row r="163" spans="1:17" x14ac:dyDescent="0.3">
      <c r="A163" s="102" t="s">
        <v>278</v>
      </c>
      <c r="B163" s="74">
        <v>138</v>
      </c>
      <c r="C163" s="72" t="s">
        <v>640</v>
      </c>
      <c r="D163" s="74">
        <v>95</v>
      </c>
      <c r="E163" s="72" t="s">
        <v>640</v>
      </c>
      <c r="F163" s="74">
        <v>21</v>
      </c>
      <c r="G163" s="72" t="s">
        <v>640</v>
      </c>
      <c r="H163" s="74">
        <v>43</v>
      </c>
      <c r="I163" s="72" t="s">
        <v>640</v>
      </c>
      <c r="J163" s="74">
        <v>67</v>
      </c>
      <c r="K163" s="72" t="s">
        <v>640</v>
      </c>
      <c r="L163" s="80">
        <f t="shared" si="12"/>
        <v>72.8</v>
      </c>
      <c r="M163" s="80">
        <f t="shared" si="13"/>
        <v>0.11510281780552051</v>
      </c>
      <c r="N163" s="96"/>
      <c r="P163" s="83" t="s">
        <v>594</v>
      </c>
      <c r="Q163" s="84">
        <v>7.1148719797368438E-3</v>
      </c>
    </row>
    <row r="164" spans="1:17" x14ac:dyDescent="0.3">
      <c r="A164" s="102" t="s">
        <v>303</v>
      </c>
      <c r="B164" s="74">
        <v>8</v>
      </c>
      <c r="C164" s="72" t="s">
        <v>640</v>
      </c>
      <c r="D164" s="74">
        <v>5</v>
      </c>
      <c r="E164" s="72" t="s">
        <v>640</v>
      </c>
      <c r="F164" s="74">
        <v>11</v>
      </c>
      <c r="G164" s="72" t="s">
        <v>640</v>
      </c>
      <c r="H164" s="74">
        <v>30</v>
      </c>
      <c r="I164" s="72" t="s">
        <v>640</v>
      </c>
      <c r="J164" s="74">
        <v>9</v>
      </c>
      <c r="K164" s="72" t="s">
        <v>640</v>
      </c>
      <c r="L164" s="80">
        <f t="shared" si="12"/>
        <v>12.6</v>
      </c>
      <c r="M164" s="80">
        <f t="shared" si="13"/>
        <v>1.9921641543263164E-2</v>
      </c>
      <c r="N164" s="96"/>
      <c r="P164" s="83" t="s">
        <v>232</v>
      </c>
      <c r="Q164" s="84">
        <v>6.6405471810877213E-3</v>
      </c>
    </row>
    <row r="165" spans="1:17" x14ac:dyDescent="0.3">
      <c r="A165" s="102" t="s">
        <v>319</v>
      </c>
      <c r="B165" s="74">
        <v>11</v>
      </c>
      <c r="C165" s="72" t="s">
        <v>640</v>
      </c>
      <c r="D165" s="74">
        <v>8</v>
      </c>
      <c r="E165" s="72" t="s">
        <v>640</v>
      </c>
      <c r="F165" s="74">
        <v>4</v>
      </c>
      <c r="G165" s="72" t="s">
        <v>640</v>
      </c>
      <c r="H165" s="74">
        <v>12</v>
      </c>
      <c r="I165" s="72" t="s">
        <v>640</v>
      </c>
      <c r="J165" s="74">
        <v>17</v>
      </c>
      <c r="K165" s="72" t="s">
        <v>640</v>
      </c>
      <c r="L165" s="80">
        <f t="shared" si="12"/>
        <v>10.4</v>
      </c>
      <c r="M165" s="80">
        <f t="shared" si="13"/>
        <v>1.6443259686502929E-2</v>
      </c>
      <c r="N165" s="96"/>
      <c r="P165" s="83" t="s">
        <v>646</v>
      </c>
      <c r="Q165" s="84">
        <v>6.324330648654973E-3</v>
      </c>
    </row>
    <row r="166" spans="1:17" x14ac:dyDescent="0.3">
      <c r="A166" s="102" t="s">
        <v>329</v>
      </c>
      <c r="B166" s="74">
        <v>58</v>
      </c>
      <c r="C166" s="72" t="s">
        <v>640</v>
      </c>
      <c r="D166" s="74">
        <v>12</v>
      </c>
      <c r="E166" s="72" t="s">
        <v>640</v>
      </c>
      <c r="F166" s="74">
        <v>18</v>
      </c>
      <c r="G166" s="72" t="s">
        <v>640</v>
      </c>
      <c r="H166" s="74">
        <v>64</v>
      </c>
      <c r="I166" s="72" t="s">
        <v>640</v>
      </c>
      <c r="J166" s="74">
        <v>45</v>
      </c>
      <c r="K166" s="72" t="s">
        <v>640</v>
      </c>
      <c r="L166" s="80">
        <f t="shared" si="12"/>
        <v>39.4</v>
      </c>
      <c r="M166" s="80">
        <f t="shared" si="13"/>
        <v>6.2294656889251482E-2</v>
      </c>
      <c r="N166" s="96"/>
      <c r="P166" s="83" t="s">
        <v>229</v>
      </c>
      <c r="Q166" s="84">
        <v>5.6918975837894755E-3</v>
      </c>
    </row>
    <row r="167" spans="1:17" x14ac:dyDescent="0.3">
      <c r="A167" s="102" t="s">
        <v>355</v>
      </c>
      <c r="B167" s="74">
        <v>27</v>
      </c>
      <c r="C167" s="72" t="s">
        <v>640</v>
      </c>
      <c r="D167" s="74">
        <v>9</v>
      </c>
      <c r="E167" s="72" t="s">
        <v>640</v>
      </c>
      <c r="F167" s="74">
        <v>13</v>
      </c>
      <c r="G167" s="72" t="s">
        <v>640</v>
      </c>
      <c r="H167" s="74">
        <v>17</v>
      </c>
      <c r="I167" s="72" t="s">
        <v>640</v>
      </c>
      <c r="J167" s="74">
        <v>47</v>
      </c>
      <c r="K167" s="72" t="s">
        <v>640</v>
      </c>
      <c r="L167" s="80">
        <f t="shared" si="12"/>
        <v>22.6</v>
      </c>
      <c r="M167" s="80">
        <f t="shared" si="13"/>
        <v>3.5732468164900597E-2</v>
      </c>
      <c r="N167" s="96"/>
      <c r="P167" s="83" t="s">
        <v>347</v>
      </c>
      <c r="Q167" s="84">
        <v>4.7432479864912298E-3</v>
      </c>
    </row>
    <row r="168" spans="1:17" x14ac:dyDescent="0.3">
      <c r="A168" s="102" t="s">
        <v>594</v>
      </c>
      <c r="B168" s="74">
        <v>8</v>
      </c>
      <c r="C168" s="72" t="s">
        <v>640</v>
      </c>
      <c r="D168" s="74">
        <v>1</v>
      </c>
      <c r="E168" s="72" t="s">
        <v>640</v>
      </c>
      <c r="F168" s="72" t="s">
        <v>744</v>
      </c>
      <c r="G168" s="72" t="s">
        <v>743</v>
      </c>
      <c r="H168" s="72" t="s">
        <v>744</v>
      </c>
      <c r="I168" s="72" t="s">
        <v>743</v>
      </c>
      <c r="J168" s="72" t="s">
        <v>744</v>
      </c>
      <c r="K168" s="72" t="s">
        <v>743</v>
      </c>
      <c r="L168" s="80">
        <f t="shared" si="12"/>
        <v>4.5</v>
      </c>
      <c r="M168" s="80">
        <f t="shared" si="13"/>
        <v>7.1148719797368438E-3</v>
      </c>
      <c r="N168" s="96"/>
      <c r="P168" s="83" t="s">
        <v>364</v>
      </c>
      <c r="Q168" s="84">
        <v>4.7432479864912298E-3</v>
      </c>
    </row>
    <row r="169" spans="1:17" x14ac:dyDescent="0.3">
      <c r="A169" s="102" t="s">
        <v>232</v>
      </c>
      <c r="B169" s="74">
        <v>5</v>
      </c>
      <c r="C169" s="72" t="s">
        <v>640</v>
      </c>
      <c r="D169" s="74">
        <v>5</v>
      </c>
      <c r="E169" s="72" t="s">
        <v>640</v>
      </c>
      <c r="F169" s="74">
        <v>2</v>
      </c>
      <c r="G169" s="72" t="s">
        <v>640</v>
      </c>
      <c r="H169" s="74">
        <v>3</v>
      </c>
      <c r="I169" s="72" t="s">
        <v>640</v>
      </c>
      <c r="J169" s="74">
        <v>6</v>
      </c>
      <c r="K169" s="72" t="s">
        <v>640</v>
      </c>
      <c r="L169" s="80">
        <f t="shared" si="12"/>
        <v>4.2</v>
      </c>
      <c r="M169" s="80">
        <f t="shared" si="13"/>
        <v>6.6405471810877213E-3</v>
      </c>
      <c r="N169" s="96"/>
      <c r="P169" s="83" t="s">
        <v>558</v>
      </c>
      <c r="Q169" s="84">
        <v>4.7432479864912298E-3</v>
      </c>
    </row>
    <row r="170" spans="1:17" x14ac:dyDescent="0.3">
      <c r="A170" s="102" t="s">
        <v>36</v>
      </c>
      <c r="B170" s="74">
        <v>113</v>
      </c>
      <c r="C170" s="72" t="s">
        <v>640</v>
      </c>
      <c r="D170" s="74">
        <v>74</v>
      </c>
      <c r="E170" s="72" t="s">
        <v>640</v>
      </c>
      <c r="F170" s="74">
        <v>61</v>
      </c>
      <c r="G170" s="72" t="s">
        <v>640</v>
      </c>
      <c r="H170" s="74">
        <v>116</v>
      </c>
      <c r="I170" s="72" t="s">
        <v>640</v>
      </c>
      <c r="J170" s="74">
        <v>89</v>
      </c>
      <c r="K170" s="72" t="s">
        <v>640</v>
      </c>
      <c r="L170" s="80">
        <f t="shared" si="12"/>
        <v>90.6</v>
      </c>
      <c r="M170" s="80">
        <f t="shared" si="13"/>
        <v>0.1432460891920351</v>
      </c>
      <c r="N170" s="96"/>
      <c r="P170" s="83" t="s">
        <v>436</v>
      </c>
      <c r="Q170" s="84">
        <v>4.4270314540584806E-3</v>
      </c>
    </row>
    <row r="171" spans="1:17" x14ac:dyDescent="0.3">
      <c r="A171" s="102" t="s">
        <v>291</v>
      </c>
      <c r="B171" s="74">
        <v>5</v>
      </c>
      <c r="C171" s="72" t="s">
        <v>640</v>
      </c>
      <c r="D171" s="74">
        <v>3</v>
      </c>
      <c r="E171" s="72" t="s">
        <v>640</v>
      </c>
      <c r="F171" s="74">
        <v>11</v>
      </c>
      <c r="G171" s="72" t="s">
        <v>640</v>
      </c>
      <c r="H171" s="74">
        <v>7</v>
      </c>
      <c r="I171" s="72" t="s">
        <v>640</v>
      </c>
      <c r="J171" s="74">
        <v>2</v>
      </c>
      <c r="K171" s="72" t="s">
        <v>640</v>
      </c>
      <c r="L171" s="80">
        <f t="shared" si="12"/>
        <v>5.6</v>
      </c>
      <c r="M171" s="80">
        <f t="shared" si="13"/>
        <v>8.8540629081169612E-3</v>
      </c>
      <c r="N171" s="96"/>
      <c r="P171" s="83" t="s">
        <v>249</v>
      </c>
      <c r="Q171" s="84">
        <v>4.1108149216257323E-3</v>
      </c>
    </row>
    <row r="172" spans="1:17" x14ac:dyDescent="0.3">
      <c r="A172" s="102" t="s">
        <v>302</v>
      </c>
      <c r="B172" s="74">
        <v>180</v>
      </c>
      <c r="C172" s="72" t="s">
        <v>640</v>
      </c>
      <c r="D172" s="74">
        <v>76</v>
      </c>
      <c r="E172" s="72" t="s">
        <v>640</v>
      </c>
      <c r="F172" s="74">
        <v>72</v>
      </c>
      <c r="G172" s="72" t="s">
        <v>640</v>
      </c>
      <c r="H172" s="74">
        <v>138</v>
      </c>
      <c r="I172" s="72" t="s">
        <v>640</v>
      </c>
      <c r="J172" s="74">
        <v>173</v>
      </c>
      <c r="K172" s="72" t="s">
        <v>640</v>
      </c>
      <c r="L172" s="80">
        <f t="shared" si="12"/>
        <v>127.8</v>
      </c>
      <c r="M172" s="80">
        <f t="shared" si="13"/>
        <v>0.20206236422452636</v>
      </c>
      <c r="N172" s="96"/>
      <c r="P172" s="83" t="s">
        <v>323</v>
      </c>
      <c r="Q172" s="84">
        <v>4.1108149216257323E-3</v>
      </c>
    </row>
    <row r="173" spans="1:17" x14ac:dyDescent="0.3">
      <c r="A173" s="102" t="s">
        <v>650</v>
      </c>
      <c r="B173" s="74">
        <v>2</v>
      </c>
      <c r="C173" s="72" t="s">
        <v>640</v>
      </c>
      <c r="D173" s="74">
        <v>0</v>
      </c>
      <c r="E173" s="72" t="s">
        <v>640</v>
      </c>
      <c r="F173" s="74">
        <v>1</v>
      </c>
      <c r="G173" s="72" t="s">
        <v>640</v>
      </c>
      <c r="H173" s="74">
        <v>1</v>
      </c>
      <c r="I173" s="72" t="s">
        <v>640</v>
      </c>
      <c r="J173" s="72" t="s">
        <v>744</v>
      </c>
      <c r="K173" s="72" t="s">
        <v>743</v>
      </c>
      <c r="L173" s="80">
        <f t="shared" si="12"/>
        <v>1</v>
      </c>
      <c r="M173" s="80">
        <f t="shared" si="13"/>
        <v>1.5810826621637433E-3</v>
      </c>
      <c r="N173" s="96"/>
      <c r="P173" s="83" t="s">
        <v>668</v>
      </c>
      <c r="Q173" s="84">
        <v>3.7945983891929831E-3</v>
      </c>
    </row>
    <row r="174" spans="1:17" x14ac:dyDescent="0.3">
      <c r="A174" s="102" t="s">
        <v>335</v>
      </c>
      <c r="B174" s="74">
        <v>146</v>
      </c>
      <c r="C174" s="72" t="s">
        <v>640</v>
      </c>
      <c r="D174" s="74">
        <v>84</v>
      </c>
      <c r="E174" s="72" t="s">
        <v>640</v>
      </c>
      <c r="F174" s="74">
        <v>95</v>
      </c>
      <c r="G174" s="72" t="s">
        <v>640</v>
      </c>
      <c r="H174" s="74">
        <v>169</v>
      </c>
      <c r="I174" s="72" t="s">
        <v>640</v>
      </c>
      <c r="J174" s="74">
        <v>304</v>
      </c>
      <c r="K174" s="72" t="s">
        <v>640</v>
      </c>
      <c r="L174" s="80">
        <f t="shared" si="12"/>
        <v>159.6</v>
      </c>
      <c r="M174" s="80">
        <f t="shared" si="13"/>
        <v>0.25234079288133343</v>
      </c>
      <c r="N174" s="96"/>
      <c r="P174" s="83" t="s">
        <v>493</v>
      </c>
      <c r="Q174" s="84">
        <v>3.6891928783820676E-3</v>
      </c>
    </row>
    <row r="175" spans="1:17" x14ac:dyDescent="0.3">
      <c r="A175" s="102" t="s">
        <v>348</v>
      </c>
      <c r="B175" s="74">
        <v>485</v>
      </c>
      <c r="C175" s="72" t="s">
        <v>640</v>
      </c>
      <c r="D175" s="74">
        <v>546</v>
      </c>
      <c r="E175" s="72" t="s">
        <v>640</v>
      </c>
      <c r="F175" s="74">
        <v>516</v>
      </c>
      <c r="G175" s="72" t="s">
        <v>640</v>
      </c>
      <c r="H175" s="74">
        <v>755</v>
      </c>
      <c r="I175" s="72" t="s">
        <v>640</v>
      </c>
      <c r="J175" s="74">
        <v>730</v>
      </c>
      <c r="K175" s="72" t="s">
        <v>640</v>
      </c>
      <c r="L175" s="80">
        <f t="shared" si="12"/>
        <v>606.4</v>
      </c>
      <c r="M175" s="80">
        <f t="shared" si="13"/>
        <v>0.95876852633609377</v>
      </c>
      <c r="N175" s="96"/>
      <c r="P175" s="83" t="s">
        <v>674</v>
      </c>
      <c r="Q175" s="84">
        <v>3.5574359898684219E-3</v>
      </c>
    </row>
    <row r="176" spans="1:17" x14ac:dyDescent="0.3">
      <c r="A176" s="102" t="s">
        <v>366</v>
      </c>
      <c r="B176" s="74">
        <v>232</v>
      </c>
      <c r="C176" s="72" t="s">
        <v>640</v>
      </c>
      <c r="D176" s="74">
        <v>77</v>
      </c>
      <c r="E176" s="72" t="s">
        <v>640</v>
      </c>
      <c r="F176" s="74">
        <v>60</v>
      </c>
      <c r="G176" s="72" t="s">
        <v>640</v>
      </c>
      <c r="H176" s="74">
        <v>170</v>
      </c>
      <c r="I176" s="72" t="s">
        <v>640</v>
      </c>
      <c r="J176" s="74">
        <v>186</v>
      </c>
      <c r="K176" s="72" t="s">
        <v>640</v>
      </c>
      <c r="L176" s="80">
        <f t="shared" si="12"/>
        <v>145</v>
      </c>
      <c r="M176" s="80">
        <f t="shared" si="13"/>
        <v>0.22925698601374278</v>
      </c>
      <c r="N176" s="96"/>
      <c r="P176" s="83" t="s">
        <v>388</v>
      </c>
      <c r="Q176" s="84">
        <v>3.4783818567602357E-3</v>
      </c>
    </row>
    <row r="177" spans="1:17" x14ac:dyDescent="0.3">
      <c r="A177" s="102" t="s">
        <v>368</v>
      </c>
      <c r="B177" s="72" t="s">
        <v>744</v>
      </c>
      <c r="C177" s="72" t="s">
        <v>743</v>
      </c>
      <c r="D177" s="74">
        <v>0</v>
      </c>
      <c r="E177" s="72" t="s">
        <v>640</v>
      </c>
      <c r="F177" s="72" t="s">
        <v>744</v>
      </c>
      <c r="G177" s="72" t="s">
        <v>743</v>
      </c>
      <c r="H177" s="74">
        <v>5</v>
      </c>
      <c r="I177" s="72" t="s">
        <v>640</v>
      </c>
      <c r="J177" s="74">
        <v>0</v>
      </c>
      <c r="K177" s="72" t="s">
        <v>640</v>
      </c>
      <c r="L177" s="80">
        <f t="shared" si="12"/>
        <v>1.6666666666666667</v>
      </c>
      <c r="M177" s="80">
        <f t="shared" si="13"/>
        <v>2.6351377702729054E-3</v>
      </c>
      <c r="N177" s="96"/>
      <c r="P177" s="83" t="s">
        <v>383</v>
      </c>
      <c r="Q177" s="84">
        <v>3.4783818567602357E-3</v>
      </c>
    </row>
    <row r="178" spans="1:17" x14ac:dyDescent="0.3">
      <c r="A178" s="102" t="s">
        <v>425</v>
      </c>
      <c r="B178" s="74">
        <v>50</v>
      </c>
      <c r="C178" s="72" t="s">
        <v>640</v>
      </c>
      <c r="D178" s="74">
        <v>23</v>
      </c>
      <c r="E178" s="72" t="s">
        <v>640</v>
      </c>
      <c r="F178" s="74">
        <v>24</v>
      </c>
      <c r="G178" s="72" t="s">
        <v>640</v>
      </c>
      <c r="H178" s="74">
        <v>73</v>
      </c>
      <c r="I178" s="72" t="s">
        <v>640</v>
      </c>
      <c r="J178" s="74">
        <v>101</v>
      </c>
      <c r="K178" s="72" t="s">
        <v>640</v>
      </c>
      <c r="L178" s="80">
        <f t="shared" si="12"/>
        <v>54.2</v>
      </c>
      <c r="M178" s="80">
        <f t="shared" si="13"/>
        <v>8.5694680289274891E-2</v>
      </c>
      <c r="N178" s="96"/>
      <c r="P178" s="83" t="s">
        <v>368</v>
      </c>
      <c r="Q178" s="84">
        <v>2.6351377702729054E-3</v>
      </c>
    </row>
    <row r="179" spans="1:17" x14ac:dyDescent="0.3">
      <c r="A179" s="102" t="s">
        <v>210</v>
      </c>
      <c r="B179" s="74">
        <v>30</v>
      </c>
      <c r="C179" s="72" t="s">
        <v>640</v>
      </c>
      <c r="D179" s="74">
        <v>1</v>
      </c>
      <c r="E179" s="72" t="s">
        <v>640</v>
      </c>
      <c r="F179" s="74">
        <v>8</v>
      </c>
      <c r="G179" s="72" t="s">
        <v>640</v>
      </c>
      <c r="H179" s="74">
        <v>45</v>
      </c>
      <c r="I179" s="72" t="s">
        <v>640</v>
      </c>
      <c r="J179" s="74">
        <v>43</v>
      </c>
      <c r="K179" s="72" t="s">
        <v>640</v>
      </c>
      <c r="L179" s="80">
        <f t="shared" si="12"/>
        <v>25.4</v>
      </c>
      <c r="M179" s="80">
        <f t="shared" si="13"/>
        <v>4.0159499618959073E-2</v>
      </c>
      <c r="N179" s="96"/>
      <c r="P179" s="83" t="s">
        <v>226</v>
      </c>
      <c r="Q179" s="84">
        <v>2.5297322594619895E-3</v>
      </c>
    </row>
    <row r="180" spans="1:17" x14ac:dyDescent="0.3">
      <c r="A180" s="102" t="s">
        <v>213</v>
      </c>
      <c r="B180" s="74">
        <v>13</v>
      </c>
      <c r="C180" s="72" t="s">
        <v>640</v>
      </c>
      <c r="D180" s="74">
        <v>4</v>
      </c>
      <c r="E180" s="72" t="s">
        <v>640</v>
      </c>
      <c r="F180" s="74">
        <v>7</v>
      </c>
      <c r="G180" s="72" t="s">
        <v>640</v>
      </c>
      <c r="H180" s="74">
        <v>14</v>
      </c>
      <c r="I180" s="72" t="s">
        <v>640</v>
      </c>
      <c r="J180" s="74">
        <v>44</v>
      </c>
      <c r="K180" s="72" t="s">
        <v>640</v>
      </c>
      <c r="L180" s="80">
        <f t="shared" si="12"/>
        <v>16.399999999999999</v>
      </c>
      <c r="M180" s="80">
        <f t="shared" si="13"/>
        <v>2.5929755659485382E-2</v>
      </c>
      <c r="N180" s="96"/>
      <c r="P180" s="83" t="s">
        <v>675</v>
      </c>
      <c r="Q180" s="84">
        <v>2.5297322594619895E-3</v>
      </c>
    </row>
    <row r="181" spans="1:17" x14ac:dyDescent="0.3">
      <c r="A181" s="102" t="s">
        <v>215</v>
      </c>
      <c r="B181" s="74">
        <v>128</v>
      </c>
      <c r="C181" s="72" t="s">
        <v>640</v>
      </c>
      <c r="D181" s="74">
        <v>73</v>
      </c>
      <c r="E181" s="72" t="s">
        <v>640</v>
      </c>
      <c r="F181" s="74">
        <v>53</v>
      </c>
      <c r="G181" s="72" t="s">
        <v>640</v>
      </c>
      <c r="H181" s="74">
        <v>50</v>
      </c>
      <c r="I181" s="72" t="s">
        <v>640</v>
      </c>
      <c r="J181" s="74">
        <v>47</v>
      </c>
      <c r="K181" s="72" t="s">
        <v>640</v>
      </c>
      <c r="L181" s="80">
        <f t="shared" si="12"/>
        <v>70.2</v>
      </c>
      <c r="M181" s="80">
        <f t="shared" si="13"/>
        <v>0.11099200288389478</v>
      </c>
      <c r="N181" s="96"/>
      <c r="P181" s="83" t="s">
        <v>669</v>
      </c>
      <c r="Q181" s="84">
        <v>2.5297322594619895E-3</v>
      </c>
    </row>
    <row r="182" spans="1:17" x14ac:dyDescent="0.3">
      <c r="A182" s="102" t="s">
        <v>279</v>
      </c>
      <c r="B182" s="74">
        <v>12</v>
      </c>
      <c r="C182" s="72" t="s">
        <v>640</v>
      </c>
      <c r="D182" s="74">
        <v>6</v>
      </c>
      <c r="E182" s="72" t="s">
        <v>640</v>
      </c>
      <c r="F182" s="74">
        <v>12</v>
      </c>
      <c r="G182" s="72" t="s">
        <v>640</v>
      </c>
      <c r="H182" s="74">
        <v>21</v>
      </c>
      <c r="I182" s="72" t="s">
        <v>640</v>
      </c>
      <c r="J182" s="74">
        <v>39</v>
      </c>
      <c r="K182" s="72" t="s">
        <v>640</v>
      </c>
      <c r="L182" s="80">
        <f t="shared" si="12"/>
        <v>18</v>
      </c>
      <c r="M182" s="80">
        <f t="shared" si="13"/>
        <v>2.8459487918947375E-2</v>
      </c>
      <c r="N182" s="96"/>
      <c r="P182" s="83" t="s">
        <v>387</v>
      </c>
      <c r="Q182" s="84">
        <v>2.2135157270292403E-3</v>
      </c>
    </row>
    <row r="183" spans="1:17" x14ac:dyDescent="0.3">
      <c r="A183" s="102" t="s">
        <v>281</v>
      </c>
      <c r="B183" s="74">
        <v>555</v>
      </c>
      <c r="C183" s="72" t="s">
        <v>640</v>
      </c>
      <c r="D183" s="74">
        <v>239</v>
      </c>
      <c r="E183" s="72" t="s">
        <v>640</v>
      </c>
      <c r="F183" s="74">
        <v>320</v>
      </c>
      <c r="G183" s="72" t="s">
        <v>640</v>
      </c>
      <c r="H183" s="74">
        <v>555</v>
      </c>
      <c r="I183" s="72" t="s">
        <v>640</v>
      </c>
      <c r="J183" s="74">
        <v>759</v>
      </c>
      <c r="K183" s="72" t="s">
        <v>640</v>
      </c>
      <c r="L183" s="80">
        <f t="shared" si="12"/>
        <v>485.6</v>
      </c>
      <c r="M183" s="80">
        <f t="shared" si="13"/>
        <v>0.76777374074671367</v>
      </c>
      <c r="N183" s="96"/>
      <c r="P183" s="83" t="s">
        <v>301</v>
      </c>
      <c r="Q183" s="84">
        <v>2.1081102162183239E-3</v>
      </c>
    </row>
    <row r="184" spans="1:17" x14ac:dyDescent="0.3">
      <c r="A184" s="102" t="s">
        <v>284</v>
      </c>
      <c r="B184" s="74">
        <v>97</v>
      </c>
      <c r="C184" s="72" t="s">
        <v>640</v>
      </c>
      <c r="D184" s="74">
        <v>21</v>
      </c>
      <c r="E184" s="72" t="s">
        <v>640</v>
      </c>
      <c r="F184" s="74">
        <v>50</v>
      </c>
      <c r="G184" s="72" t="s">
        <v>640</v>
      </c>
      <c r="H184" s="74">
        <v>58</v>
      </c>
      <c r="I184" s="72" t="s">
        <v>640</v>
      </c>
      <c r="J184" s="74">
        <v>197</v>
      </c>
      <c r="K184" s="72" t="s">
        <v>640</v>
      </c>
      <c r="L184" s="80">
        <f t="shared" si="12"/>
        <v>84.6</v>
      </c>
      <c r="M184" s="80">
        <f t="shared" si="13"/>
        <v>0.13375959321905267</v>
      </c>
      <c r="N184" s="96"/>
      <c r="P184" s="83" t="s">
        <v>235</v>
      </c>
      <c r="Q184" s="84">
        <v>1.9763533277046791E-3</v>
      </c>
    </row>
    <row r="185" spans="1:17" x14ac:dyDescent="0.3">
      <c r="A185" s="102" t="s">
        <v>289</v>
      </c>
      <c r="B185" s="74">
        <v>106</v>
      </c>
      <c r="C185" s="72" t="s">
        <v>640</v>
      </c>
      <c r="D185" s="74">
        <v>54</v>
      </c>
      <c r="E185" s="72" t="s">
        <v>640</v>
      </c>
      <c r="F185" s="74">
        <v>81</v>
      </c>
      <c r="G185" s="72" t="s">
        <v>640</v>
      </c>
      <c r="H185" s="74">
        <v>119</v>
      </c>
      <c r="I185" s="72" t="s">
        <v>640</v>
      </c>
      <c r="J185" s="74">
        <v>198</v>
      </c>
      <c r="K185" s="72" t="s">
        <v>640</v>
      </c>
      <c r="L185" s="80">
        <f t="shared" si="12"/>
        <v>111.6</v>
      </c>
      <c r="M185" s="80">
        <f t="shared" si="13"/>
        <v>0.17644882509747373</v>
      </c>
      <c r="N185" s="96"/>
      <c r="P185" s="83" t="s">
        <v>287</v>
      </c>
      <c r="Q185" s="84">
        <v>1.9763533277046791E-3</v>
      </c>
    </row>
    <row r="186" spans="1:17" x14ac:dyDescent="0.3">
      <c r="A186" s="102" t="s">
        <v>293</v>
      </c>
      <c r="B186" s="74">
        <v>126</v>
      </c>
      <c r="C186" s="72" t="s">
        <v>640</v>
      </c>
      <c r="D186" s="74">
        <v>117</v>
      </c>
      <c r="E186" s="72" t="s">
        <v>640</v>
      </c>
      <c r="F186" s="74">
        <v>91</v>
      </c>
      <c r="G186" s="72" t="s">
        <v>640</v>
      </c>
      <c r="H186" s="74">
        <v>308</v>
      </c>
      <c r="I186" s="72" t="s">
        <v>640</v>
      </c>
      <c r="J186" s="74">
        <v>115</v>
      </c>
      <c r="K186" s="72" t="s">
        <v>640</v>
      </c>
      <c r="L186" s="80">
        <f t="shared" si="12"/>
        <v>151.4</v>
      </c>
      <c r="M186" s="80">
        <f t="shared" si="13"/>
        <v>0.2393759150515907</v>
      </c>
      <c r="N186" s="96"/>
      <c r="P186" s="83" t="s">
        <v>677</v>
      </c>
      <c r="Q186" s="84">
        <v>1.8972991945964916E-3</v>
      </c>
    </row>
    <row r="187" spans="1:17" x14ac:dyDescent="0.3">
      <c r="A187" s="102" t="s">
        <v>669</v>
      </c>
      <c r="B187" s="74">
        <v>1</v>
      </c>
      <c r="C187" s="72" t="s">
        <v>640</v>
      </c>
      <c r="D187" s="74">
        <v>1</v>
      </c>
      <c r="E187" s="72" t="s">
        <v>640</v>
      </c>
      <c r="F187" s="74">
        <v>1</v>
      </c>
      <c r="G187" s="72" t="s">
        <v>640</v>
      </c>
      <c r="H187" s="74">
        <v>1</v>
      </c>
      <c r="I187" s="72" t="s">
        <v>640</v>
      </c>
      <c r="J187" s="74">
        <v>4</v>
      </c>
      <c r="K187" s="72" t="s">
        <v>640</v>
      </c>
      <c r="L187" s="80">
        <f t="shared" si="12"/>
        <v>1.6</v>
      </c>
      <c r="M187" s="80">
        <f t="shared" si="13"/>
        <v>2.5297322594619895E-3</v>
      </c>
      <c r="N187" s="96"/>
      <c r="P187" s="83" t="s">
        <v>198</v>
      </c>
      <c r="Q187" s="84">
        <v>1.8972991945964916E-3</v>
      </c>
    </row>
    <row r="188" spans="1:17" x14ac:dyDescent="0.3">
      <c r="A188" s="102" t="s">
        <v>328</v>
      </c>
      <c r="B188" s="74">
        <v>67</v>
      </c>
      <c r="C188" s="72" t="s">
        <v>640</v>
      </c>
      <c r="D188" s="74">
        <v>25</v>
      </c>
      <c r="E188" s="72" t="s">
        <v>640</v>
      </c>
      <c r="F188" s="74">
        <v>73</v>
      </c>
      <c r="G188" s="72" t="s">
        <v>640</v>
      </c>
      <c r="H188" s="74">
        <v>149</v>
      </c>
      <c r="I188" s="72" t="s">
        <v>640</v>
      </c>
      <c r="J188" s="74">
        <v>40</v>
      </c>
      <c r="K188" s="72" t="s">
        <v>640</v>
      </c>
      <c r="L188" s="80">
        <f t="shared" si="12"/>
        <v>70.8</v>
      </c>
      <c r="M188" s="80">
        <f t="shared" si="13"/>
        <v>0.11194065248119302</v>
      </c>
      <c r="N188" s="96"/>
      <c r="P188" s="83" t="s">
        <v>332</v>
      </c>
      <c r="Q188" s="84">
        <v>1.8972991945964916E-3</v>
      </c>
    </row>
    <row r="189" spans="1:17" x14ac:dyDescent="0.3">
      <c r="A189" s="102" t="s">
        <v>337</v>
      </c>
      <c r="B189" s="74">
        <v>390</v>
      </c>
      <c r="C189" s="72" t="s">
        <v>640</v>
      </c>
      <c r="D189" s="74">
        <v>160</v>
      </c>
      <c r="E189" s="72" t="s">
        <v>640</v>
      </c>
      <c r="F189" s="74">
        <v>410</v>
      </c>
      <c r="G189" s="72" t="s">
        <v>640</v>
      </c>
      <c r="H189" s="74">
        <v>591</v>
      </c>
      <c r="I189" s="72" t="s">
        <v>640</v>
      </c>
      <c r="J189" s="74">
        <v>504</v>
      </c>
      <c r="K189" s="72" t="s">
        <v>640</v>
      </c>
      <c r="L189" s="80">
        <f t="shared" ref="L189:L220" si="14">AVERAGE(B189:J189)</f>
        <v>411</v>
      </c>
      <c r="M189" s="80">
        <f t="shared" ref="M189:M220" si="15">L189/$L$226*100</f>
        <v>0.64982497414929841</v>
      </c>
      <c r="N189" s="96"/>
      <c r="P189" s="83" t="s">
        <v>672</v>
      </c>
      <c r="Q189" s="84">
        <v>1.5810826621637433E-3</v>
      </c>
    </row>
    <row r="190" spans="1:17" x14ac:dyDescent="0.3">
      <c r="A190" s="102" t="s">
        <v>44</v>
      </c>
      <c r="B190" s="74">
        <v>616</v>
      </c>
      <c r="C190" s="72" t="s">
        <v>640</v>
      </c>
      <c r="D190" s="74">
        <v>435</v>
      </c>
      <c r="E190" s="72" t="s">
        <v>640</v>
      </c>
      <c r="F190" s="74">
        <v>488</v>
      </c>
      <c r="G190" s="72" t="s">
        <v>640</v>
      </c>
      <c r="H190" s="74">
        <v>706</v>
      </c>
      <c r="I190" s="72" t="s">
        <v>640</v>
      </c>
      <c r="J190" s="74">
        <v>1091</v>
      </c>
      <c r="K190" s="72" t="s">
        <v>640</v>
      </c>
      <c r="L190" s="80">
        <f t="shared" si="14"/>
        <v>667.2</v>
      </c>
      <c r="M190" s="80">
        <f t="shared" si="15"/>
        <v>1.0548983521956494</v>
      </c>
      <c r="N190" s="96"/>
      <c r="P190" s="83" t="s">
        <v>670</v>
      </c>
      <c r="Q190" s="84">
        <v>1.5810826621637433E-3</v>
      </c>
    </row>
    <row r="191" spans="1:17" x14ac:dyDescent="0.3">
      <c r="A191" s="102" t="s">
        <v>363</v>
      </c>
      <c r="B191" s="74">
        <v>2</v>
      </c>
      <c r="C191" s="72" t="s">
        <v>640</v>
      </c>
      <c r="D191" s="74">
        <v>3</v>
      </c>
      <c r="E191" s="72" t="s">
        <v>640</v>
      </c>
      <c r="F191" s="74">
        <v>4</v>
      </c>
      <c r="G191" s="72" t="s">
        <v>640</v>
      </c>
      <c r="H191" s="74">
        <v>14</v>
      </c>
      <c r="I191" s="72" t="s">
        <v>640</v>
      </c>
      <c r="J191" s="74">
        <v>4</v>
      </c>
      <c r="K191" s="72" t="s">
        <v>640</v>
      </c>
      <c r="L191" s="80">
        <f t="shared" si="14"/>
        <v>5.4</v>
      </c>
      <c r="M191" s="80">
        <f t="shared" si="15"/>
        <v>8.5378463756842146E-3</v>
      </c>
      <c r="N191" s="96"/>
      <c r="P191" s="83" t="s">
        <v>671</v>
      </c>
      <c r="Q191" s="84">
        <v>1.5810826621637433E-3</v>
      </c>
    </row>
    <row r="192" spans="1:17" x14ac:dyDescent="0.3">
      <c r="A192" s="102" t="s">
        <v>378</v>
      </c>
      <c r="B192" s="74">
        <v>961</v>
      </c>
      <c r="C192" s="72" t="s">
        <v>640</v>
      </c>
      <c r="D192" s="74">
        <v>550</v>
      </c>
      <c r="E192" s="72" t="s">
        <v>640</v>
      </c>
      <c r="F192" s="74">
        <v>1364</v>
      </c>
      <c r="G192" s="72" t="s">
        <v>640</v>
      </c>
      <c r="H192" s="74">
        <v>1382</v>
      </c>
      <c r="I192" s="72" t="s">
        <v>640</v>
      </c>
      <c r="J192" s="74">
        <v>1291</v>
      </c>
      <c r="K192" s="72" t="s">
        <v>640</v>
      </c>
      <c r="L192" s="80">
        <f t="shared" si="14"/>
        <v>1109.5999999999999</v>
      </c>
      <c r="M192" s="80">
        <f t="shared" si="15"/>
        <v>1.7543693219368894</v>
      </c>
      <c r="N192" s="96"/>
      <c r="P192" s="83" t="s">
        <v>650</v>
      </c>
      <c r="Q192" s="84">
        <v>1.5810826621637433E-3</v>
      </c>
    </row>
    <row r="193" spans="1:17" ht="17.25" thickBot="1" x14ac:dyDescent="0.35">
      <c r="A193" s="110" t="s">
        <v>387</v>
      </c>
      <c r="B193" s="74">
        <v>0</v>
      </c>
      <c r="C193" s="72" t="s">
        <v>640</v>
      </c>
      <c r="D193" s="74">
        <v>1</v>
      </c>
      <c r="E193" s="72" t="s">
        <v>640</v>
      </c>
      <c r="F193" s="74">
        <v>3</v>
      </c>
      <c r="G193" s="72" t="s">
        <v>640</v>
      </c>
      <c r="H193" s="74">
        <v>1</v>
      </c>
      <c r="I193" s="72" t="s">
        <v>640</v>
      </c>
      <c r="J193" s="74">
        <v>2</v>
      </c>
      <c r="K193" s="72" t="s">
        <v>640</v>
      </c>
      <c r="L193" s="80">
        <f t="shared" si="14"/>
        <v>1.4</v>
      </c>
      <c r="M193" s="80">
        <f t="shared" si="15"/>
        <v>2.2135157270292403E-3</v>
      </c>
      <c r="N193" s="96"/>
      <c r="P193" s="83" t="s">
        <v>351</v>
      </c>
      <c r="Q193" s="84">
        <v>1.5810826621637433E-3</v>
      </c>
    </row>
    <row r="194" spans="1:17" s="8" customFormat="1" x14ac:dyDescent="0.3">
      <c r="A194" s="107" t="s">
        <v>641</v>
      </c>
      <c r="B194" s="145">
        <f>SUM(B195:B225)</f>
        <v>50</v>
      </c>
      <c r="C194" s="146" t="s">
        <v>640</v>
      </c>
      <c r="D194" s="145">
        <f>SUM(D195:D225)</f>
        <v>44</v>
      </c>
      <c r="E194" s="146" t="s">
        <v>640</v>
      </c>
      <c r="F194" s="145">
        <f>SUM(F195:F225)</f>
        <v>47</v>
      </c>
      <c r="G194" s="146" t="s">
        <v>640</v>
      </c>
      <c r="H194" s="145">
        <f>SUM(H195:H225)</f>
        <v>68</v>
      </c>
      <c r="I194" s="146" t="s">
        <v>640</v>
      </c>
      <c r="J194" s="145">
        <f>SUM(J195:J225)</f>
        <v>50</v>
      </c>
      <c r="K194" s="146" t="s">
        <v>640</v>
      </c>
      <c r="L194" s="90">
        <f t="shared" si="14"/>
        <v>51.8</v>
      </c>
      <c r="M194" s="90">
        <f t="shared" si="15"/>
        <v>8.1900081900081897E-2</v>
      </c>
      <c r="N194" s="96"/>
      <c r="P194" s="83" t="s">
        <v>236</v>
      </c>
      <c r="Q194" s="84">
        <v>9.4864959729824578E-4</v>
      </c>
    </row>
    <row r="195" spans="1:17" x14ac:dyDescent="0.3">
      <c r="A195" s="102" t="s">
        <v>667</v>
      </c>
      <c r="B195" s="74">
        <v>0</v>
      </c>
      <c r="C195" s="72" t="s">
        <v>640</v>
      </c>
      <c r="D195" s="74">
        <v>0</v>
      </c>
      <c r="E195" s="72" t="s">
        <v>640</v>
      </c>
      <c r="F195" s="74">
        <v>0</v>
      </c>
      <c r="G195" s="72" t="s">
        <v>640</v>
      </c>
      <c r="H195" s="74">
        <v>0</v>
      </c>
      <c r="I195" s="72" t="s">
        <v>640</v>
      </c>
      <c r="J195" s="74">
        <v>0</v>
      </c>
      <c r="K195" s="72" t="s">
        <v>640</v>
      </c>
      <c r="L195" s="80">
        <f t="shared" si="14"/>
        <v>0</v>
      </c>
      <c r="M195" s="80">
        <f t="shared" si="15"/>
        <v>0</v>
      </c>
      <c r="N195" s="96"/>
      <c r="P195" s="83" t="s">
        <v>352</v>
      </c>
      <c r="Q195" s="84">
        <v>7.9054133108187163E-4</v>
      </c>
    </row>
    <row r="196" spans="1:17" x14ac:dyDescent="0.3">
      <c r="A196" s="102" t="s">
        <v>662</v>
      </c>
      <c r="B196" s="74">
        <v>0</v>
      </c>
      <c r="C196" s="72" t="s">
        <v>640</v>
      </c>
      <c r="D196" s="74">
        <v>0</v>
      </c>
      <c r="E196" s="72" t="s">
        <v>640</v>
      </c>
      <c r="F196" s="74">
        <v>0</v>
      </c>
      <c r="G196" s="72" t="s">
        <v>640</v>
      </c>
      <c r="H196" s="72" t="s">
        <v>744</v>
      </c>
      <c r="I196" s="72" t="s">
        <v>743</v>
      </c>
      <c r="J196" s="74">
        <v>0</v>
      </c>
      <c r="K196" s="72" t="s">
        <v>640</v>
      </c>
      <c r="L196" s="80">
        <f t="shared" si="14"/>
        <v>0</v>
      </c>
      <c r="M196" s="80">
        <f t="shared" si="15"/>
        <v>0</v>
      </c>
      <c r="N196" s="96"/>
      <c r="P196" s="83" t="s">
        <v>665</v>
      </c>
      <c r="Q196" s="84">
        <v>7.9054133108187163E-4</v>
      </c>
    </row>
    <row r="197" spans="1:17" x14ac:dyDescent="0.3">
      <c r="A197" s="102" t="s">
        <v>659</v>
      </c>
      <c r="B197" s="74">
        <v>0</v>
      </c>
      <c r="C197" s="72" t="s">
        <v>640</v>
      </c>
      <c r="D197" s="74">
        <v>0</v>
      </c>
      <c r="E197" s="72" t="s">
        <v>640</v>
      </c>
      <c r="F197" s="74">
        <v>0</v>
      </c>
      <c r="G197" s="72" t="s">
        <v>640</v>
      </c>
      <c r="H197" s="72" t="s">
        <v>744</v>
      </c>
      <c r="I197" s="72" t="s">
        <v>743</v>
      </c>
      <c r="J197" s="74">
        <v>0</v>
      </c>
      <c r="K197" s="72" t="s">
        <v>640</v>
      </c>
      <c r="L197" s="80">
        <f t="shared" si="14"/>
        <v>0</v>
      </c>
      <c r="M197" s="80">
        <f t="shared" si="15"/>
        <v>0</v>
      </c>
      <c r="N197" s="96"/>
      <c r="P197" s="83" t="s">
        <v>268</v>
      </c>
      <c r="Q197" s="84">
        <v>6.3243306486549737E-4</v>
      </c>
    </row>
    <row r="198" spans="1:17" x14ac:dyDescent="0.3">
      <c r="A198" s="102" t="s">
        <v>660</v>
      </c>
      <c r="B198" s="72" t="s">
        <v>744</v>
      </c>
      <c r="C198" s="72" t="s">
        <v>743</v>
      </c>
      <c r="D198" s="74">
        <v>0</v>
      </c>
      <c r="E198" s="72" t="s">
        <v>640</v>
      </c>
      <c r="F198" s="74">
        <v>0</v>
      </c>
      <c r="G198" s="72" t="s">
        <v>640</v>
      </c>
      <c r="H198" s="72" t="s">
        <v>744</v>
      </c>
      <c r="I198" s="72" t="s">
        <v>743</v>
      </c>
      <c r="J198" s="72" t="s">
        <v>744</v>
      </c>
      <c r="K198" s="72" t="s">
        <v>743</v>
      </c>
      <c r="L198" s="80">
        <f t="shared" si="14"/>
        <v>0</v>
      </c>
      <c r="M198" s="80">
        <f t="shared" si="15"/>
        <v>0</v>
      </c>
      <c r="N198" s="96"/>
      <c r="P198" s="83" t="s">
        <v>318</v>
      </c>
      <c r="Q198" s="84">
        <v>3.9527066554093581E-4</v>
      </c>
    </row>
    <row r="199" spans="1:17" x14ac:dyDescent="0.3">
      <c r="A199" s="102" t="s">
        <v>260</v>
      </c>
      <c r="B199" s="72" t="s">
        <v>744</v>
      </c>
      <c r="C199" s="72" t="s">
        <v>743</v>
      </c>
      <c r="D199" s="72" t="s">
        <v>744</v>
      </c>
      <c r="E199" s="72" t="s">
        <v>743</v>
      </c>
      <c r="F199" s="72" t="s">
        <v>744</v>
      </c>
      <c r="G199" s="72" t="s">
        <v>743</v>
      </c>
      <c r="H199" s="72" t="s">
        <v>744</v>
      </c>
      <c r="I199" s="72" t="s">
        <v>743</v>
      </c>
      <c r="J199" s="72" t="s">
        <v>744</v>
      </c>
      <c r="K199" s="72" t="s">
        <v>743</v>
      </c>
      <c r="L199" s="80" t="e">
        <f t="shared" si="14"/>
        <v>#DIV/0!</v>
      </c>
      <c r="M199" s="80" t="e">
        <f t="shared" si="15"/>
        <v>#DIV/0!</v>
      </c>
      <c r="N199" s="96"/>
      <c r="P199" s="83" t="s">
        <v>341</v>
      </c>
      <c r="Q199" s="84">
        <v>3.9527066554093581E-4</v>
      </c>
    </row>
    <row r="200" spans="1:17" x14ac:dyDescent="0.3">
      <c r="A200" s="102" t="s">
        <v>493</v>
      </c>
      <c r="B200" s="74">
        <v>4</v>
      </c>
      <c r="C200" s="72" t="s">
        <v>640</v>
      </c>
      <c r="D200" s="74">
        <v>2</v>
      </c>
      <c r="E200" s="72" t="s">
        <v>640</v>
      </c>
      <c r="F200" s="74">
        <v>1</v>
      </c>
      <c r="G200" s="72" t="s">
        <v>640</v>
      </c>
      <c r="H200" s="72" t="s">
        <v>744</v>
      </c>
      <c r="I200" s="72" t="s">
        <v>743</v>
      </c>
      <c r="J200" s="72" t="s">
        <v>744</v>
      </c>
      <c r="K200" s="72" t="s">
        <v>743</v>
      </c>
      <c r="L200" s="80">
        <f t="shared" si="14"/>
        <v>2.3333333333333335</v>
      </c>
      <c r="M200" s="80">
        <f t="shared" si="15"/>
        <v>3.6891928783820676E-3</v>
      </c>
      <c r="N200" s="96"/>
      <c r="P200" s="83" t="s">
        <v>375</v>
      </c>
      <c r="Q200" s="84">
        <v>3.9527066554093581E-4</v>
      </c>
    </row>
    <row r="201" spans="1:17" x14ac:dyDescent="0.3">
      <c r="A201" s="102" t="s">
        <v>332</v>
      </c>
      <c r="B201" s="74">
        <v>1</v>
      </c>
      <c r="C201" s="72" t="s">
        <v>640</v>
      </c>
      <c r="D201" s="74">
        <v>1</v>
      </c>
      <c r="E201" s="72" t="s">
        <v>640</v>
      </c>
      <c r="F201" s="74">
        <v>1</v>
      </c>
      <c r="G201" s="72" t="s">
        <v>640</v>
      </c>
      <c r="H201" s="74">
        <v>2</v>
      </c>
      <c r="I201" s="72" t="s">
        <v>640</v>
      </c>
      <c r="J201" s="74">
        <v>1</v>
      </c>
      <c r="K201" s="72" t="s">
        <v>640</v>
      </c>
      <c r="L201" s="80">
        <f t="shared" si="14"/>
        <v>1.2</v>
      </c>
      <c r="M201" s="80">
        <f t="shared" si="15"/>
        <v>1.8972991945964916E-3</v>
      </c>
      <c r="N201" s="96"/>
      <c r="P201" s="83" t="s">
        <v>230</v>
      </c>
      <c r="Q201" s="84">
        <v>3.1621653243274868E-4</v>
      </c>
    </row>
    <row r="202" spans="1:17" x14ac:dyDescent="0.3">
      <c r="A202" s="102" t="s">
        <v>351</v>
      </c>
      <c r="B202" s="74">
        <v>1</v>
      </c>
      <c r="C202" s="72" t="s">
        <v>640</v>
      </c>
      <c r="D202" s="74">
        <v>1</v>
      </c>
      <c r="E202" s="72" t="s">
        <v>640</v>
      </c>
      <c r="F202" s="74">
        <v>0</v>
      </c>
      <c r="G202" s="72" t="s">
        <v>640</v>
      </c>
      <c r="H202" s="74">
        <v>2</v>
      </c>
      <c r="I202" s="72" t="s">
        <v>640</v>
      </c>
      <c r="J202" s="72" t="s">
        <v>744</v>
      </c>
      <c r="K202" s="72" t="s">
        <v>743</v>
      </c>
      <c r="L202" s="80">
        <f t="shared" si="14"/>
        <v>1</v>
      </c>
      <c r="M202" s="80">
        <f t="shared" si="15"/>
        <v>1.5810826621637433E-3</v>
      </c>
      <c r="N202" s="96"/>
      <c r="P202" s="83" t="s">
        <v>256</v>
      </c>
      <c r="Q202" s="84">
        <v>3.1621653243274868E-4</v>
      </c>
    </row>
    <row r="203" spans="1:17" x14ac:dyDescent="0.3">
      <c r="A203" s="102" t="s">
        <v>383</v>
      </c>
      <c r="B203" s="74">
        <v>5</v>
      </c>
      <c r="C203" s="72" t="s">
        <v>640</v>
      </c>
      <c r="D203" s="74">
        <v>1</v>
      </c>
      <c r="E203" s="72" t="s">
        <v>640</v>
      </c>
      <c r="F203" s="74">
        <v>1</v>
      </c>
      <c r="G203" s="72" t="s">
        <v>640</v>
      </c>
      <c r="H203" s="74">
        <v>2</v>
      </c>
      <c r="I203" s="72" t="s">
        <v>640</v>
      </c>
      <c r="J203" s="74">
        <v>2</v>
      </c>
      <c r="K203" s="72" t="s">
        <v>640</v>
      </c>
      <c r="L203" s="80">
        <f t="shared" si="14"/>
        <v>2.2000000000000002</v>
      </c>
      <c r="M203" s="80">
        <f t="shared" si="15"/>
        <v>3.4783818567602357E-3</v>
      </c>
      <c r="N203" s="96"/>
      <c r="P203" s="83" t="s">
        <v>550</v>
      </c>
      <c r="Q203" s="84">
        <v>3.1621653243274868E-4</v>
      </c>
    </row>
    <row r="204" spans="1:17" x14ac:dyDescent="0.3">
      <c r="A204" s="102" t="s">
        <v>550</v>
      </c>
      <c r="B204" s="74">
        <v>0</v>
      </c>
      <c r="C204" s="72" t="s">
        <v>640</v>
      </c>
      <c r="D204" s="74">
        <v>0</v>
      </c>
      <c r="E204" s="72" t="s">
        <v>640</v>
      </c>
      <c r="F204" s="74">
        <v>0</v>
      </c>
      <c r="G204" s="72" t="s">
        <v>640</v>
      </c>
      <c r="H204" s="74">
        <v>0</v>
      </c>
      <c r="I204" s="72" t="s">
        <v>640</v>
      </c>
      <c r="J204" s="74">
        <v>1</v>
      </c>
      <c r="K204" s="72" t="s">
        <v>640</v>
      </c>
      <c r="L204" s="80">
        <f t="shared" si="14"/>
        <v>0.2</v>
      </c>
      <c r="M204" s="80">
        <f t="shared" si="15"/>
        <v>3.1621653243274868E-4</v>
      </c>
      <c r="N204" s="96"/>
      <c r="P204" s="83" t="s">
        <v>354</v>
      </c>
      <c r="Q204" s="84">
        <v>0</v>
      </c>
    </row>
    <row r="205" spans="1:17" x14ac:dyDescent="0.3">
      <c r="A205" s="102" t="s">
        <v>287</v>
      </c>
      <c r="B205" s="74">
        <v>2</v>
      </c>
      <c r="C205" s="72" t="s">
        <v>640</v>
      </c>
      <c r="D205" s="74">
        <v>1</v>
      </c>
      <c r="E205" s="72" t="s">
        <v>640</v>
      </c>
      <c r="F205" s="74">
        <v>0</v>
      </c>
      <c r="G205" s="72" t="s">
        <v>640</v>
      </c>
      <c r="H205" s="74">
        <v>2</v>
      </c>
      <c r="I205" s="72" t="s">
        <v>640</v>
      </c>
      <c r="J205" s="72" t="s">
        <v>744</v>
      </c>
      <c r="K205" s="72" t="s">
        <v>743</v>
      </c>
      <c r="L205" s="80">
        <f t="shared" si="14"/>
        <v>1.25</v>
      </c>
      <c r="M205" s="80">
        <f t="shared" si="15"/>
        <v>1.9763533277046791E-3</v>
      </c>
      <c r="N205" s="96"/>
      <c r="P205" s="83" t="s">
        <v>294</v>
      </c>
      <c r="Q205" s="84">
        <v>0</v>
      </c>
    </row>
    <row r="206" spans="1:17" x14ac:dyDescent="0.3">
      <c r="A206" s="102" t="s">
        <v>306</v>
      </c>
      <c r="B206" s="74">
        <v>37</v>
      </c>
      <c r="C206" s="72" t="s">
        <v>640</v>
      </c>
      <c r="D206" s="74">
        <v>38</v>
      </c>
      <c r="E206" s="72" t="s">
        <v>640</v>
      </c>
      <c r="F206" s="74">
        <v>40</v>
      </c>
      <c r="G206" s="72" t="s">
        <v>640</v>
      </c>
      <c r="H206" s="74">
        <v>56</v>
      </c>
      <c r="I206" s="72" t="s">
        <v>640</v>
      </c>
      <c r="J206" s="74">
        <v>46</v>
      </c>
      <c r="K206" s="72" t="s">
        <v>640</v>
      </c>
      <c r="L206" s="80">
        <f t="shared" si="14"/>
        <v>43.4</v>
      </c>
      <c r="M206" s="80">
        <f t="shared" si="15"/>
        <v>6.8618987537906448E-2</v>
      </c>
      <c r="N206" s="96"/>
      <c r="P206" s="83" t="s">
        <v>676</v>
      </c>
      <c r="Q206" s="84">
        <v>0</v>
      </c>
    </row>
    <row r="207" spans="1:17" x14ac:dyDescent="0.3">
      <c r="A207" s="102" t="s">
        <v>665</v>
      </c>
      <c r="B207" s="74">
        <v>0</v>
      </c>
      <c r="C207" s="72" t="s">
        <v>640</v>
      </c>
      <c r="D207" s="74">
        <v>0</v>
      </c>
      <c r="E207" s="72" t="s">
        <v>640</v>
      </c>
      <c r="F207" s="74">
        <v>0</v>
      </c>
      <c r="G207" s="72" t="s">
        <v>640</v>
      </c>
      <c r="H207" s="74">
        <v>2</v>
      </c>
      <c r="I207" s="72" t="s">
        <v>640</v>
      </c>
      <c r="J207" s="72" t="s">
        <v>744</v>
      </c>
      <c r="K207" s="72" t="s">
        <v>743</v>
      </c>
      <c r="L207" s="80">
        <f t="shared" si="14"/>
        <v>0.5</v>
      </c>
      <c r="M207" s="80">
        <f t="shared" si="15"/>
        <v>7.9054133108187163E-4</v>
      </c>
      <c r="N207" s="96"/>
      <c r="P207" s="83" t="s">
        <v>653</v>
      </c>
      <c r="Q207" s="84">
        <v>0</v>
      </c>
    </row>
    <row r="208" spans="1:17" x14ac:dyDescent="0.3">
      <c r="A208" s="102" t="s">
        <v>318</v>
      </c>
      <c r="B208" s="74">
        <v>0</v>
      </c>
      <c r="C208" s="72" t="s">
        <v>640</v>
      </c>
      <c r="D208" s="74">
        <v>0</v>
      </c>
      <c r="E208" s="72" t="s">
        <v>640</v>
      </c>
      <c r="F208" s="74">
        <v>0</v>
      </c>
      <c r="G208" s="72" t="s">
        <v>640</v>
      </c>
      <c r="H208" s="74">
        <v>1</v>
      </c>
      <c r="I208" s="72" t="s">
        <v>640</v>
      </c>
      <c r="J208" s="72" t="s">
        <v>744</v>
      </c>
      <c r="K208" s="72" t="s">
        <v>743</v>
      </c>
      <c r="L208" s="80">
        <f t="shared" si="14"/>
        <v>0.25</v>
      </c>
      <c r="M208" s="80">
        <f t="shared" si="15"/>
        <v>3.9527066554093581E-4</v>
      </c>
      <c r="N208" s="96"/>
      <c r="P208" s="83" t="s">
        <v>223</v>
      </c>
      <c r="Q208" s="84">
        <v>0</v>
      </c>
    </row>
    <row r="209" spans="1:17" x14ac:dyDescent="0.3">
      <c r="A209" s="102" t="s">
        <v>487</v>
      </c>
      <c r="B209" s="72" t="s">
        <v>744</v>
      </c>
      <c r="C209" s="72" t="s">
        <v>743</v>
      </c>
      <c r="D209" s="72" t="s">
        <v>744</v>
      </c>
      <c r="E209" s="72" t="s">
        <v>743</v>
      </c>
      <c r="F209" s="72" t="s">
        <v>744</v>
      </c>
      <c r="G209" s="72" t="s">
        <v>743</v>
      </c>
      <c r="H209" s="72" t="s">
        <v>744</v>
      </c>
      <c r="I209" s="72" t="s">
        <v>743</v>
      </c>
      <c r="J209" s="72" t="s">
        <v>744</v>
      </c>
      <c r="K209" s="72" t="s">
        <v>743</v>
      </c>
      <c r="L209" s="80" t="e">
        <f t="shared" si="14"/>
        <v>#DIV/0!</v>
      </c>
      <c r="M209" s="80" t="e">
        <f t="shared" si="15"/>
        <v>#DIV/0!</v>
      </c>
      <c r="N209" s="96"/>
      <c r="P209" s="83" t="s">
        <v>666</v>
      </c>
      <c r="Q209" s="84">
        <v>0</v>
      </c>
    </row>
    <row r="210" spans="1:17" x14ac:dyDescent="0.3">
      <c r="A210" s="102" t="s">
        <v>330</v>
      </c>
      <c r="B210" s="72" t="s">
        <v>744</v>
      </c>
      <c r="C210" s="72" t="s">
        <v>743</v>
      </c>
      <c r="D210" s="74">
        <v>0</v>
      </c>
      <c r="E210" s="72" t="s">
        <v>640</v>
      </c>
      <c r="F210" s="74">
        <v>0</v>
      </c>
      <c r="G210" s="72" t="s">
        <v>640</v>
      </c>
      <c r="H210" s="72" t="s">
        <v>744</v>
      </c>
      <c r="I210" s="72" t="s">
        <v>743</v>
      </c>
      <c r="J210" s="74">
        <v>0</v>
      </c>
      <c r="K210" s="72" t="s">
        <v>640</v>
      </c>
      <c r="L210" s="80">
        <f t="shared" si="14"/>
        <v>0</v>
      </c>
      <c r="M210" s="80">
        <f t="shared" si="15"/>
        <v>0</v>
      </c>
      <c r="N210" s="96"/>
      <c r="P210" s="83" t="s">
        <v>667</v>
      </c>
      <c r="Q210" s="84">
        <v>0</v>
      </c>
    </row>
    <row r="211" spans="1:17" x14ac:dyDescent="0.3">
      <c r="A211" s="102" t="s">
        <v>620</v>
      </c>
      <c r="B211" s="72" t="s">
        <v>744</v>
      </c>
      <c r="C211" s="72" t="s">
        <v>743</v>
      </c>
      <c r="D211" s="72" t="s">
        <v>744</v>
      </c>
      <c r="E211" s="72" t="s">
        <v>743</v>
      </c>
      <c r="F211" s="72" t="s">
        <v>744</v>
      </c>
      <c r="G211" s="72" t="s">
        <v>743</v>
      </c>
      <c r="H211" s="72" t="s">
        <v>744</v>
      </c>
      <c r="I211" s="72" t="s">
        <v>743</v>
      </c>
      <c r="J211" s="72" t="s">
        <v>744</v>
      </c>
      <c r="K211" s="72" t="s">
        <v>743</v>
      </c>
      <c r="L211" s="80" t="e">
        <f t="shared" si="14"/>
        <v>#DIV/0!</v>
      </c>
      <c r="M211" s="80" t="e">
        <f t="shared" si="15"/>
        <v>#DIV/0!</v>
      </c>
      <c r="N211" s="96"/>
      <c r="P211" s="83" t="s">
        <v>662</v>
      </c>
      <c r="Q211" s="84">
        <v>0</v>
      </c>
    </row>
    <row r="212" spans="1:17" x14ac:dyDescent="0.3">
      <c r="A212" s="102" t="s">
        <v>664</v>
      </c>
      <c r="B212" s="74">
        <v>0</v>
      </c>
      <c r="C212" s="72" t="s">
        <v>640</v>
      </c>
      <c r="D212" s="72" t="s">
        <v>744</v>
      </c>
      <c r="E212" s="72" t="s">
        <v>743</v>
      </c>
      <c r="F212" s="72" t="s">
        <v>744</v>
      </c>
      <c r="G212" s="72" t="s">
        <v>743</v>
      </c>
      <c r="H212" s="74">
        <v>0</v>
      </c>
      <c r="I212" s="72" t="s">
        <v>640</v>
      </c>
      <c r="J212" s="72" t="s">
        <v>744</v>
      </c>
      <c r="K212" s="72" t="s">
        <v>743</v>
      </c>
      <c r="L212" s="80">
        <f t="shared" si="14"/>
        <v>0</v>
      </c>
      <c r="M212" s="80">
        <f t="shared" si="15"/>
        <v>0</v>
      </c>
      <c r="N212" s="96"/>
      <c r="P212" s="83" t="s">
        <v>659</v>
      </c>
      <c r="Q212" s="84">
        <v>0</v>
      </c>
    </row>
    <row r="213" spans="1:17" x14ac:dyDescent="0.3">
      <c r="A213" s="102" t="s">
        <v>558</v>
      </c>
      <c r="B213" s="72" t="s">
        <v>744</v>
      </c>
      <c r="C213" s="72" t="s">
        <v>743</v>
      </c>
      <c r="D213" s="72" t="s">
        <v>744</v>
      </c>
      <c r="E213" s="72" t="s">
        <v>743</v>
      </c>
      <c r="F213" s="74">
        <v>3</v>
      </c>
      <c r="G213" s="72" t="s">
        <v>640</v>
      </c>
      <c r="H213" s="72" t="s">
        <v>744</v>
      </c>
      <c r="I213" s="72" t="s">
        <v>743</v>
      </c>
      <c r="J213" s="72" t="s">
        <v>744</v>
      </c>
      <c r="K213" s="72" t="s">
        <v>743</v>
      </c>
      <c r="L213" s="80">
        <f t="shared" si="14"/>
        <v>3</v>
      </c>
      <c r="M213" s="80">
        <f t="shared" si="15"/>
        <v>4.7432479864912298E-3</v>
      </c>
      <c r="N213" s="96"/>
      <c r="P213" s="83" t="s">
        <v>660</v>
      </c>
      <c r="Q213" s="84">
        <v>0</v>
      </c>
    </row>
    <row r="214" spans="1:17" x14ac:dyDescent="0.3">
      <c r="A214" s="102" t="s">
        <v>655</v>
      </c>
      <c r="B214" s="72" t="s">
        <v>744</v>
      </c>
      <c r="C214" s="72" t="s">
        <v>743</v>
      </c>
      <c r="D214" s="74">
        <v>0</v>
      </c>
      <c r="E214" s="72" t="s">
        <v>640</v>
      </c>
      <c r="F214" s="72" t="s">
        <v>744</v>
      </c>
      <c r="G214" s="72" t="s">
        <v>743</v>
      </c>
      <c r="H214" s="74">
        <v>0</v>
      </c>
      <c r="I214" s="72" t="s">
        <v>640</v>
      </c>
      <c r="J214" s="72" t="s">
        <v>744</v>
      </c>
      <c r="K214" s="72" t="s">
        <v>743</v>
      </c>
      <c r="L214" s="80">
        <f t="shared" si="14"/>
        <v>0</v>
      </c>
      <c r="M214" s="80">
        <f t="shared" si="15"/>
        <v>0</v>
      </c>
      <c r="N214" s="96"/>
      <c r="P214" s="83" t="s">
        <v>330</v>
      </c>
      <c r="Q214" s="84">
        <v>0</v>
      </c>
    </row>
    <row r="215" spans="1:17" x14ac:dyDescent="0.3">
      <c r="A215" s="102" t="s">
        <v>663</v>
      </c>
      <c r="B215" s="74">
        <v>0</v>
      </c>
      <c r="C215" s="72" t="s">
        <v>640</v>
      </c>
      <c r="D215" s="74">
        <v>0</v>
      </c>
      <c r="E215" s="72" t="s">
        <v>640</v>
      </c>
      <c r="F215" s="72" t="s">
        <v>744</v>
      </c>
      <c r="G215" s="72" t="s">
        <v>743</v>
      </c>
      <c r="H215" s="74">
        <v>0</v>
      </c>
      <c r="I215" s="72" t="s">
        <v>640</v>
      </c>
      <c r="J215" s="74">
        <v>0</v>
      </c>
      <c r="K215" s="72" t="s">
        <v>640</v>
      </c>
      <c r="L215" s="80">
        <f t="shared" si="14"/>
        <v>0</v>
      </c>
      <c r="M215" s="80">
        <f t="shared" si="15"/>
        <v>0</v>
      </c>
      <c r="N215" s="96"/>
      <c r="P215" s="83" t="s">
        <v>664</v>
      </c>
      <c r="Q215" s="84">
        <v>0</v>
      </c>
    </row>
    <row r="216" spans="1:17" x14ac:dyDescent="0.3">
      <c r="A216" s="102" t="s">
        <v>341</v>
      </c>
      <c r="B216" s="74">
        <v>0</v>
      </c>
      <c r="C216" s="72" t="s">
        <v>640</v>
      </c>
      <c r="D216" s="74">
        <v>0</v>
      </c>
      <c r="E216" s="72" t="s">
        <v>640</v>
      </c>
      <c r="F216" s="74">
        <v>1</v>
      </c>
      <c r="G216" s="72" t="s">
        <v>640</v>
      </c>
      <c r="H216" s="72" t="s">
        <v>744</v>
      </c>
      <c r="I216" s="72" t="s">
        <v>743</v>
      </c>
      <c r="J216" s="74">
        <v>0</v>
      </c>
      <c r="K216" s="72" t="s">
        <v>640</v>
      </c>
      <c r="L216" s="80">
        <f t="shared" si="14"/>
        <v>0.25</v>
      </c>
      <c r="M216" s="80">
        <f t="shared" si="15"/>
        <v>3.9527066554093581E-4</v>
      </c>
      <c r="N216" s="96"/>
      <c r="P216" s="83" t="s">
        <v>655</v>
      </c>
      <c r="Q216" s="84">
        <v>0</v>
      </c>
    </row>
    <row r="217" spans="1:17" x14ac:dyDescent="0.3">
      <c r="A217" s="102" t="s">
        <v>661</v>
      </c>
      <c r="B217" s="74">
        <v>0</v>
      </c>
      <c r="C217" s="72" t="s">
        <v>640</v>
      </c>
      <c r="D217" s="72" t="s">
        <v>744</v>
      </c>
      <c r="E217" s="72" t="s">
        <v>743</v>
      </c>
      <c r="F217" s="72" t="s">
        <v>744</v>
      </c>
      <c r="G217" s="72" t="s">
        <v>743</v>
      </c>
      <c r="H217" s="72" t="s">
        <v>744</v>
      </c>
      <c r="I217" s="72" t="s">
        <v>743</v>
      </c>
      <c r="J217" s="74">
        <v>0</v>
      </c>
      <c r="K217" s="72" t="s">
        <v>640</v>
      </c>
      <c r="L217" s="80">
        <f t="shared" si="14"/>
        <v>0</v>
      </c>
      <c r="M217" s="80">
        <f t="shared" si="15"/>
        <v>0</v>
      </c>
      <c r="N217" s="96"/>
      <c r="P217" s="83" t="s">
        <v>663</v>
      </c>
      <c r="Q217" s="84">
        <v>0</v>
      </c>
    </row>
    <row r="218" spans="1:17" x14ac:dyDescent="0.3">
      <c r="A218" s="102" t="s">
        <v>370</v>
      </c>
      <c r="B218" s="74">
        <v>0</v>
      </c>
      <c r="C218" s="72" t="s">
        <v>640</v>
      </c>
      <c r="D218" s="74">
        <v>0</v>
      </c>
      <c r="E218" s="72" t="s">
        <v>640</v>
      </c>
      <c r="F218" s="74">
        <v>0</v>
      </c>
      <c r="G218" s="72" t="s">
        <v>640</v>
      </c>
      <c r="H218" s="74">
        <v>0</v>
      </c>
      <c r="I218" s="72" t="s">
        <v>640</v>
      </c>
      <c r="J218" s="74">
        <v>0</v>
      </c>
      <c r="K218" s="72" t="s">
        <v>640</v>
      </c>
      <c r="L218" s="80">
        <f t="shared" si="14"/>
        <v>0</v>
      </c>
      <c r="M218" s="80">
        <f t="shared" si="15"/>
        <v>0</v>
      </c>
      <c r="N218" s="96"/>
      <c r="P218" s="83" t="s">
        <v>661</v>
      </c>
      <c r="Q218" s="84">
        <v>0</v>
      </c>
    </row>
    <row r="219" spans="1:17" x14ac:dyDescent="0.3">
      <c r="A219" s="102" t="s">
        <v>375</v>
      </c>
      <c r="B219" s="74">
        <v>0</v>
      </c>
      <c r="C219" s="72" t="s">
        <v>640</v>
      </c>
      <c r="D219" s="74">
        <v>0</v>
      </c>
      <c r="E219" s="72" t="s">
        <v>640</v>
      </c>
      <c r="F219" s="74">
        <v>0</v>
      </c>
      <c r="G219" s="72" t="s">
        <v>640</v>
      </c>
      <c r="H219" s="74">
        <v>1</v>
      </c>
      <c r="I219" s="72" t="s">
        <v>640</v>
      </c>
      <c r="J219" s="72" t="s">
        <v>744</v>
      </c>
      <c r="K219" s="72" t="s">
        <v>743</v>
      </c>
      <c r="L219" s="80">
        <f t="shared" si="14"/>
        <v>0.25</v>
      </c>
      <c r="M219" s="80">
        <f t="shared" si="15"/>
        <v>3.9527066554093581E-4</v>
      </c>
      <c r="N219" s="96"/>
      <c r="P219" s="83" t="s">
        <v>370</v>
      </c>
      <c r="Q219" s="84">
        <v>0</v>
      </c>
    </row>
    <row r="220" spans="1:17" x14ac:dyDescent="0.3">
      <c r="A220" s="102" t="s">
        <v>658</v>
      </c>
      <c r="B220" s="72" t="s">
        <v>744</v>
      </c>
      <c r="C220" s="72" t="s">
        <v>743</v>
      </c>
      <c r="D220" s="72" t="s">
        <v>744</v>
      </c>
      <c r="E220" s="72" t="s">
        <v>743</v>
      </c>
      <c r="F220" s="72" t="s">
        <v>744</v>
      </c>
      <c r="G220" s="72" t="s">
        <v>743</v>
      </c>
      <c r="H220" s="74">
        <v>0</v>
      </c>
      <c r="I220" s="72" t="s">
        <v>640</v>
      </c>
      <c r="J220" s="72" t="s">
        <v>744</v>
      </c>
      <c r="K220" s="72" t="s">
        <v>743</v>
      </c>
      <c r="L220" s="80">
        <f t="shared" si="14"/>
        <v>0</v>
      </c>
      <c r="M220" s="80">
        <f t="shared" si="15"/>
        <v>0</v>
      </c>
      <c r="N220" s="96"/>
      <c r="P220" s="83" t="s">
        <v>658</v>
      </c>
      <c r="Q220" s="84">
        <v>0</v>
      </c>
    </row>
    <row r="221" spans="1:17" x14ac:dyDescent="0.3">
      <c r="A221" s="102" t="s">
        <v>657</v>
      </c>
      <c r="B221" s="72" t="s">
        <v>744</v>
      </c>
      <c r="C221" s="72" t="s">
        <v>743</v>
      </c>
      <c r="D221" s="74">
        <v>0</v>
      </c>
      <c r="E221" s="72" t="s">
        <v>640</v>
      </c>
      <c r="F221" s="74">
        <v>0</v>
      </c>
      <c r="G221" s="72" t="s">
        <v>640</v>
      </c>
      <c r="H221" s="74">
        <v>0</v>
      </c>
      <c r="I221" s="72" t="s">
        <v>640</v>
      </c>
      <c r="J221" s="74">
        <v>0</v>
      </c>
      <c r="K221" s="72" t="s">
        <v>640</v>
      </c>
      <c r="L221" s="80">
        <f t="shared" ref="L221:L226" si="16">AVERAGE(B221:J221)</f>
        <v>0</v>
      </c>
      <c r="M221" s="80">
        <f t="shared" ref="M221:M226" si="17">L221/$L$226*100</f>
        <v>0</v>
      </c>
      <c r="N221" s="96"/>
      <c r="P221" s="85" t="s">
        <v>202</v>
      </c>
      <c r="Q221" s="138">
        <v>-7.3847100874127602E-2</v>
      </c>
    </row>
    <row r="222" spans="1:17" x14ac:dyDescent="0.3">
      <c r="A222" s="102" t="s">
        <v>656</v>
      </c>
      <c r="B222" s="72" t="s">
        <v>744</v>
      </c>
      <c r="C222" s="72" t="s">
        <v>743</v>
      </c>
      <c r="D222" s="74">
        <v>0</v>
      </c>
      <c r="E222" s="72" t="s">
        <v>640</v>
      </c>
      <c r="F222" s="74">
        <v>0</v>
      </c>
      <c r="G222" s="72" t="s">
        <v>640</v>
      </c>
      <c r="H222" s="72" t="s">
        <v>744</v>
      </c>
      <c r="I222" s="72" t="s">
        <v>743</v>
      </c>
      <c r="J222" s="74">
        <v>0</v>
      </c>
      <c r="K222" s="72" t="s">
        <v>640</v>
      </c>
      <c r="L222" s="80">
        <f t="shared" si="16"/>
        <v>0</v>
      </c>
      <c r="M222" s="80">
        <f t="shared" si="17"/>
        <v>0</v>
      </c>
      <c r="N222" s="96"/>
      <c r="P222" s="83" t="s">
        <v>225</v>
      </c>
      <c r="Q222" s="84">
        <v>-0.16653495768974899</v>
      </c>
    </row>
    <row r="223" spans="1:17" x14ac:dyDescent="0.3">
      <c r="A223" s="102" t="s">
        <v>654</v>
      </c>
      <c r="B223" s="72" t="s">
        <v>744</v>
      </c>
      <c r="C223" s="72" t="s">
        <v>743</v>
      </c>
      <c r="D223" s="72" t="s">
        <v>744</v>
      </c>
      <c r="E223" s="72" t="s">
        <v>743</v>
      </c>
      <c r="F223" s="72" t="s">
        <v>744</v>
      </c>
      <c r="G223" s="72" t="s">
        <v>743</v>
      </c>
      <c r="H223" s="72" t="s">
        <v>744</v>
      </c>
      <c r="I223" s="72" t="s">
        <v>743</v>
      </c>
      <c r="J223" s="72" t="s">
        <v>744</v>
      </c>
      <c r="K223" s="72" t="s">
        <v>743</v>
      </c>
      <c r="L223" s="80" t="e">
        <f t="shared" si="16"/>
        <v>#DIV/0!</v>
      </c>
      <c r="M223" s="80" t="e">
        <f t="shared" si="17"/>
        <v>#DIV/0!</v>
      </c>
      <c r="N223" s="96"/>
      <c r="P223" s="83" t="s">
        <v>313</v>
      </c>
      <c r="Q223" s="84">
        <v>-0.25922281450536899</v>
      </c>
    </row>
    <row r="224" spans="1:17" x14ac:dyDescent="0.3">
      <c r="A224" s="102" t="s">
        <v>652</v>
      </c>
      <c r="B224" s="74">
        <v>0</v>
      </c>
      <c r="C224" s="72" t="s">
        <v>640</v>
      </c>
      <c r="D224" s="74">
        <v>0</v>
      </c>
      <c r="E224" s="72" t="s">
        <v>640</v>
      </c>
      <c r="F224" s="74">
        <v>0</v>
      </c>
      <c r="G224" s="72" t="s">
        <v>640</v>
      </c>
      <c r="H224" s="72" t="s">
        <v>744</v>
      </c>
      <c r="I224" s="72" t="s">
        <v>743</v>
      </c>
      <c r="J224" s="74">
        <v>0</v>
      </c>
      <c r="K224" s="72" t="s">
        <v>640</v>
      </c>
      <c r="L224" s="80">
        <f t="shared" si="16"/>
        <v>0</v>
      </c>
      <c r="M224" s="80">
        <f t="shared" si="17"/>
        <v>0</v>
      </c>
      <c r="N224" s="96"/>
      <c r="P224" s="83" t="s">
        <v>310</v>
      </c>
      <c r="Q224" s="84">
        <v>-0.35191067132098902</v>
      </c>
    </row>
    <row r="225" spans="1:17" ht="17.25" thickBot="1" x14ac:dyDescent="0.35">
      <c r="A225" s="110" t="s">
        <v>651</v>
      </c>
      <c r="B225" s="74">
        <v>0</v>
      </c>
      <c r="C225" s="72" t="s">
        <v>640</v>
      </c>
      <c r="D225" s="74">
        <v>0</v>
      </c>
      <c r="E225" s="72" t="s">
        <v>640</v>
      </c>
      <c r="F225" s="74">
        <v>0</v>
      </c>
      <c r="G225" s="72" t="s">
        <v>640</v>
      </c>
      <c r="H225" s="72" t="s">
        <v>744</v>
      </c>
      <c r="I225" s="72" t="s">
        <v>743</v>
      </c>
      <c r="J225" s="72" t="s">
        <v>744</v>
      </c>
      <c r="K225" s="72" t="s">
        <v>743</v>
      </c>
      <c r="L225" s="80">
        <f t="shared" si="16"/>
        <v>0</v>
      </c>
      <c r="M225" s="80">
        <f t="shared" si="17"/>
        <v>0</v>
      </c>
      <c r="N225" s="96"/>
      <c r="P225" s="83" t="s">
        <v>326</v>
      </c>
      <c r="Q225" s="84">
        <v>-0.44459852813660899</v>
      </c>
    </row>
    <row r="226" spans="1:17" x14ac:dyDescent="0.3">
      <c r="A226" s="111" t="s">
        <v>179</v>
      </c>
      <c r="B226" s="144">
        <f>B6+B29</f>
        <v>70417</v>
      </c>
      <c r="C226" s="143"/>
      <c r="D226" s="144">
        <f>D6+D29</f>
        <v>38319</v>
      </c>
      <c r="E226" s="143"/>
      <c r="F226" s="144">
        <f>F6+F29</f>
        <v>45656</v>
      </c>
      <c r="G226" s="143"/>
      <c r="H226" s="144">
        <f>H6+H29</f>
        <v>76884</v>
      </c>
      <c r="I226" s="143"/>
      <c r="J226" s="144">
        <f>J6+J29</f>
        <v>84963</v>
      </c>
      <c r="K226" s="143"/>
      <c r="L226" s="90">
        <f t="shared" si="16"/>
        <v>63247.8</v>
      </c>
      <c r="M226" s="90">
        <f t="shared" si="17"/>
        <v>100</v>
      </c>
      <c r="N226" s="96"/>
      <c r="Q226" s="80"/>
    </row>
    <row r="227" spans="1:17" x14ac:dyDescent="0.3">
      <c r="Q227" s="96"/>
    </row>
    <row r="228" spans="1:17" x14ac:dyDescent="0.3">
      <c r="Q228" s="96"/>
    </row>
    <row r="229" spans="1:17" x14ac:dyDescent="0.3">
      <c r="Q229" s="96"/>
    </row>
    <row r="230" spans="1:17" x14ac:dyDescent="0.3">
      <c r="Q230" s="96"/>
    </row>
    <row r="231" spans="1:17" x14ac:dyDescent="0.3">
      <c r="Q231" s="96"/>
    </row>
  </sheetData>
  <autoFilter ref="P29:Q226" xr:uid="{C7B733E7-D487-A240-8445-303753A0EB2A}">
    <sortState xmlns:xlrd2="http://schemas.microsoft.com/office/spreadsheetml/2017/richdata2" ref="P30:Q226">
      <sortCondition descending="1" ref="Q29:Q226"/>
    </sortState>
  </autoFilter>
  <pageMargins left="0.70866141732283472" right="0.70866141732283472" top="0.78740157480314965" bottom="0.74803149606299213" header="0.31496062992125984" footer="0.31496062992125984"/>
  <pageSetup paperSize="9" scale="77" fitToHeight="0" orientation="landscape" r:id="rId1"/>
  <headerFooter>
    <oddHeader>&amp;L&amp;G</oddHeader>
    <oddFooter>&amp;C&amp;"Roboto Condensed,Normal"&amp;9Página &amp;P</oddFooter>
  </headerFooter>
  <legacyDrawingHF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55EE6-3F6C-EE46-BAEB-DBB4B951FEFC}">
  <sheetPr codeName="Hoja24">
    <tabColor theme="5"/>
    <pageSetUpPr fitToPage="1"/>
  </sheetPr>
  <dimension ref="A1:Q259"/>
  <sheetViews>
    <sheetView view="pageLayout" zoomScaleNormal="130" workbookViewId="0">
      <selection activeCell="N28" sqref="N28"/>
    </sheetView>
  </sheetViews>
  <sheetFormatPr baseColWidth="10" defaultColWidth="8.875" defaultRowHeight="16.5" x14ac:dyDescent="0.3"/>
  <cols>
    <col min="1" max="1" width="29.875" style="5" customWidth="1"/>
    <col min="2" max="2" width="10" style="5" customWidth="1"/>
    <col min="3" max="3" width="1.75" style="5" bestFit="1" customWidth="1"/>
    <col min="4" max="4" width="10" style="5" customWidth="1"/>
    <col min="5" max="5" width="1.75" style="5" bestFit="1" customWidth="1"/>
    <col min="6" max="6" width="10" style="5" customWidth="1"/>
    <col min="7" max="7" width="1.75" style="5" bestFit="1" customWidth="1"/>
    <col min="8" max="8" width="10" style="5" customWidth="1"/>
    <col min="9" max="9" width="1.75" style="5" bestFit="1" customWidth="1"/>
    <col min="10" max="10" width="10" style="5" customWidth="1"/>
    <col min="11" max="11" width="1.75" style="5" bestFit="1" customWidth="1"/>
    <col min="12" max="15" width="8.875" style="5"/>
    <col min="16" max="16" width="31.75" style="5" customWidth="1"/>
    <col min="17" max="16384" width="8.875" style="5"/>
  </cols>
  <sheetData>
    <row r="1" spans="1:17" ht="20.25" x14ac:dyDescent="0.3">
      <c r="A1" s="62" t="s">
        <v>1584</v>
      </c>
    </row>
    <row r="2" spans="1:17" ht="17.25" x14ac:dyDescent="0.3">
      <c r="A2" s="18" t="s">
        <v>1576</v>
      </c>
      <c r="B2" s="68"/>
    </row>
    <row r="3" spans="1:17" ht="17.25" x14ac:dyDescent="0.3">
      <c r="A3" s="18" t="s">
        <v>1188</v>
      </c>
      <c r="B3" s="68"/>
    </row>
    <row r="5" spans="1:17" x14ac:dyDescent="0.3">
      <c r="A5" s="102" t="s">
        <v>1626</v>
      </c>
      <c r="B5" s="86" t="s">
        <v>12</v>
      </c>
      <c r="C5" s="86" t="s">
        <v>1615</v>
      </c>
      <c r="D5" s="86" t="s">
        <v>17</v>
      </c>
      <c r="E5" s="86" t="s">
        <v>1627</v>
      </c>
      <c r="F5" s="86" t="s">
        <v>13</v>
      </c>
      <c r="G5" s="86" t="s">
        <v>1628</v>
      </c>
      <c r="H5" s="86" t="s">
        <v>14</v>
      </c>
      <c r="I5" s="86" t="s">
        <v>1629</v>
      </c>
      <c r="J5" s="86" t="s">
        <v>15</v>
      </c>
      <c r="K5" s="86" t="s">
        <v>1630</v>
      </c>
      <c r="L5" s="19" t="s">
        <v>1554</v>
      </c>
      <c r="M5" s="19" t="s">
        <v>182</v>
      </c>
      <c r="N5" s="19"/>
      <c r="O5" s="13"/>
      <c r="P5" s="13"/>
      <c r="Q5" s="13"/>
    </row>
    <row r="6" spans="1:17" x14ac:dyDescent="0.3">
      <c r="A6" s="103" t="s">
        <v>1558</v>
      </c>
      <c r="B6" s="76">
        <f>SUM(B9:B27)</f>
        <v>19338</v>
      </c>
      <c r="C6" s="15" t="s">
        <v>640</v>
      </c>
      <c r="D6" s="76">
        <f>SUM(D9:D27)</f>
        <v>14538</v>
      </c>
      <c r="E6" s="15" t="s">
        <v>640</v>
      </c>
      <c r="F6" s="76">
        <f>SUM(F9:F27)</f>
        <v>15989</v>
      </c>
      <c r="G6" s="15" t="s">
        <v>640</v>
      </c>
      <c r="H6" s="76">
        <f>SUM(H9:H27)</f>
        <v>20966</v>
      </c>
      <c r="I6" s="15" t="s">
        <v>640</v>
      </c>
      <c r="J6" s="76">
        <f>SUM(J9:J27)</f>
        <v>20470</v>
      </c>
      <c r="K6" s="13" t="s">
        <v>640</v>
      </c>
      <c r="L6" s="73">
        <f t="shared" ref="L6:L70" si="0">AVERAGE(B6:J6)</f>
        <v>18260.2</v>
      </c>
      <c r="M6" s="13">
        <f t="shared" ref="M6:M70" si="1">L6/$L$226*100</f>
        <v>56.000515223631588</v>
      </c>
      <c r="N6" s="13"/>
      <c r="O6" s="13"/>
      <c r="P6" s="13"/>
      <c r="Q6" s="13"/>
    </row>
    <row r="7" spans="1:17" x14ac:dyDescent="0.3">
      <c r="A7" s="104" t="s">
        <v>202</v>
      </c>
      <c r="B7" s="81">
        <v>55605</v>
      </c>
      <c r="C7" s="140" t="s">
        <v>640</v>
      </c>
      <c r="D7" s="81">
        <v>40027</v>
      </c>
      <c r="E7" s="140" t="s">
        <v>640</v>
      </c>
      <c r="F7" s="81">
        <v>47637</v>
      </c>
      <c r="G7" s="140" t="s">
        <v>640</v>
      </c>
      <c r="H7" s="81">
        <v>58498</v>
      </c>
      <c r="I7" s="140" t="s">
        <v>640</v>
      </c>
      <c r="J7" s="81">
        <v>62901</v>
      </c>
      <c r="K7" s="72" t="s">
        <v>640</v>
      </c>
      <c r="L7" s="80">
        <f t="shared" si="0"/>
        <v>52933.599999999999</v>
      </c>
      <c r="M7" s="80">
        <f t="shared" si="1"/>
        <v>162.33715253072941</v>
      </c>
      <c r="N7" s="80"/>
      <c r="O7" s="13"/>
      <c r="P7" s="13"/>
      <c r="Q7" s="13"/>
    </row>
    <row r="8" spans="1:17" x14ac:dyDescent="0.3">
      <c r="A8" s="104" t="s">
        <v>686</v>
      </c>
      <c r="B8" s="81">
        <v>41978</v>
      </c>
      <c r="C8" s="140" t="s">
        <v>640</v>
      </c>
      <c r="D8" s="81">
        <v>29652</v>
      </c>
      <c r="E8" s="140" t="s">
        <v>640</v>
      </c>
      <c r="F8" s="81">
        <v>35841</v>
      </c>
      <c r="G8" s="140" t="s">
        <v>640</v>
      </c>
      <c r="H8" s="81">
        <v>44378</v>
      </c>
      <c r="I8" s="140" t="s">
        <v>640</v>
      </c>
      <c r="J8" s="81">
        <v>49426</v>
      </c>
      <c r="K8" s="72" t="s">
        <v>640</v>
      </c>
      <c r="L8" s="80">
        <f t="shared" si="0"/>
        <v>40255</v>
      </c>
      <c r="M8" s="80">
        <f t="shared" si="1"/>
        <v>123.45432910522828</v>
      </c>
      <c r="N8" s="80"/>
      <c r="O8" s="13"/>
      <c r="P8" s="13"/>
      <c r="Q8" s="13"/>
    </row>
    <row r="9" spans="1:17" x14ac:dyDescent="0.3">
      <c r="A9" s="102" t="s">
        <v>277</v>
      </c>
      <c r="B9" s="74">
        <v>216</v>
      </c>
      <c r="C9" s="72" t="s">
        <v>640</v>
      </c>
      <c r="D9" s="74">
        <v>35</v>
      </c>
      <c r="E9" s="72" t="s">
        <v>640</v>
      </c>
      <c r="F9" s="74">
        <v>99</v>
      </c>
      <c r="G9" s="72" t="s">
        <v>640</v>
      </c>
      <c r="H9" s="74">
        <v>90</v>
      </c>
      <c r="I9" s="72" t="s">
        <v>640</v>
      </c>
      <c r="J9" s="74">
        <v>132</v>
      </c>
      <c r="K9" s="72" t="s">
        <v>640</v>
      </c>
      <c r="L9" s="80">
        <f t="shared" si="0"/>
        <v>114.4</v>
      </c>
      <c r="M9" s="80">
        <f t="shared" si="1"/>
        <v>0.3508427586545303</v>
      </c>
      <c r="N9" s="80"/>
      <c r="O9" s="13"/>
      <c r="P9" s="13"/>
      <c r="Q9" s="13"/>
    </row>
    <row r="10" spans="1:17" x14ac:dyDescent="0.3">
      <c r="A10" s="102" t="s">
        <v>297</v>
      </c>
      <c r="B10" s="74">
        <v>0</v>
      </c>
      <c r="C10" s="72" t="s">
        <v>640</v>
      </c>
      <c r="D10" s="74">
        <v>0</v>
      </c>
      <c r="E10" s="72" t="s">
        <v>640</v>
      </c>
      <c r="F10" s="74">
        <v>1</v>
      </c>
      <c r="G10" s="72" t="s">
        <v>640</v>
      </c>
      <c r="H10" s="74">
        <v>6</v>
      </c>
      <c r="I10" s="72" t="s">
        <v>640</v>
      </c>
      <c r="J10" s="74">
        <v>6</v>
      </c>
      <c r="K10" s="72" t="s">
        <v>640</v>
      </c>
      <c r="L10" s="80">
        <f t="shared" si="0"/>
        <v>2.6</v>
      </c>
      <c r="M10" s="80">
        <f t="shared" si="1"/>
        <v>7.9736990603302346E-3</v>
      </c>
      <c r="N10" s="80"/>
      <c r="O10" s="13"/>
      <c r="P10" s="13"/>
      <c r="Q10" s="13"/>
    </row>
    <row r="11" spans="1:17" x14ac:dyDescent="0.3">
      <c r="A11" s="102" t="s">
        <v>327</v>
      </c>
      <c r="B11" s="74">
        <v>468</v>
      </c>
      <c r="C11" s="72" t="s">
        <v>640</v>
      </c>
      <c r="D11" s="74">
        <v>309</v>
      </c>
      <c r="E11" s="72" t="s">
        <v>640</v>
      </c>
      <c r="F11" s="74">
        <v>258</v>
      </c>
      <c r="G11" s="72" t="s">
        <v>640</v>
      </c>
      <c r="H11" s="74">
        <v>444</v>
      </c>
      <c r="I11" s="72" t="s">
        <v>640</v>
      </c>
      <c r="J11" s="74">
        <v>489</v>
      </c>
      <c r="K11" s="72" t="s">
        <v>640</v>
      </c>
      <c r="L11" s="80">
        <f t="shared" si="0"/>
        <v>393.6</v>
      </c>
      <c r="M11" s="80">
        <f t="shared" si="1"/>
        <v>1.2070953654407615</v>
      </c>
      <c r="N11" s="80"/>
      <c r="O11" s="13"/>
      <c r="P11" s="13"/>
      <c r="Q11" s="13"/>
    </row>
    <row r="12" spans="1:17" x14ac:dyDescent="0.3">
      <c r="A12" s="102" t="s">
        <v>362</v>
      </c>
      <c r="B12" s="74">
        <v>2462</v>
      </c>
      <c r="C12" s="72" t="s">
        <v>640</v>
      </c>
      <c r="D12" s="74">
        <v>2149</v>
      </c>
      <c r="E12" s="72" t="s">
        <v>640</v>
      </c>
      <c r="F12" s="74">
        <v>3142</v>
      </c>
      <c r="G12" s="72" t="s">
        <v>640</v>
      </c>
      <c r="H12" s="74">
        <v>4192</v>
      </c>
      <c r="I12" s="72" t="s">
        <v>640</v>
      </c>
      <c r="J12" s="74">
        <v>3215</v>
      </c>
      <c r="K12" s="72" t="s">
        <v>640</v>
      </c>
      <c r="L12" s="80">
        <f t="shared" si="0"/>
        <v>3032</v>
      </c>
      <c r="M12" s="80">
        <f t="shared" si="1"/>
        <v>9.2985598272774119</v>
      </c>
      <c r="N12" s="80"/>
      <c r="O12" s="13"/>
      <c r="P12" s="13"/>
      <c r="Q12" s="13"/>
    </row>
    <row r="13" spans="1:17" x14ac:dyDescent="0.3">
      <c r="A13" s="102" t="s">
        <v>379</v>
      </c>
      <c r="B13" s="74">
        <v>8544</v>
      </c>
      <c r="C13" s="72" t="s">
        <v>640</v>
      </c>
      <c r="D13" s="74">
        <v>6670</v>
      </c>
      <c r="E13" s="72" t="s">
        <v>640</v>
      </c>
      <c r="F13" s="74">
        <v>6557</v>
      </c>
      <c r="G13" s="72" t="s">
        <v>640</v>
      </c>
      <c r="H13" s="74">
        <v>7619</v>
      </c>
      <c r="I13" s="72" t="s">
        <v>640</v>
      </c>
      <c r="J13" s="74">
        <v>7895</v>
      </c>
      <c r="K13" s="72" t="s">
        <v>640</v>
      </c>
      <c r="L13" s="80">
        <f t="shared" si="0"/>
        <v>7457</v>
      </c>
      <c r="M13" s="80">
        <f t="shared" si="1"/>
        <v>22.86918226649329</v>
      </c>
      <c r="N13" s="80"/>
      <c r="O13" s="13"/>
      <c r="P13" s="13"/>
      <c r="Q13" s="13"/>
    </row>
    <row r="14" spans="1:17" x14ac:dyDescent="0.3">
      <c r="A14" s="102" t="s">
        <v>205</v>
      </c>
      <c r="B14" s="74">
        <v>639</v>
      </c>
      <c r="C14" s="72" t="s">
        <v>640</v>
      </c>
      <c r="D14" s="74">
        <v>416</v>
      </c>
      <c r="E14" s="72" t="s">
        <v>640</v>
      </c>
      <c r="F14" s="74">
        <v>620</v>
      </c>
      <c r="G14" s="72" t="s">
        <v>640</v>
      </c>
      <c r="H14" s="74">
        <v>489</v>
      </c>
      <c r="I14" s="72" t="s">
        <v>640</v>
      </c>
      <c r="J14" s="74">
        <v>625</v>
      </c>
      <c r="K14" s="72" t="s">
        <v>640</v>
      </c>
      <c r="L14" s="80">
        <f t="shared" si="0"/>
        <v>557.79999999999995</v>
      </c>
      <c r="M14" s="80">
        <f t="shared" si="1"/>
        <v>1.7106651291739245</v>
      </c>
      <c r="N14" s="80"/>
      <c r="O14" s="13"/>
      <c r="P14" s="13"/>
      <c r="Q14" s="13"/>
    </row>
    <row r="15" spans="1:17" x14ac:dyDescent="0.3">
      <c r="A15" s="102" t="s">
        <v>685</v>
      </c>
      <c r="B15" s="74">
        <v>1</v>
      </c>
      <c r="C15" s="72" t="s">
        <v>640</v>
      </c>
      <c r="D15" s="74">
        <v>1</v>
      </c>
      <c r="E15" s="72" t="s">
        <v>640</v>
      </c>
      <c r="F15" s="74">
        <v>1</v>
      </c>
      <c r="G15" s="72" t="s">
        <v>640</v>
      </c>
      <c r="H15" s="74">
        <v>1</v>
      </c>
      <c r="I15" s="72" t="s">
        <v>640</v>
      </c>
      <c r="J15" s="74">
        <v>8</v>
      </c>
      <c r="K15" s="72" t="s">
        <v>640</v>
      </c>
      <c r="L15" s="80">
        <f t="shared" si="0"/>
        <v>2.4</v>
      </c>
      <c r="M15" s="80">
        <f t="shared" si="1"/>
        <v>7.3603375941509851E-3</v>
      </c>
      <c r="N15" s="80"/>
      <c r="O15" s="13"/>
      <c r="P15" s="13"/>
      <c r="Q15" s="13"/>
    </row>
    <row r="16" spans="1:17" x14ac:dyDescent="0.3">
      <c r="A16" s="102" t="s">
        <v>684</v>
      </c>
      <c r="B16" s="74">
        <v>3</v>
      </c>
      <c r="C16" s="72" t="s">
        <v>640</v>
      </c>
      <c r="D16" s="74">
        <v>2</v>
      </c>
      <c r="E16" s="72" t="s">
        <v>640</v>
      </c>
      <c r="F16" s="74">
        <v>2</v>
      </c>
      <c r="G16" s="72" t="s">
        <v>640</v>
      </c>
      <c r="H16" s="74">
        <v>3</v>
      </c>
      <c r="I16" s="72" t="s">
        <v>640</v>
      </c>
      <c r="J16" s="74">
        <v>7</v>
      </c>
      <c r="K16" s="72" t="s">
        <v>640</v>
      </c>
      <c r="L16" s="80">
        <f t="shared" si="0"/>
        <v>3.4</v>
      </c>
      <c r="M16" s="80">
        <f t="shared" si="1"/>
        <v>1.0427144925047227E-2</v>
      </c>
      <c r="N16" s="80"/>
      <c r="O16" s="13"/>
      <c r="P16" s="13"/>
      <c r="Q16" s="13"/>
    </row>
    <row r="17" spans="1:17" x14ac:dyDescent="0.3">
      <c r="A17" s="102" t="s">
        <v>683</v>
      </c>
      <c r="B17" s="74">
        <v>5</v>
      </c>
      <c r="C17" s="72" t="s">
        <v>640</v>
      </c>
      <c r="D17" s="74">
        <v>0</v>
      </c>
      <c r="E17" s="72" t="s">
        <v>640</v>
      </c>
      <c r="F17" s="72" t="s">
        <v>744</v>
      </c>
      <c r="G17" s="72" t="s">
        <v>743</v>
      </c>
      <c r="H17" s="72" t="s">
        <v>744</v>
      </c>
      <c r="I17" s="72" t="s">
        <v>743</v>
      </c>
      <c r="J17" s="74">
        <v>5</v>
      </c>
      <c r="K17" s="72" t="s">
        <v>640</v>
      </c>
      <c r="L17" s="80">
        <f t="shared" si="0"/>
        <v>3.3333333333333335</v>
      </c>
      <c r="M17" s="80">
        <f t="shared" si="1"/>
        <v>1.022269110298748E-2</v>
      </c>
      <c r="N17" s="80"/>
      <c r="O17" s="13"/>
      <c r="P17" s="13"/>
      <c r="Q17" s="13"/>
    </row>
    <row r="18" spans="1:17" x14ac:dyDescent="0.3">
      <c r="A18" s="102" t="s">
        <v>682</v>
      </c>
      <c r="B18" s="74">
        <v>31</v>
      </c>
      <c r="C18" s="72" t="s">
        <v>640</v>
      </c>
      <c r="D18" s="74">
        <v>28</v>
      </c>
      <c r="E18" s="72" t="s">
        <v>640</v>
      </c>
      <c r="F18" s="74">
        <v>14</v>
      </c>
      <c r="G18" s="72" t="s">
        <v>640</v>
      </c>
      <c r="H18" s="74">
        <v>26</v>
      </c>
      <c r="I18" s="72" t="s">
        <v>640</v>
      </c>
      <c r="J18" s="74">
        <v>15</v>
      </c>
      <c r="K18" s="72" t="s">
        <v>640</v>
      </c>
      <c r="L18" s="80">
        <f t="shared" si="0"/>
        <v>22.8</v>
      </c>
      <c r="M18" s="80">
        <f t="shared" si="1"/>
        <v>6.9923207144434354E-2</v>
      </c>
      <c r="N18" s="80"/>
      <c r="O18" s="13"/>
      <c r="P18" s="13"/>
      <c r="Q18" s="13"/>
    </row>
    <row r="19" spans="1:17" x14ac:dyDescent="0.3">
      <c r="A19" s="102" t="s">
        <v>681</v>
      </c>
      <c r="B19" s="74">
        <v>1</v>
      </c>
      <c r="C19" s="72" t="s">
        <v>640</v>
      </c>
      <c r="D19" s="74">
        <v>1</v>
      </c>
      <c r="E19" s="72" t="s">
        <v>640</v>
      </c>
      <c r="F19" s="74">
        <v>1</v>
      </c>
      <c r="G19" s="72" t="s">
        <v>640</v>
      </c>
      <c r="H19" s="74">
        <v>1</v>
      </c>
      <c r="I19" s="72" t="s">
        <v>640</v>
      </c>
      <c r="J19" s="74">
        <v>0</v>
      </c>
      <c r="K19" s="72" t="s">
        <v>640</v>
      </c>
      <c r="L19" s="80">
        <f t="shared" si="0"/>
        <v>0.8</v>
      </c>
      <c r="M19" s="80">
        <f t="shared" si="1"/>
        <v>2.4534458647169953E-3</v>
      </c>
      <c r="N19" s="80"/>
      <c r="O19" s="13"/>
      <c r="P19" s="13"/>
      <c r="Q19" s="13"/>
    </row>
    <row r="20" spans="1:17" x14ac:dyDescent="0.3">
      <c r="A20" s="102" t="s">
        <v>680</v>
      </c>
      <c r="B20" s="74">
        <v>5</v>
      </c>
      <c r="C20" s="72" t="s">
        <v>640</v>
      </c>
      <c r="D20" s="72" t="s">
        <v>744</v>
      </c>
      <c r="E20" s="72" t="s">
        <v>743</v>
      </c>
      <c r="F20" s="74">
        <v>27</v>
      </c>
      <c r="G20" s="72" t="s">
        <v>640</v>
      </c>
      <c r="H20" s="74">
        <v>56</v>
      </c>
      <c r="I20" s="72" t="s">
        <v>640</v>
      </c>
      <c r="J20" s="74">
        <v>3</v>
      </c>
      <c r="K20" s="72" t="s">
        <v>640</v>
      </c>
      <c r="L20" s="80">
        <f t="shared" si="0"/>
        <v>22.75</v>
      </c>
      <c r="M20" s="80">
        <f t="shared" si="1"/>
        <v>6.9769866777889544E-2</v>
      </c>
      <c r="N20" s="80"/>
      <c r="O20" s="13"/>
      <c r="P20" s="13"/>
      <c r="Q20" s="13"/>
    </row>
    <row r="21" spans="1:17" x14ac:dyDescent="0.3">
      <c r="A21" s="102" t="s">
        <v>342</v>
      </c>
      <c r="B21" s="74">
        <v>0</v>
      </c>
      <c r="C21" s="72" t="s">
        <v>640</v>
      </c>
      <c r="D21" s="72" t="s">
        <v>744</v>
      </c>
      <c r="E21" s="72" t="s">
        <v>743</v>
      </c>
      <c r="F21" s="74">
        <v>1</v>
      </c>
      <c r="G21" s="72" t="s">
        <v>640</v>
      </c>
      <c r="H21" s="72" t="s">
        <v>744</v>
      </c>
      <c r="I21" s="72" t="s">
        <v>743</v>
      </c>
      <c r="J21" s="72" t="s">
        <v>744</v>
      </c>
      <c r="K21" s="72" t="s">
        <v>743</v>
      </c>
      <c r="L21" s="80">
        <f t="shared" si="0"/>
        <v>0.5</v>
      </c>
      <c r="M21" s="80">
        <f t="shared" si="1"/>
        <v>1.5334036654481218E-3</v>
      </c>
      <c r="N21" s="80"/>
      <c r="O21" s="13"/>
      <c r="P21" s="13"/>
      <c r="Q21" s="13"/>
    </row>
    <row r="22" spans="1:17" x14ac:dyDescent="0.3">
      <c r="A22" s="102" t="s">
        <v>234</v>
      </c>
      <c r="B22" s="74">
        <v>359</v>
      </c>
      <c r="C22" s="72" t="s">
        <v>640</v>
      </c>
      <c r="D22" s="74">
        <v>199</v>
      </c>
      <c r="E22" s="72" t="s">
        <v>640</v>
      </c>
      <c r="F22" s="74">
        <v>248</v>
      </c>
      <c r="G22" s="72" t="s">
        <v>640</v>
      </c>
      <c r="H22" s="74">
        <v>309</v>
      </c>
      <c r="I22" s="72" t="s">
        <v>640</v>
      </c>
      <c r="J22" s="74">
        <v>340</v>
      </c>
      <c r="K22" s="72" t="s">
        <v>640</v>
      </c>
      <c r="L22" s="80">
        <f t="shared" si="0"/>
        <v>291</v>
      </c>
      <c r="M22" s="80">
        <f t="shared" si="1"/>
        <v>0.89244093329080687</v>
      </c>
      <c r="N22" s="80"/>
      <c r="O22" s="13"/>
      <c r="P22" s="13"/>
      <c r="Q22" s="13"/>
    </row>
    <row r="23" spans="1:17" x14ac:dyDescent="0.3">
      <c r="A23" s="102" t="s">
        <v>679</v>
      </c>
      <c r="B23" s="72" t="s">
        <v>744</v>
      </c>
      <c r="C23" s="72" t="s">
        <v>743</v>
      </c>
      <c r="D23" s="72" t="s">
        <v>744</v>
      </c>
      <c r="E23" s="72" t="s">
        <v>743</v>
      </c>
      <c r="F23" s="74">
        <v>0</v>
      </c>
      <c r="G23" s="72" t="s">
        <v>640</v>
      </c>
      <c r="H23" s="72" t="s">
        <v>744</v>
      </c>
      <c r="I23" s="72" t="s">
        <v>743</v>
      </c>
      <c r="J23" s="72" t="s">
        <v>744</v>
      </c>
      <c r="K23" s="72" t="s">
        <v>743</v>
      </c>
      <c r="L23" s="80">
        <f t="shared" si="0"/>
        <v>0</v>
      </c>
      <c r="M23" s="80">
        <f t="shared" si="1"/>
        <v>0</v>
      </c>
      <c r="N23" s="80"/>
      <c r="O23" s="13"/>
      <c r="P23" s="13"/>
      <c r="Q23" s="13"/>
    </row>
    <row r="24" spans="1:17" x14ac:dyDescent="0.3">
      <c r="A24" s="102" t="s">
        <v>380</v>
      </c>
      <c r="B24" s="74">
        <v>5688</v>
      </c>
      <c r="C24" s="72" t="s">
        <v>640</v>
      </c>
      <c r="D24" s="74">
        <v>4211</v>
      </c>
      <c r="E24" s="72" t="s">
        <v>640</v>
      </c>
      <c r="F24" s="74">
        <v>4533</v>
      </c>
      <c r="G24" s="72" t="s">
        <v>640</v>
      </c>
      <c r="H24" s="74">
        <v>7090</v>
      </c>
      <c r="I24" s="72" t="s">
        <v>640</v>
      </c>
      <c r="J24" s="74">
        <v>6651</v>
      </c>
      <c r="K24" s="72" t="s">
        <v>640</v>
      </c>
      <c r="L24" s="80">
        <f t="shared" si="0"/>
        <v>5634.6</v>
      </c>
      <c r="M24" s="80">
        <f t="shared" si="1"/>
        <v>17.280232586667978</v>
      </c>
      <c r="N24" s="80"/>
      <c r="O24" s="13"/>
      <c r="P24" s="13"/>
      <c r="Q24" s="13"/>
    </row>
    <row r="25" spans="1:17" x14ac:dyDescent="0.3">
      <c r="A25" s="102" t="s">
        <v>283</v>
      </c>
      <c r="B25" s="74">
        <v>677</v>
      </c>
      <c r="C25" s="72" t="s">
        <v>640</v>
      </c>
      <c r="D25" s="74">
        <v>375</v>
      </c>
      <c r="E25" s="72" t="s">
        <v>640</v>
      </c>
      <c r="F25" s="74">
        <v>321</v>
      </c>
      <c r="G25" s="72" t="s">
        <v>640</v>
      </c>
      <c r="H25" s="74">
        <v>363</v>
      </c>
      <c r="I25" s="72" t="s">
        <v>640</v>
      </c>
      <c r="J25" s="74">
        <v>822</v>
      </c>
      <c r="K25" s="72" t="s">
        <v>640</v>
      </c>
      <c r="L25" s="80">
        <f t="shared" si="0"/>
        <v>511.6</v>
      </c>
      <c r="M25" s="80">
        <f t="shared" si="1"/>
        <v>1.5689786304865183</v>
      </c>
      <c r="N25" s="80"/>
      <c r="O25" s="13"/>
      <c r="P25" s="13"/>
      <c r="Q25" s="13"/>
    </row>
    <row r="26" spans="1:17" x14ac:dyDescent="0.3">
      <c r="A26" s="102" t="s">
        <v>211</v>
      </c>
      <c r="B26" s="74">
        <v>210</v>
      </c>
      <c r="C26" s="72" t="s">
        <v>640</v>
      </c>
      <c r="D26" s="74">
        <v>130</v>
      </c>
      <c r="E26" s="72" t="s">
        <v>640</v>
      </c>
      <c r="F26" s="74">
        <v>148</v>
      </c>
      <c r="G26" s="72" t="s">
        <v>640</v>
      </c>
      <c r="H26" s="74">
        <v>206</v>
      </c>
      <c r="I26" s="72" t="s">
        <v>640</v>
      </c>
      <c r="J26" s="74">
        <v>212</v>
      </c>
      <c r="K26" s="72" t="s">
        <v>640</v>
      </c>
      <c r="L26" s="80">
        <f t="shared" si="0"/>
        <v>181.2</v>
      </c>
      <c r="M26" s="80">
        <f t="shared" si="1"/>
        <v>0.55570548835839928</v>
      </c>
      <c r="N26" s="80"/>
      <c r="O26" s="13"/>
      <c r="P26" s="13"/>
      <c r="Q26" s="13"/>
    </row>
    <row r="27" spans="1:17" x14ac:dyDescent="0.3">
      <c r="A27" s="102" t="s">
        <v>321</v>
      </c>
      <c r="B27" s="74">
        <v>29</v>
      </c>
      <c r="C27" s="72" t="s">
        <v>640</v>
      </c>
      <c r="D27" s="74">
        <v>12</v>
      </c>
      <c r="E27" s="72" t="s">
        <v>640</v>
      </c>
      <c r="F27" s="74">
        <v>16</v>
      </c>
      <c r="G27" s="72" t="s">
        <v>640</v>
      </c>
      <c r="H27" s="74">
        <v>71</v>
      </c>
      <c r="I27" s="72" t="s">
        <v>640</v>
      </c>
      <c r="J27" s="74">
        <v>45</v>
      </c>
      <c r="K27" s="72" t="s">
        <v>640</v>
      </c>
      <c r="L27" s="80">
        <f t="shared" si="0"/>
        <v>34.6</v>
      </c>
      <c r="M27" s="80">
        <f t="shared" si="1"/>
        <v>0.10611153364901003</v>
      </c>
      <c r="N27" s="80"/>
      <c r="O27" s="13"/>
      <c r="P27" s="13"/>
      <c r="Q27" s="13"/>
    </row>
    <row r="28" spans="1:17" x14ac:dyDescent="0.3">
      <c r="A28" s="110"/>
      <c r="B28" s="74"/>
      <c r="C28" s="72"/>
      <c r="D28" s="74"/>
      <c r="E28" s="72"/>
      <c r="F28" s="74"/>
      <c r="G28" s="72"/>
      <c r="H28" s="74"/>
      <c r="I28" s="72"/>
      <c r="J28" s="74"/>
      <c r="K28" s="72"/>
      <c r="L28" s="80"/>
      <c r="M28" s="80"/>
      <c r="N28" s="80"/>
      <c r="O28" s="13"/>
      <c r="P28" s="13"/>
      <c r="Q28" s="13"/>
    </row>
    <row r="29" spans="1:17" ht="17.25" thickBot="1" x14ac:dyDescent="0.35">
      <c r="A29" s="106" t="s">
        <v>627</v>
      </c>
      <c r="B29" s="141">
        <f>B30+B43+B99+B145+B194</f>
        <v>14622</v>
      </c>
      <c r="C29" s="141"/>
      <c r="D29" s="141">
        <f>D30+D43+D99+D145+D194</f>
        <v>8972</v>
      </c>
      <c r="E29" s="141"/>
      <c r="F29" s="141">
        <f>F30+F43+F99+F145+F194</f>
        <v>13170</v>
      </c>
      <c r="G29" s="141"/>
      <c r="H29" s="141">
        <f>H30+H43+H99+H145+H194</f>
        <v>18046</v>
      </c>
      <c r="I29" s="141"/>
      <c r="J29" s="141">
        <f>J30+J43+J99+J145+J194</f>
        <v>16925</v>
      </c>
      <c r="K29" s="72"/>
      <c r="L29" s="80">
        <f t="shared" si="0"/>
        <v>14347</v>
      </c>
      <c r="M29" s="80">
        <f t="shared" si="1"/>
        <v>43.999484776368405</v>
      </c>
      <c r="N29" s="80"/>
      <c r="O29" s="13"/>
      <c r="P29" s="85" t="s">
        <v>627</v>
      </c>
      <c r="Q29" s="84"/>
    </row>
    <row r="30" spans="1:17" x14ac:dyDescent="0.3">
      <c r="A30" s="107" t="s">
        <v>202</v>
      </c>
      <c r="B30" s="146">
        <f>SUM(B31:B42)</f>
        <v>1273</v>
      </c>
      <c r="C30" s="146"/>
      <c r="D30" s="146">
        <f>SUM(D31:D42)</f>
        <v>729</v>
      </c>
      <c r="E30" s="146"/>
      <c r="F30" s="146">
        <f>SUM(F31:F42)</f>
        <v>1127</v>
      </c>
      <c r="G30" s="146"/>
      <c r="H30" s="146">
        <f>SUM(H31:H42)</f>
        <v>1214</v>
      </c>
      <c r="I30" s="146"/>
      <c r="J30" s="146">
        <f>SUM(J31:J42)</f>
        <v>1080</v>
      </c>
      <c r="K30" s="147"/>
      <c r="L30" s="90">
        <f t="shared" si="0"/>
        <v>1084.5999999999999</v>
      </c>
      <c r="M30" s="90">
        <f t="shared" si="1"/>
        <v>3.3262592310900652</v>
      </c>
      <c r="N30" s="80"/>
      <c r="O30" s="13"/>
      <c r="P30" s="83" t="s">
        <v>18</v>
      </c>
      <c r="Q30" s="84">
        <f>5.11543462793493+1.7</f>
        <v>6.8154346279349305</v>
      </c>
    </row>
    <row r="31" spans="1:17" x14ac:dyDescent="0.3">
      <c r="A31" s="102" t="s">
        <v>225</v>
      </c>
      <c r="B31" s="74">
        <v>6</v>
      </c>
      <c r="C31" s="72" t="s">
        <v>640</v>
      </c>
      <c r="D31" s="74">
        <v>8</v>
      </c>
      <c r="E31" s="72" t="s">
        <v>640</v>
      </c>
      <c r="F31" s="74">
        <v>14</v>
      </c>
      <c r="G31" s="72" t="s">
        <v>640</v>
      </c>
      <c r="H31" s="74">
        <v>13</v>
      </c>
      <c r="I31" s="72" t="s">
        <v>640</v>
      </c>
      <c r="J31" s="74">
        <v>14</v>
      </c>
      <c r="K31" s="72" t="s">
        <v>640</v>
      </c>
      <c r="L31" s="80">
        <f t="shared" si="0"/>
        <v>11</v>
      </c>
      <c r="M31" s="80">
        <f t="shared" si="1"/>
        <v>3.3734880639858682E-2</v>
      </c>
      <c r="N31" s="80"/>
      <c r="O31" s="13"/>
      <c r="P31" s="83" t="s">
        <v>314</v>
      </c>
      <c r="Q31" s="84">
        <v>2.8913859515689784</v>
      </c>
    </row>
    <row r="32" spans="1:17" x14ac:dyDescent="0.3">
      <c r="A32" s="102" t="s">
        <v>313</v>
      </c>
      <c r="B32" s="74">
        <v>13</v>
      </c>
      <c r="C32" s="72" t="s">
        <v>640</v>
      </c>
      <c r="D32" s="74">
        <v>2</v>
      </c>
      <c r="E32" s="72" t="s">
        <v>640</v>
      </c>
      <c r="F32" s="74">
        <v>1</v>
      </c>
      <c r="G32" s="72" t="s">
        <v>640</v>
      </c>
      <c r="H32" s="74">
        <v>6</v>
      </c>
      <c r="I32" s="72" t="s">
        <v>640</v>
      </c>
      <c r="J32" s="74">
        <v>7</v>
      </c>
      <c r="K32" s="72" t="s">
        <v>640</v>
      </c>
      <c r="L32" s="80">
        <f t="shared" si="0"/>
        <v>5.8</v>
      </c>
      <c r="M32" s="80">
        <f t="shared" si="1"/>
        <v>1.7787482519198212E-2</v>
      </c>
      <c r="N32" s="80"/>
      <c r="O32" s="13"/>
      <c r="P32" s="83" t="s">
        <v>32</v>
      </c>
      <c r="Q32" s="84">
        <v>2.8441571186731762</v>
      </c>
    </row>
    <row r="33" spans="1:17" x14ac:dyDescent="0.3">
      <c r="A33" s="102" t="s">
        <v>310</v>
      </c>
      <c r="B33" s="74">
        <v>35</v>
      </c>
      <c r="C33" s="72" t="s">
        <v>640</v>
      </c>
      <c r="D33" s="72" t="s">
        <v>744</v>
      </c>
      <c r="E33" s="72" t="s">
        <v>743</v>
      </c>
      <c r="F33" s="74">
        <v>25</v>
      </c>
      <c r="G33" s="72" t="s">
        <v>640</v>
      </c>
      <c r="H33" s="74">
        <v>21</v>
      </c>
      <c r="I33" s="72" t="s">
        <v>640</v>
      </c>
      <c r="J33" s="74">
        <v>35</v>
      </c>
      <c r="K33" s="72" t="s">
        <v>640</v>
      </c>
      <c r="L33" s="80">
        <f t="shared" si="0"/>
        <v>29</v>
      </c>
      <c r="M33" s="80">
        <f t="shared" si="1"/>
        <v>8.8937412595991069E-2</v>
      </c>
      <c r="N33" s="80"/>
      <c r="O33" s="13"/>
      <c r="P33" s="83" t="s">
        <v>348</v>
      </c>
      <c r="Q33" s="84">
        <v>2.381682573174023</v>
      </c>
    </row>
    <row r="34" spans="1:17" x14ac:dyDescent="0.3">
      <c r="A34" s="102" t="s">
        <v>326</v>
      </c>
      <c r="B34" s="74">
        <v>13</v>
      </c>
      <c r="C34" s="72" t="s">
        <v>640</v>
      </c>
      <c r="D34" s="74">
        <v>5</v>
      </c>
      <c r="E34" s="72" t="s">
        <v>640</v>
      </c>
      <c r="F34" s="74">
        <v>11</v>
      </c>
      <c r="G34" s="72" t="s">
        <v>640</v>
      </c>
      <c r="H34" s="74">
        <v>15</v>
      </c>
      <c r="I34" s="72" t="s">
        <v>640</v>
      </c>
      <c r="J34" s="74">
        <v>5</v>
      </c>
      <c r="K34" s="72" t="s">
        <v>640</v>
      </c>
      <c r="L34" s="80">
        <f t="shared" si="0"/>
        <v>9.8000000000000007</v>
      </c>
      <c r="M34" s="80">
        <f t="shared" si="1"/>
        <v>3.0054711842783192E-2</v>
      </c>
      <c r="N34" s="80"/>
      <c r="O34" s="13"/>
      <c r="P34" s="83" t="s">
        <v>60</v>
      </c>
      <c r="Q34" s="84">
        <v>1.9787040898942565</v>
      </c>
    </row>
    <row r="35" spans="1:17" x14ac:dyDescent="0.3">
      <c r="A35" s="102" t="s">
        <v>264</v>
      </c>
      <c r="B35" s="74">
        <v>21</v>
      </c>
      <c r="C35" s="72" t="s">
        <v>640</v>
      </c>
      <c r="D35" s="74">
        <v>8</v>
      </c>
      <c r="E35" s="72" t="s">
        <v>640</v>
      </c>
      <c r="F35" s="74">
        <v>62</v>
      </c>
      <c r="G35" s="72" t="s">
        <v>640</v>
      </c>
      <c r="H35" s="74">
        <v>22</v>
      </c>
      <c r="I35" s="72" t="s">
        <v>640</v>
      </c>
      <c r="J35" s="74">
        <v>29</v>
      </c>
      <c r="K35" s="72" t="s">
        <v>640</v>
      </c>
      <c r="L35" s="80">
        <f t="shared" si="0"/>
        <v>28.4</v>
      </c>
      <c r="M35" s="80">
        <f t="shared" si="1"/>
        <v>8.7097328197453319E-2</v>
      </c>
      <c r="N35" s="80"/>
      <c r="O35" s="13"/>
      <c r="P35" s="83" t="s">
        <v>238</v>
      </c>
      <c r="Q35" s="84">
        <v>1.6217277165779338</v>
      </c>
    </row>
    <row r="36" spans="1:17" x14ac:dyDescent="0.3">
      <c r="A36" s="102" t="s">
        <v>201</v>
      </c>
      <c r="B36" s="74">
        <v>13</v>
      </c>
      <c r="C36" s="72" t="s">
        <v>640</v>
      </c>
      <c r="D36" s="74">
        <v>23</v>
      </c>
      <c r="E36" s="72" t="s">
        <v>640</v>
      </c>
      <c r="F36" s="74">
        <v>34</v>
      </c>
      <c r="G36" s="72" t="s">
        <v>640</v>
      </c>
      <c r="H36" s="74">
        <v>35</v>
      </c>
      <c r="I36" s="72" t="s">
        <v>640</v>
      </c>
      <c r="J36" s="74">
        <v>90</v>
      </c>
      <c r="K36" s="72" t="s">
        <v>640</v>
      </c>
      <c r="L36" s="80">
        <f t="shared" si="0"/>
        <v>39</v>
      </c>
      <c r="M36" s="80">
        <f t="shared" si="1"/>
        <v>0.11960548590495351</v>
      </c>
      <c r="N36" s="80"/>
      <c r="O36" s="13"/>
      <c r="P36" s="83" t="s">
        <v>30</v>
      </c>
      <c r="Q36" s="84">
        <v>1.398464142888687</v>
      </c>
    </row>
    <row r="37" spans="1:17" x14ac:dyDescent="0.3">
      <c r="A37" s="102" t="s">
        <v>345</v>
      </c>
      <c r="B37" s="74">
        <v>21</v>
      </c>
      <c r="C37" s="72" t="s">
        <v>640</v>
      </c>
      <c r="D37" s="74">
        <v>29</v>
      </c>
      <c r="E37" s="72" t="s">
        <v>640</v>
      </c>
      <c r="F37" s="74">
        <v>41</v>
      </c>
      <c r="G37" s="72" t="s">
        <v>640</v>
      </c>
      <c r="H37" s="74">
        <v>61</v>
      </c>
      <c r="I37" s="72" t="s">
        <v>640</v>
      </c>
      <c r="J37" s="74">
        <v>28</v>
      </c>
      <c r="K37" s="72" t="s">
        <v>640</v>
      </c>
      <c r="L37" s="80">
        <f t="shared" si="0"/>
        <v>36</v>
      </c>
      <c r="M37" s="80">
        <f t="shared" si="1"/>
        <v>0.11040506391226476</v>
      </c>
      <c r="N37" s="80"/>
      <c r="O37" s="13"/>
      <c r="P37" s="83" t="s">
        <v>28</v>
      </c>
      <c r="Q37" s="84">
        <v>1.3101400917588752</v>
      </c>
    </row>
    <row r="38" spans="1:17" x14ac:dyDescent="0.3">
      <c r="A38" s="102" t="s">
        <v>60</v>
      </c>
      <c r="B38" s="74">
        <v>616</v>
      </c>
      <c r="C38" s="72" t="s">
        <v>640</v>
      </c>
      <c r="D38" s="74">
        <v>351</v>
      </c>
      <c r="E38" s="72" t="s">
        <v>640</v>
      </c>
      <c r="F38" s="74">
        <v>594</v>
      </c>
      <c r="G38" s="72" t="s">
        <v>640</v>
      </c>
      <c r="H38" s="74">
        <v>862</v>
      </c>
      <c r="I38" s="72" t="s">
        <v>640</v>
      </c>
      <c r="J38" s="74">
        <v>803</v>
      </c>
      <c r="K38" s="72" t="s">
        <v>640</v>
      </c>
      <c r="L38" s="80">
        <f t="shared" si="0"/>
        <v>645.20000000000005</v>
      </c>
      <c r="M38" s="80">
        <f t="shared" si="1"/>
        <v>1.9787040898942565</v>
      </c>
      <c r="N38" s="80"/>
      <c r="O38" s="13"/>
      <c r="P38" s="83" t="s">
        <v>378</v>
      </c>
      <c r="Q38" s="84">
        <v>1.2911258863073185</v>
      </c>
    </row>
    <row r="39" spans="1:17" x14ac:dyDescent="0.3">
      <c r="A39" s="102" t="s">
        <v>377</v>
      </c>
      <c r="B39" s="74">
        <v>132</v>
      </c>
      <c r="C39" s="72" t="s">
        <v>640</v>
      </c>
      <c r="D39" s="74">
        <v>104</v>
      </c>
      <c r="E39" s="72" t="s">
        <v>640</v>
      </c>
      <c r="F39" s="74">
        <v>129</v>
      </c>
      <c r="G39" s="72" t="s">
        <v>640</v>
      </c>
      <c r="H39" s="74">
        <v>57</v>
      </c>
      <c r="I39" s="72" t="s">
        <v>640</v>
      </c>
      <c r="J39" s="74">
        <v>35</v>
      </c>
      <c r="K39" s="72" t="s">
        <v>640</v>
      </c>
      <c r="L39" s="80">
        <f t="shared" si="0"/>
        <v>91.4</v>
      </c>
      <c r="M39" s="80">
        <f t="shared" si="1"/>
        <v>0.28030619004391666</v>
      </c>
      <c r="N39" s="80"/>
      <c r="O39" s="13"/>
      <c r="P39" s="83" t="s">
        <v>251</v>
      </c>
      <c r="Q39" s="84">
        <v>1.2383768002159032</v>
      </c>
    </row>
    <row r="40" spans="1:17" x14ac:dyDescent="0.3">
      <c r="A40" s="102" t="s">
        <v>648</v>
      </c>
      <c r="B40" s="72" t="s">
        <v>744</v>
      </c>
      <c r="C40" s="72" t="s">
        <v>640</v>
      </c>
      <c r="D40" s="72" t="s">
        <v>744</v>
      </c>
      <c r="E40" s="72" t="s">
        <v>640</v>
      </c>
      <c r="F40" s="72" t="s">
        <v>744</v>
      </c>
      <c r="G40" s="72" t="s">
        <v>640</v>
      </c>
      <c r="H40" s="72" t="s">
        <v>744</v>
      </c>
      <c r="I40" s="72" t="s">
        <v>640</v>
      </c>
      <c r="J40" s="72" t="s">
        <v>744</v>
      </c>
      <c r="K40" s="72" t="s">
        <v>640</v>
      </c>
      <c r="L40" s="80"/>
      <c r="M40" s="80">
        <f t="shared" si="1"/>
        <v>0</v>
      </c>
      <c r="N40" s="80"/>
      <c r="O40" s="13"/>
      <c r="P40" s="67"/>
      <c r="Q40" s="84">
        <f>SUM(Q30:Q39)</f>
        <v>23.771198998994084</v>
      </c>
    </row>
    <row r="41" spans="1:17" x14ac:dyDescent="0.3">
      <c r="A41" s="102" t="s">
        <v>219</v>
      </c>
      <c r="B41" s="74">
        <v>4</v>
      </c>
      <c r="C41" s="72" t="s">
        <v>640</v>
      </c>
      <c r="D41" s="74">
        <v>4</v>
      </c>
      <c r="E41" s="72" t="s">
        <v>640</v>
      </c>
      <c r="F41" s="74">
        <v>4</v>
      </c>
      <c r="G41" s="72" t="s">
        <v>640</v>
      </c>
      <c r="H41" s="74">
        <v>17</v>
      </c>
      <c r="I41" s="72" t="s">
        <v>640</v>
      </c>
      <c r="J41" s="72" t="s">
        <v>744</v>
      </c>
      <c r="K41" s="72" t="s">
        <v>743</v>
      </c>
      <c r="L41" s="80">
        <f t="shared" si="0"/>
        <v>7.25</v>
      </c>
      <c r="M41" s="80">
        <f t="shared" si="1"/>
        <v>2.2234353148997767E-2</v>
      </c>
      <c r="N41" s="80"/>
      <c r="O41" s="13"/>
      <c r="P41" s="83"/>
      <c r="Q41" s="84"/>
    </row>
    <row r="42" spans="1:17" ht="17.25" thickBot="1" x14ac:dyDescent="0.35">
      <c r="A42" s="110" t="s">
        <v>339</v>
      </c>
      <c r="B42" s="74">
        <v>399</v>
      </c>
      <c r="C42" s="72" t="s">
        <v>640</v>
      </c>
      <c r="D42" s="74">
        <v>195</v>
      </c>
      <c r="E42" s="72" t="s">
        <v>640</v>
      </c>
      <c r="F42" s="74">
        <v>212</v>
      </c>
      <c r="G42" s="72" t="s">
        <v>640</v>
      </c>
      <c r="H42" s="74">
        <v>105</v>
      </c>
      <c r="I42" s="72" t="s">
        <v>640</v>
      </c>
      <c r="J42" s="74">
        <v>34</v>
      </c>
      <c r="K42" s="72" t="s">
        <v>640</v>
      </c>
      <c r="L42" s="80">
        <f t="shared" si="0"/>
        <v>189</v>
      </c>
      <c r="M42" s="80">
        <f t="shared" si="1"/>
        <v>0.57962658553939006</v>
      </c>
      <c r="N42" s="80"/>
      <c r="O42" s="13"/>
      <c r="P42" s="83"/>
      <c r="Q42" s="84"/>
    </row>
    <row r="43" spans="1:17" s="8" customFormat="1" x14ac:dyDescent="0.3">
      <c r="A43" s="107" t="s">
        <v>204</v>
      </c>
      <c r="B43" s="145">
        <f>SUM(B44:B98)</f>
        <v>2832</v>
      </c>
      <c r="C43" s="146" t="s">
        <v>640</v>
      </c>
      <c r="D43" s="145">
        <f>SUM(D44:D98)</f>
        <v>1038</v>
      </c>
      <c r="E43" s="146" t="s">
        <v>640</v>
      </c>
      <c r="F43" s="145">
        <f>SUM(F44:F98)</f>
        <v>1382</v>
      </c>
      <c r="G43" s="146" t="s">
        <v>640</v>
      </c>
      <c r="H43" s="145">
        <f>SUM(H44:H98)</f>
        <v>2675</v>
      </c>
      <c r="I43" s="146" t="s">
        <v>640</v>
      </c>
      <c r="J43" s="145">
        <f>SUM(J44:J98)</f>
        <v>3320</v>
      </c>
      <c r="K43" s="146" t="s">
        <v>640</v>
      </c>
      <c r="L43" s="90">
        <f t="shared" si="0"/>
        <v>2249.4</v>
      </c>
      <c r="M43" s="90">
        <f t="shared" si="1"/>
        <v>6.8984764101180112</v>
      </c>
      <c r="N43" s="80"/>
      <c r="O43" s="15"/>
      <c r="P43" s="83"/>
      <c r="Q43" s="84"/>
    </row>
    <row r="44" spans="1:17" x14ac:dyDescent="0.3">
      <c r="A44" s="102" t="s">
        <v>207</v>
      </c>
      <c r="B44" s="74">
        <v>12</v>
      </c>
      <c r="C44" s="72" t="s">
        <v>640</v>
      </c>
      <c r="D44" s="74">
        <v>14</v>
      </c>
      <c r="E44" s="72" t="s">
        <v>640</v>
      </c>
      <c r="F44" s="74">
        <v>15</v>
      </c>
      <c r="G44" s="72" t="s">
        <v>640</v>
      </c>
      <c r="H44" s="74">
        <v>29</v>
      </c>
      <c r="I44" s="72" t="s">
        <v>640</v>
      </c>
      <c r="J44" s="74">
        <v>15</v>
      </c>
      <c r="K44" s="72" t="s">
        <v>640</v>
      </c>
      <c r="L44" s="80">
        <f t="shared" si="0"/>
        <v>17</v>
      </c>
      <c r="M44" s="80">
        <f t="shared" si="1"/>
        <v>5.2135724625236149E-2</v>
      </c>
      <c r="N44" s="80"/>
      <c r="O44" s="13"/>
      <c r="P44" s="83"/>
      <c r="Q44" s="84"/>
    </row>
    <row r="45" spans="1:17" x14ac:dyDescent="0.3">
      <c r="A45" s="102" t="s">
        <v>233</v>
      </c>
      <c r="B45" s="74">
        <v>12</v>
      </c>
      <c r="C45" s="72" t="s">
        <v>640</v>
      </c>
      <c r="D45" s="74">
        <v>9</v>
      </c>
      <c r="E45" s="72" t="s">
        <v>640</v>
      </c>
      <c r="F45" s="74">
        <v>4</v>
      </c>
      <c r="G45" s="72" t="s">
        <v>640</v>
      </c>
      <c r="H45" s="74">
        <v>3</v>
      </c>
      <c r="I45" s="72" t="s">
        <v>640</v>
      </c>
      <c r="J45" s="74">
        <v>1</v>
      </c>
      <c r="K45" s="72" t="s">
        <v>640</v>
      </c>
      <c r="L45" s="80">
        <f t="shared" si="0"/>
        <v>5.8</v>
      </c>
      <c r="M45" s="80">
        <f t="shared" si="1"/>
        <v>1.7787482519198212E-2</v>
      </c>
      <c r="N45" s="80"/>
      <c r="O45" s="13"/>
      <c r="P45" s="83"/>
      <c r="Q45" s="84"/>
    </row>
    <row r="46" spans="1:17" x14ac:dyDescent="0.3">
      <c r="A46" s="102" t="s">
        <v>235</v>
      </c>
      <c r="B46" s="72" t="s">
        <v>744</v>
      </c>
      <c r="C46" s="72" t="s">
        <v>743</v>
      </c>
      <c r="D46" s="74">
        <v>0</v>
      </c>
      <c r="E46" s="72" t="s">
        <v>640</v>
      </c>
      <c r="F46" s="74">
        <v>0</v>
      </c>
      <c r="G46" s="72" t="s">
        <v>640</v>
      </c>
      <c r="H46" s="74">
        <v>0</v>
      </c>
      <c r="I46" s="72" t="s">
        <v>640</v>
      </c>
      <c r="J46" s="74">
        <v>0</v>
      </c>
      <c r="K46" s="72" t="s">
        <v>640</v>
      </c>
      <c r="L46" s="80">
        <f t="shared" si="0"/>
        <v>0</v>
      </c>
      <c r="M46" s="80">
        <f t="shared" si="1"/>
        <v>0</v>
      </c>
      <c r="N46" s="80"/>
      <c r="O46" s="13"/>
      <c r="P46" s="83"/>
      <c r="Q46" s="84"/>
    </row>
    <row r="47" spans="1:17" x14ac:dyDescent="0.3">
      <c r="A47" s="102" t="s">
        <v>236</v>
      </c>
      <c r="B47" s="74">
        <v>0</v>
      </c>
      <c r="C47" s="72" t="s">
        <v>640</v>
      </c>
      <c r="D47" s="74">
        <v>0</v>
      </c>
      <c r="E47" s="72" t="s">
        <v>640</v>
      </c>
      <c r="F47" s="74">
        <v>1</v>
      </c>
      <c r="G47" s="72" t="s">
        <v>640</v>
      </c>
      <c r="H47" s="74">
        <v>0</v>
      </c>
      <c r="I47" s="72" t="s">
        <v>640</v>
      </c>
      <c r="J47" s="72" t="s">
        <v>744</v>
      </c>
      <c r="K47" s="72" t="s">
        <v>743</v>
      </c>
      <c r="L47" s="80">
        <f t="shared" si="0"/>
        <v>0.25</v>
      </c>
      <c r="M47" s="80">
        <f t="shared" si="1"/>
        <v>7.6670183272406088E-4</v>
      </c>
      <c r="N47" s="80"/>
      <c r="O47" s="13"/>
      <c r="P47" s="85"/>
      <c r="Q47" s="84"/>
    </row>
    <row r="48" spans="1:17" x14ac:dyDescent="0.3">
      <c r="A48" s="102" t="s">
        <v>625</v>
      </c>
      <c r="B48" s="74">
        <v>6</v>
      </c>
      <c r="C48" s="72" t="s">
        <v>640</v>
      </c>
      <c r="D48" s="74">
        <v>0</v>
      </c>
      <c r="E48" s="72" t="s">
        <v>640</v>
      </c>
      <c r="F48" s="74">
        <v>0</v>
      </c>
      <c r="G48" s="72" t="s">
        <v>640</v>
      </c>
      <c r="H48" s="74">
        <v>0</v>
      </c>
      <c r="I48" s="72" t="s">
        <v>640</v>
      </c>
      <c r="J48" s="74">
        <v>0</v>
      </c>
      <c r="K48" s="72" t="s">
        <v>640</v>
      </c>
      <c r="L48" s="80">
        <f t="shared" si="0"/>
        <v>1.2</v>
      </c>
      <c r="M48" s="80">
        <f t="shared" si="1"/>
        <v>3.6801687970754926E-3</v>
      </c>
      <c r="N48" s="80"/>
      <c r="O48" s="13"/>
      <c r="P48" s="85"/>
      <c r="Q48" s="138"/>
    </row>
    <row r="49" spans="1:17" x14ac:dyDescent="0.3">
      <c r="A49" s="102" t="s">
        <v>646</v>
      </c>
      <c r="B49" s="74">
        <v>2</v>
      </c>
      <c r="C49" s="72" t="s">
        <v>640</v>
      </c>
      <c r="D49" s="74">
        <v>2</v>
      </c>
      <c r="E49" s="72" t="s">
        <v>640</v>
      </c>
      <c r="F49" s="74">
        <v>2</v>
      </c>
      <c r="G49" s="72" t="s">
        <v>640</v>
      </c>
      <c r="H49" s="74">
        <v>2</v>
      </c>
      <c r="I49" s="72" t="s">
        <v>640</v>
      </c>
      <c r="J49" s="74">
        <v>2</v>
      </c>
      <c r="K49" s="72" t="s">
        <v>640</v>
      </c>
      <c r="L49" s="80">
        <f t="shared" si="0"/>
        <v>2</v>
      </c>
      <c r="M49" s="80">
        <f t="shared" si="1"/>
        <v>6.133614661792487E-3</v>
      </c>
      <c r="N49" s="80"/>
      <c r="O49" s="13"/>
      <c r="P49" s="85"/>
      <c r="Q49" s="138"/>
    </row>
    <row r="50" spans="1:17" x14ac:dyDescent="0.3">
      <c r="A50" s="102" t="s">
        <v>255</v>
      </c>
      <c r="B50" s="74">
        <v>6</v>
      </c>
      <c r="C50" s="72" t="s">
        <v>640</v>
      </c>
      <c r="D50" s="74">
        <v>14</v>
      </c>
      <c r="E50" s="72" t="s">
        <v>640</v>
      </c>
      <c r="F50" s="74">
        <v>5</v>
      </c>
      <c r="G50" s="72" t="s">
        <v>640</v>
      </c>
      <c r="H50" s="74">
        <v>9</v>
      </c>
      <c r="I50" s="72" t="s">
        <v>640</v>
      </c>
      <c r="J50" s="74">
        <v>26</v>
      </c>
      <c r="K50" s="72" t="s">
        <v>640</v>
      </c>
      <c r="L50" s="80">
        <f t="shared" si="0"/>
        <v>12</v>
      </c>
      <c r="M50" s="80">
        <f t="shared" si="1"/>
        <v>3.6801687970754927E-2</v>
      </c>
      <c r="N50" s="80"/>
      <c r="O50" s="13"/>
      <c r="P50" s="67"/>
      <c r="Q50" s="67"/>
    </row>
    <row r="51" spans="1:17" x14ac:dyDescent="0.3">
      <c r="A51" s="102" t="s">
        <v>263</v>
      </c>
      <c r="B51" s="74">
        <v>4</v>
      </c>
      <c r="C51" s="72" t="s">
        <v>640</v>
      </c>
      <c r="D51" s="74">
        <v>5</v>
      </c>
      <c r="E51" s="72" t="s">
        <v>640</v>
      </c>
      <c r="F51" s="74">
        <v>5</v>
      </c>
      <c r="G51" s="72" t="s">
        <v>640</v>
      </c>
      <c r="H51" s="74">
        <v>10</v>
      </c>
      <c r="I51" s="72" t="s">
        <v>640</v>
      </c>
      <c r="J51" s="74">
        <v>1</v>
      </c>
      <c r="K51" s="72" t="s">
        <v>640</v>
      </c>
      <c r="L51" s="80">
        <f t="shared" si="0"/>
        <v>5</v>
      </c>
      <c r="M51" s="80">
        <f t="shared" si="1"/>
        <v>1.5334036654481218E-2</v>
      </c>
      <c r="N51" s="80"/>
      <c r="O51" s="13"/>
      <c r="P51" s="67"/>
      <c r="Q51" s="67"/>
    </row>
    <row r="52" spans="1:17" x14ac:dyDescent="0.3">
      <c r="A52" s="102" t="s">
        <v>672</v>
      </c>
      <c r="B52" s="74">
        <v>0</v>
      </c>
      <c r="C52" s="72" t="s">
        <v>640</v>
      </c>
      <c r="D52" s="74">
        <v>0</v>
      </c>
      <c r="E52" s="72" t="s">
        <v>640</v>
      </c>
      <c r="F52" s="74">
        <v>0</v>
      </c>
      <c r="G52" s="72" t="s">
        <v>640</v>
      </c>
      <c r="H52" s="74">
        <v>18</v>
      </c>
      <c r="I52" s="72" t="s">
        <v>640</v>
      </c>
      <c r="J52" s="74">
        <v>22</v>
      </c>
      <c r="K52" s="72" t="s">
        <v>640</v>
      </c>
      <c r="L52" s="80">
        <f t="shared" si="0"/>
        <v>8</v>
      </c>
      <c r="M52" s="80">
        <f t="shared" si="1"/>
        <v>2.4534458647169948E-2</v>
      </c>
      <c r="N52" s="80"/>
      <c r="O52" s="13"/>
      <c r="P52" s="67"/>
      <c r="Q52" s="67"/>
    </row>
    <row r="53" spans="1:17" x14ac:dyDescent="0.3">
      <c r="A53" s="102" t="s">
        <v>230</v>
      </c>
      <c r="B53" s="72" t="s">
        <v>744</v>
      </c>
      <c r="C53" s="72" t="s">
        <v>743</v>
      </c>
      <c r="D53" s="74">
        <v>0</v>
      </c>
      <c r="E53" s="72" t="s">
        <v>640</v>
      </c>
      <c r="F53" s="74">
        <v>0</v>
      </c>
      <c r="G53" s="72" t="s">
        <v>640</v>
      </c>
      <c r="H53" s="74">
        <v>0</v>
      </c>
      <c r="I53" s="72" t="s">
        <v>640</v>
      </c>
      <c r="J53" s="74">
        <v>0</v>
      </c>
      <c r="K53" s="72" t="s">
        <v>640</v>
      </c>
      <c r="L53" s="80">
        <f t="shared" si="0"/>
        <v>0</v>
      </c>
      <c r="M53" s="80">
        <f t="shared" si="1"/>
        <v>0</v>
      </c>
      <c r="N53" s="80"/>
      <c r="O53" s="13"/>
      <c r="P53" s="67"/>
      <c r="Q53" s="67"/>
    </row>
    <row r="54" spans="1:17" x14ac:dyDescent="0.3">
      <c r="A54" s="102" t="s">
        <v>239</v>
      </c>
      <c r="B54" s="72" t="s">
        <v>744</v>
      </c>
      <c r="C54" s="72" t="s">
        <v>743</v>
      </c>
      <c r="D54" s="72" t="s">
        <v>744</v>
      </c>
      <c r="E54" s="72" t="s">
        <v>743</v>
      </c>
      <c r="F54" s="72" t="s">
        <v>744</v>
      </c>
      <c r="G54" s="72" t="s">
        <v>743</v>
      </c>
      <c r="H54" s="72" t="s">
        <v>744</v>
      </c>
      <c r="I54" s="72" t="s">
        <v>743</v>
      </c>
      <c r="J54" s="72" t="s">
        <v>744</v>
      </c>
      <c r="K54" s="72" t="s">
        <v>743</v>
      </c>
      <c r="L54" s="80"/>
      <c r="M54" s="80">
        <f t="shared" si="1"/>
        <v>0</v>
      </c>
      <c r="N54" s="80"/>
      <c r="O54" s="13"/>
      <c r="P54" s="67"/>
      <c r="Q54" s="67"/>
    </row>
    <row r="55" spans="1:17" x14ac:dyDescent="0.3">
      <c r="A55" s="102" t="s">
        <v>249</v>
      </c>
      <c r="B55" s="74">
        <v>134</v>
      </c>
      <c r="C55" s="72" t="s">
        <v>640</v>
      </c>
      <c r="D55" s="74">
        <v>0</v>
      </c>
      <c r="E55" s="72" t="s">
        <v>640</v>
      </c>
      <c r="F55" s="74">
        <v>0</v>
      </c>
      <c r="G55" s="72" t="s">
        <v>640</v>
      </c>
      <c r="H55" s="74">
        <v>58</v>
      </c>
      <c r="I55" s="72" t="s">
        <v>640</v>
      </c>
      <c r="J55" s="74">
        <v>0</v>
      </c>
      <c r="K55" s="72" t="s">
        <v>640</v>
      </c>
      <c r="L55" s="80">
        <f t="shared" si="0"/>
        <v>38.4</v>
      </c>
      <c r="M55" s="80">
        <f t="shared" si="1"/>
        <v>0.11776540150641576</v>
      </c>
      <c r="N55" s="80"/>
      <c r="O55" s="13"/>
      <c r="P55" s="67"/>
      <c r="Q55" s="67"/>
    </row>
    <row r="56" spans="1:17" x14ac:dyDescent="0.3">
      <c r="A56" s="102" t="s">
        <v>256</v>
      </c>
      <c r="B56" s="74">
        <v>0</v>
      </c>
      <c r="C56" s="72" t="s">
        <v>640</v>
      </c>
      <c r="D56" s="74">
        <v>0</v>
      </c>
      <c r="E56" s="72" t="s">
        <v>640</v>
      </c>
      <c r="F56" s="74">
        <v>0</v>
      </c>
      <c r="G56" s="72" t="s">
        <v>640</v>
      </c>
      <c r="H56" s="74">
        <v>0</v>
      </c>
      <c r="I56" s="72" t="s">
        <v>640</v>
      </c>
      <c r="J56" s="72" t="s">
        <v>744</v>
      </c>
      <c r="K56" s="72" t="s">
        <v>743</v>
      </c>
      <c r="L56" s="80">
        <f t="shared" si="0"/>
        <v>0</v>
      </c>
      <c r="M56" s="80">
        <f t="shared" si="1"/>
        <v>0</v>
      </c>
      <c r="N56" s="80"/>
      <c r="O56" s="13"/>
      <c r="P56" s="67"/>
      <c r="Q56" s="67"/>
    </row>
    <row r="57" spans="1:17" x14ac:dyDescent="0.3">
      <c r="A57" s="102" t="s">
        <v>259</v>
      </c>
      <c r="B57" s="74">
        <v>24</v>
      </c>
      <c r="C57" s="72" t="s">
        <v>640</v>
      </c>
      <c r="D57" s="74">
        <v>2</v>
      </c>
      <c r="E57" s="72" t="s">
        <v>640</v>
      </c>
      <c r="F57" s="74">
        <v>4</v>
      </c>
      <c r="G57" s="72" t="s">
        <v>640</v>
      </c>
      <c r="H57" s="74">
        <v>4</v>
      </c>
      <c r="I57" s="72" t="s">
        <v>640</v>
      </c>
      <c r="J57" s="72" t="s">
        <v>744</v>
      </c>
      <c r="K57" s="72" t="s">
        <v>743</v>
      </c>
      <c r="L57" s="80">
        <f t="shared" si="0"/>
        <v>8.5</v>
      </c>
      <c r="M57" s="80">
        <f t="shared" si="1"/>
        <v>2.6067862312618074E-2</v>
      </c>
      <c r="N57" s="80"/>
      <c r="O57" s="13"/>
      <c r="P57" s="67"/>
      <c r="Q57" s="67"/>
    </row>
    <row r="58" spans="1:17" x14ac:dyDescent="0.3">
      <c r="A58" s="102" t="s">
        <v>286</v>
      </c>
      <c r="B58" s="74">
        <v>98</v>
      </c>
      <c r="C58" s="72" t="s">
        <v>640</v>
      </c>
      <c r="D58" s="74">
        <v>12</v>
      </c>
      <c r="E58" s="72" t="s">
        <v>640</v>
      </c>
      <c r="F58" s="74">
        <v>23</v>
      </c>
      <c r="G58" s="72" t="s">
        <v>640</v>
      </c>
      <c r="H58" s="74">
        <v>133</v>
      </c>
      <c r="I58" s="72" t="s">
        <v>640</v>
      </c>
      <c r="J58" s="74">
        <v>33</v>
      </c>
      <c r="K58" s="72" t="s">
        <v>640</v>
      </c>
      <c r="L58" s="80">
        <f t="shared" si="0"/>
        <v>59.8</v>
      </c>
      <c r="M58" s="80">
        <f t="shared" si="1"/>
        <v>0.18339507838759536</v>
      </c>
      <c r="N58" s="80"/>
      <c r="O58" s="13"/>
      <c r="P58" s="67"/>
      <c r="Q58" s="67"/>
    </row>
    <row r="59" spans="1:17" x14ac:dyDescent="0.3">
      <c r="A59" s="102" t="s">
        <v>300</v>
      </c>
      <c r="B59" s="74">
        <v>1</v>
      </c>
      <c r="C59" s="72" t="s">
        <v>640</v>
      </c>
      <c r="D59" s="74">
        <v>1</v>
      </c>
      <c r="E59" s="72" t="s">
        <v>640</v>
      </c>
      <c r="F59" s="74">
        <v>1</v>
      </c>
      <c r="G59" s="72" t="s">
        <v>640</v>
      </c>
      <c r="H59" s="74">
        <v>3</v>
      </c>
      <c r="I59" s="72" t="s">
        <v>640</v>
      </c>
      <c r="J59" s="74">
        <v>84</v>
      </c>
      <c r="K59" s="72" t="s">
        <v>640</v>
      </c>
      <c r="L59" s="80">
        <f t="shared" si="0"/>
        <v>18</v>
      </c>
      <c r="M59" s="80">
        <f t="shared" si="1"/>
        <v>5.5202531956132381E-2</v>
      </c>
      <c r="N59" s="80"/>
      <c r="O59" s="13"/>
      <c r="P59" s="67"/>
      <c r="Q59" s="67"/>
    </row>
    <row r="60" spans="1:17" x14ac:dyDescent="0.3">
      <c r="A60" s="102" t="s">
        <v>301</v>
      </c>
      <c r="B60" s="72" t="s">
        <v>744</v>
      </c>
      <c r="C60" s="72" t="s">
        <v>743</v>
      </c>
      <c r="D60" s="74">
        <v>0</v>
      </c>
      <c r="E60" s="72" t="s">
        <v>640</v>
      </c>
      <c r="F60" s="74">
        <v>0</v>
      </c>
      <c r="G60" s="72" t="s">
        <v>640</v>
      </c>
      <c r="H60" s="74">
        <v>0</v>
      </c>
      <c r="I60" s="72" t="s">
        <v>640</v>
      </c>
      <c r="J60" s="74">
        <v>4</v>
      </c>
      <c r="K60" s="72" t="s">
        <v>640</v>
      </c>
      <c r="L60" s="80">
        <f t="shared" si="0"/>
        <v>1</v>
      </c>
      <c r="M60" s="80">
        <f t="shared" si="1"/>
        <v>3.0668073308962435E-3</v>
      </c>
      <c r="N60" s="80"/>
      <c r="O60" s="13"/>
      <c r="P60" s="67"/>
      <c r="Q60" s="67"/>
    </row>
    <row r="61" spans="1:17" x14ac:dyDescent="0.3">
      <c r="A61" s="102" t="s">
        <v>308</v>
      </c>
      <c r="B61" s="74">
        <v>24</v>
      </c>
      <c r="C61" s="72" t="s">
        <v>640</v>
      </c>
      <c r="D61" s="74">
        <v>4</v>
      </c>
      <c r="E61" s="72" t="s">
        <v>640</v>
      </c>
      <c r="F61" s="74">
        <v>5</v>
      </c>
      <c r="G61" s="72" t="s">
        <v>640</v>
      </c>
      <c r="H61" s="74">
        <v>18</v>
      </c>
      <c r="I61" s="72" t="s">
        <v>640</v>
      </c>
      <c r="J61" s="74">
        <v>73</v>
      </c>
      <c r="K61" s="72" t="s">
        <v>640</v>
      </c>
      <c r="L61" s="80">
        <f t="shared" si="0"/>
        <v>24.8</v>
      </c>
      <c r="M61" s="80">
        <f t="shared" si="1"/>
        <v>7.6056821806226846E-2</v>
      </c>
      <c r="N61" s="80"/>
      <c r="O61" s="13"/>
      <c r="P61" s="67"/>
      <c r="Q61" s="67"/>
    </row>
    <row r="62" spans="1:17" x14ac:dyDescent="0.3">
      <c r="A62" s="102" t="s">
        <v>315</v>
      </c>
      <c r="B62" s="74">
        <v>7</v>
      </c>
      <c r="C62" s="72" t="s">
        <v>640</v>
      </c>
      <c r="D62" s="74">
        <v>2</v>
      </c>
      <c r="E62" s="72" t="s">
        <v>640</v>
      </c>
      <c r="F62" s="74">
        <v>11</v>
      </c>
      <c r="G62" s="72" t="s">
        <v>640</v>
      </c>
      <c r="H62" s="74">
        <v>6</v>
      </c>
      <c r="I62" s="72" t="s">
        <v>640</v>
      </c>
      <c r="J62" s="74">
        <v>11</v>
      </c>
      <c r="K62" s="72" t="s">
        <v>640</v>
      </c>
      <c r="L62" s="80">
        <f t="shared" si="0"/>
        <v>7.4</v>
      </c>
      <c r="M62" s="80">
        <f t="shared" si="1"/>
        <v>2.2694374248632205E-2</v>
      </c>
      <c r="N62" s="80"/>
      <c r="O62" s="13"/>
      <c r="P62" s="83" t="s">
        <v>5</v>
      </c>
      <c r="Q62" s="84">
        <v>1.0911700483328834</v>
      </c>
    </row>
    <row r="63" spans="1:17" x14ac:dyDescent="0.3">
      <c r="A63" s="102" t="s">
        <v>340</v>
      </c>
      <c r="B63" s="74">
        <v>1</v>
      </c>
      <c r="C63" s="72" t="s">
        <v>640</v>
      </c>
      <c r="D63" s="74">
        <v>0</v>
      </c>
      <c r="E63" s="72" t="s">
        <v>640</v>
      </c>
      <c r="F63" s="74">
        <v>0</v>
      </c>
      <c r="G63" s="72" t="s">
        <v>640</v>
      </c>
      <c r="H63" s="74">
        <v>0</v>
      </c>
      <c r="I63" s="72" t="s">
        <v>640</v>
      </c>
      <c r="J63" s="74">
        <v>1</v>
      </c>
      <c r="K63" s="72" t="s">
        <v>640</v>
      </c>
      <c r="L63" s="80">
        <f t="shared" si="0"/>
        <v>0.4</v>
      </c>
      <c r="M63" s="80">
        <f t="shared" si="1"/>
        <v>1.2267229323584977E-3</v>
      </c>
      <c r="N63" s="80"/>
      <c r="O63" s="13"/>
      <c r="P63" s="83" t="s">
        <v>281</v>
      </c>
      <c r="Q63" s="84">
        <v>1.0463946613017983</v>
      </c>
    </row>
    <row r="64" spans="1:17" x14ac:dyDescent="0.3">
      <c r="A64" s="102" t="s">
        <v>346</v>
      </c>
      <c r="B64" s="74">
        <v>50</v>
      </c>
      <c r="C64" s="72" t="s">
        <v>640</v>
      </c>
      <c r="D64" s="74">
        <v>7</v>
      </c>
      <c r="E64" s="72" t="s">
        <v>640</v>
      </c>
      <c r="F64" s="74">
        <v>15</v>
      </c>
      <c r="G64" s="72" t="s">
        <v>640</v>
      </c>
      <c r="H64" s="74">
        <v>12</v>
      </c>
      <c r="I64" s="72" t="s">
        <v>640</v>
      </c>
      <c r="J64" s="74">
        <v>3</v>
      </c>
      <c r="K64" s="72" t="s">
        <v>640</v>
      </c>
      <c r="L64" s="80">
        <f t="shared" si="0"/>
        <v>17.399999999999999</v>
      </c>
      <c r="M64" s="80">
        <f t="shared" si="1"/>
        <v>5.3362447557594637E-2</v>
      </c>
      <c r="N64" s="80"/>
      <c r="O64" s="13"/>
      <c r="P64" s="83" t="s">
        <v>253</v>
      </c>
      <c r="Q64" s="84">
        <v>1.0378076007752888</v>
      </c>
    </row>
    <row r="65" spans="1:17" x14ac:dyDescent="0.3">
      <c r="A65" s="102" t="s">
        <v>352</v>
      </c>
      <c r="B65" s="74">
        <v>0</v>
      </c>
      <c r="C65" s="72" t="s">
        <v>640</v>
      </c>
      <c r="D65" s="74">
        <v>0</v>
      </c>
      <c r="E65" s="72" t="s">
        <v>640</v>
      </c>
      <c r="F65" s="74">
        <v>0</v>
      </c>
      <c r="G65" s="72" t="s">
        <v>640</v>
      </c>
      <c r="H65" s="72" t="s">
        <v>744</v>
      </c>
      <c r="I65" s="72" t="s">
        <v>743</v>
      </c>
      <c r="J65" s="72" t="s">
        <v>744</v>
      </c>
      <c r="K65" s="72" t="s">
        <v>743</v>
      </c>
      <c r="L65" s="80">
        <f t="shared" si="0"/>
        <v>0</v>
      </c>
      <c r="M65" s="80">
        <f t="shared" si="1"/>
        <v>0</v>
      </c>
      <c r="N65" s="80"/>
      <c r="O65" s="13"/>
      <c r="P65" s="83" t="s">
        <v>366</v>
      </c>
      <c r="Q65" s="84">
        <v>0.90225471674967483</v>
      </c>
    </row>
    <row r="66" spans="1:17" x14ac:dyDescent="0.3">
      <c r="A66" s="102" t="s">
        <v>376</v>
      </c>
      <c r="B66" s="74">
        <v>7</v>
      </c>
      <c r="C66" s="72" t="s">
        <v>640</v>
      </c>
      <c r="D66" s="74">
        <v>2</v>
      </c>
      <c r="E66" s="72" t="s">
        <v>640</v>
      </c>
      <c r="F66" s="74">
        <v>3</v>
      </c>
      <c r="G66" s="72" t="s">
        <v>640</v>
      </c>
      <c r="H66" s="74">
        <v>10</v>
      </c>
      <c r="I66" s="72" t="s">
        <v>640</v>
      </c>
      <c r="J66" s="74">
        <v>11</v>
      </c>
      <c r="K66" s="72" t="s">
        <v>640</v>
      </c>
      <c r="L66" s="80">
        <f t="shared" si="0"/>
        <v>6.6</v>
      </c>
      <c r="M66" s="80">
        <f t="shared" si="1"/>
        <v>2.0240928383915207E-2</v>
      </c>
      <c r="N66" s="80"/>
      <c r="O66" s="13"/>
      <c r="P66" s="83" t="s">
        <v>334</v>
      </c>
      <c r="Q66" s="84">
        <v>0.87220000490689165</v>
      </c>
    </row>
    <row r="67" spans="1:17" x14ac:dyDescent="0.3">
      <c r="A67" s="102" t="s">
        <v>365</v>
      </c>
      <c r="B67" s="74">
        <v>13</v>
      </c>
      <c r="C67" s="72" t="s">
        <v>640</v>
      </c>
      <c r="D67" s="74">
        <v>9</v>
      </c>
      <c r="E67" s="72" t="s">
        <v>640</v>
      </c>
      <c r="F67" s="74">
        <v>39</v>
      </c>
      <c r="G67" s="72" t="s">
        <v>640</v>
      </c>
      <c r="H67" s="74">
        <v>58</v>
      </c>
      <c r="I67" s="72" t="s">
        <v>640</v>
      </c>
      <c r="J67" s="74">
        <v>33</v>
      </c>
      <c r="K67" s="72" t="s">
        <v>640</v>
      </c>
      <c r="L67" s="80">
        <f t="shared" si="0"/>
        <v>30.4</v>
      </c>
      <c r="M67" s="80">
        <f t="shared" si="1"/>
        <v>9.3230942859245811E-2</v>
      </c>
      <c r="N67" s="80"/>
      <c r="O67" s="13"/>
      <c r="P67" s="83" t="s">
        <v>237</v>
      </c>
      <c r="Q67" s="84">
        <v>0.85563924532005198</v>
      </c>
    </row>
    <row r="68" spans="1:17" x14ac:dyDescent="0.3">
      <c r="A68" s="102" t="s">
        <v>388</v>
      </c>
      <c r="B68" s="74">
        <v>1</v>
      </c>
      <c r="C68" s="72" t="s">
        <v>640</v>
      </c>
      <c r="D68" s="74">
        <v>0</v>
      </c>
      <c r="E68" s="72" t="s">
        <v>640</v>
      </c>
      <c r="F68" s="74">
        <v>1</v>
      </c>
      <c r="G68" s="72" t="s">
        <v>640</v>
      </c>
      <c r="H68" s="74">
        <v>1</v>
      </c>
      <c r="I68" s="72" t="s">
        <v>640</v>
      </c>
      <c r="J68" s="74">
        <v>1</v>
      </c>
      <c r="K68" s="72" t="s">
        <v>640</v>
      </c>
      <c r="L68" s="80">
        <f t="shared" si="0"/>
        <v>0.8</v>
      </c>
      <c r="M68" s="80">
        <f t="shared" si="1"/>
        <v>2.4534458647169953E-3</v>
      </c>
      <c r="N68" s="80"/>
      <c r="O68" s="13"/>
      <c r="P68" s="83" t="s">
        <v>381</v>
      </c>
      <c r="Q68" s="84">
        <v>0.8114772197551462</v>
      </c>
    </row>
    <row r="69" spans="1:17" x14ac:dyDescent="0.3">
      <c r="A69" s="102" t="s">
        <v>389</v>
      </c>
      <c r="B69" s="74">
        <v>1</v>
      </c>
      <c r="C69" s="72" t="s">
        <v>640</v>
      </c>
      <c r="D69" s="74">
        <v>1</v>
      </c>
      <c r="E69" s="72" t="s">
        <v>640</v>
      </c>
      <c r="F69" s="74">
        <v>1</v>
      </c>
      <c r="G69" s="72" t="s">
        <v>640</v>
      </c>
      <c r="H69" s="74">
        <v>1</v>
      </c>
      <c r="I69" s="72" t="s">
        <v>640</v>
      </c>
      <c r="J69" s="74">
        <v>16</v>
      </c>
      <c r="K69" s="72" t="s">
        <v>640</v>
      </c>
      <c r="L69" s="80">
        <f t="shared" si="0"/>
        <v>4</v>
      </c>
      <c r="M69" s="80">
        <f t="shared" si="1"/>
        <v>1.2267229323584974E-2</v>
      </c>
      <c r="N69" s="80"/>
      <c r="O69" s="13"/>
      <c r="P69" s="85" t="s">
        <v>641</v>
      </c>
      <c r="Q69" s="138">
        <v>0.80718368949189134</v>
      </c>
    </row>
    <row r="70" spans="1:17" x14ac:dyDescent="0.3">
      <c r="A70" s="102" t="s">
        <v>203</v>
      </c>
      <c r="B70" s="74">
        <v>284</v>
      </c>
      <c r="C70" s="72" t="s">
        <v>640</v>
      </c>
      <c r="D70" s="74">
        <v>67</v>
      </c>
      <c r="E70" s="72" t="s">
        <v>640</v>
      </c>
      <c r="F70" s="74">
        <v>41</v>
      </c>
      <c r="G70" s="72" t="s">
        <v>640</v>
      </c>
      <c r="H70" s="74">
        <v>41</v>
      </c>
      <c r="I70" s="72" t="s">
        <v>640</v>
      </c>
      <c r="J70" s="74">
        <v>56</v>
      </c>
      <c r="K70" s="72" t="s">
        <v>640</v>
      </c>
      <c r="L70" s="80">
        <f t="shared" si="0"/>
        <v>97.8</v>
      </c>
      <c r="M70" s="80">
        <f t="shared" si="1"/>
        <v>0.29993375696165264</v>
      </c>
      <c r="N70" s="80"/>
      <c r="O70" s="13"/>
      <c r="P70" s="83" t="s">
        <v>306</v>
      </c>
      <c r="Q70" s="84">
        <v>0.79307637576976864</v>
      </c>
    </row>
    <row r="71" spans="1:17" x14ac:dyDescent="0.3">
      <c r="A71" s="102" t="s">
        <v>253</v>
      </c>
      <c r="B71" s="74">
        <v>307</v>
      </c>
      <c r="C71" s="72" t="s">
        <v>640</v>
      </c>
      <c r="D71" s="74">
        <v>68</v>
      </c>
      <c r="E71" s="72" t="s">
        <v>640</v>
      </c>
      <c r="F71" s="74">
        <v>164</v>
      </c>
      <c r="G71" s="72" t="s">
        <v>640</v>
      </c>
      <c r="H71" s="74">
        <v>523</v>
      </c>
      <c r="I71" s="72" t="s">
        <v>640</v>
      </c>
      <c r="J71" s="74">
        <v>630</v>
      </c>
      <c r="K71" s="72" t="s">
        <v>640</v>
      </c>
      <c r="L71" s="80">
        <f t="shared" ref="L71:L134" si="2">AVERAGE(B71:J71)</f>
        <v>338.4</v>
      </c>
      <c r="M71" s="80">
        <f t="shared" ref="M71:M134" si="3">L71/$L$226*100</f>
        <v>1.0378076007752888</v>
      </c>
      <c r="N71" s="80"/>
      <c r="O71" s="13"/>
      <c r="P71" s="83" t="s">
        <v>44</v>
      </c>
      <c r="Q71" s="84">
        <v>0.68144458892514537</v>
      </c>
    </row>
    <row r="72" spans="1:17" x14ac:dyDescent="0.3">
      <c r="A72" s="102" t="s">
        <v>296</v>
      </c>
      <c r="B72" s="74">
        <v>25</v>
      </c>
      <c r="C72" s="72" t="s">
        <v>640</v>
      </c>
      <c r="D72" s="74">
        <v>7</v>
      </c>
      <c r="E72" s="72" t="s">
        <v>640</v>
      </c>
      <c r="F72" s="74">
        <v>10</v>
      </c>
      <c r="G72" s="72" t="s">
        <v>640</v>
      </c>
      <c r="H72" s="74">
        <v>12</v>
      </c>
      <c r="I72" s="72" t="s">
        <v>640</v>
      </c>
      <c r="J72" s="74">
        <v>6</v>
      </c>
      <c r="K72" s="72" t="s">
        <v>640</v>
      </c>
      <c r="L72" s="80">
        <f t="shared" si="2"/>
        <v>12</v>
      </c>
      <c r="M72" s="80">
        <f t="shared" si="3"/>
        <v>3.6801687970754927E-2</v>
      </c>
      <c r="N72" s="80"/>
      <c r="O72" s="13"/>
      <c r="P72" s="83" t="s">
        <v>339</v>
      </c>
      <c r="Q72" s="84">
        <v>0.57962658553939006</v>
      </c>
    </row>
    <row r="73" spans="1:17" x14ac:dyDescent="0.3">
      <c r="A73" s="102" t="s">
        <v>314</v>
      </c>
      <c r="B73" s="74">
        <v>1158</v>
      </c>
      <c r="C73" s="72" t="s">
        <v>640</v>
      </c>
      <c r="D73" s="74">
        <v>370</v>
      </c>
      <c r="E73" s="72" t="s">
        <v>640</v>
      </c>
      <c r="F73" s="74">
        <v>572</v>
      </c>
      <c r="G73" s="72" t="s">
        <v>640</v>
      </c>
      <c r="H73" s="74">
        <v>955</v>
      </c>
      <c r="I73" s="72" t="s">
        <v>640</v>
      </c>
      <c r="J73" s="74">
        <v>1659</v>
      </c>
      <c r="K73" s="72" t="s">
        <v>640</v>
      </c>
      <c r="L73" s="80">
        <f t="shared" si="2"/>
        <v>942.8</v>
      </c>
      <c r="M73" s="80">
        <f t="shared" si="3"/>
        <v>2.8913859515689784</v>
      </c>
      <c r="N73" s="80"/>
      <c r="O73" s="13"/>
      <c r="P73" s="83" t="s">
        <v>252</v>
      </c>
      <c r="Q73" s="84">
        <v>0.57287960941141836</v>
      </c>
    </row>
    <row r="74" spans="1:17" x14ac:dyDescent="0.3">
      <c r="A74" s="102" t="s">
        <v>354</v>
      </c>
      <c r="B74" s="72" t="s">
        <v>744</v>
      </c>
      <c r="C74" s="72" t="s">
        <v>743</v>
      </c>
      <c r="D74" s="72" t="s">
        <v>744</v>
      </c>
      <c r="E74" s="72" t="s">
        <v>743</v>
      </c>
      <c r="F74" s="74">
        <v>0</v>
      </c>
      <c r="G74" s="72" t="s">
        <v>640</v>
      </c>
      <c r="H74" s="74">
        <v>0</v>
      </c>
      <c r="I74" s="72" t="s">
        <v>640</v>
      </c>
      <c r="J74" s="74">
        <v>0</v>
      </c>
      <c r="K74" s="72" t="s">
        <v>640</v>
      </c>
      <c r="L74" s="80">
        <f t="shared" si="2"/>
        <v>0</v>
      </c>
      <c r="M74" s="80">
        <f t="shared" si="3"/>
        <v>0</v>
      </c>
      <c r="N74" s="80"/>
      <c r="O74" s="13"/>
      <c r="P74" s="83" t="s">
        <v>245</v>
      </c>
      <c r="Q74" s="84">
        <v>0.53914472877155972</v>
      </c>
    </row>
    <row r="75" spans="1:17" x14ac:dyDescent="0.3">
      <c r="A75" s="102" t="s">
        <v>359</v>
      </c>
      <c r="B75" s="74">
        <v>3</v>
      </c>
      <c r="C75" s="72" t="s">
        <v>640</v>
      </c>
      <c r="D75" s="74">
        <v>3</v>
      </c>
      <c r="E75" s="72" t="s">
        <v>640</v>
      </c>
      <c r="F75" s="74">
        <v>3</v>
      </c>
      <c r="G75" s="72" t="s">
        <v>640</v>
      </c>
      <c r="H75" s="74">
        <v>2</v>
      </c>
      <c r="I75" s="72" t="s">
        <v>640</v>
      </c>
      <c r="J75" s="74">
        <v>3</v>
      </c>
      <c r="K75" s="72" t="s">
        <v>640</v>
      </c>
      <c r="L75" s="80">
        <f t="shared" si="2"/>
        <v>2.8</v>
      </c>
      <c r="M75" s="80">
        <f t="shared" si="3"/>
        <v>8.5870605265094824E-3</v>
      </c>
      <c r="N75" s="80"/>
      <c r="O75" s="13"/>
      <c r="P75" s="83" t="s">
        <v>36</v>
      </c>
      <c r="Q75" s="84">
        <v>0.44162025564905905</v>
      </c>
    </row>
    <row r="76" spans="1:17" x14ac:dyDescent="0.3">
      <c r="A76" s="102" t="s">
        <v>372</v>
      </c>
      <c r="B76" s="74">
        <v>48</v>
      </c>
      <c r="C76" s="72" t="s">
        <v>640</v>
      </c>
      <c r="D76" s="74">
        <v>25</v>
      </c>
      <c r="E76" s="72" t="s">
        <v>640</v>
      </c>
      <c r="F76" s="74">
        <v>33</v>
      </c>
      <c r="G76" s="72" t="s">
        <v>640</v>
      </c>
      <c r="H76" s="74">
        <v>59</v>
      </c>
      <c r="I76" s="72" t="s">
        <v>640</v>
      </c>
      <c r="J76" s="74">
        <v>75</v>
      </c>
      <c r="K76" s="72" t="s">
        <v>640</v>
      </c>
      <c r="L76" s="80">
        <f t="shared" si="2"/>
        <v>48</v>
      </c>
      <c r="M76" s="80">
        <f t="shared" si="3"/>
        <v>0.14720675188301971</v>
      </c>
      <c r="N76" s="80"/>
      <c r="O76" s="13"/>
      <c r="P76" s="83" t="s">
        <v>295</v>
      </c>
      <c r="Q76" s="84">
        <v>0.43855344831816284</v>
      </c>
    </row>
    <row r="77" spans="1:17" x14ac:dyDescent="0.3">
      <c r="A77" s="102" t="s">
        <v>226</v>
      </c>
      <c r="B77" s="72" t="s">
        <v>744</v>
      </c>
      <c r="C77" s="72" t="s">
        <v>743</v>
      </c>
      <c r="D77" s="72" t="s">
        <v>744</v>
      </c>
      <c r="E77" s="72" t="s">
        <v>743</v>
      </c>
      <c r="F77" s="72" t="s">
        <v>744</v>
      </c>
      <c r="G77" s="72" t="s">
        <v>743</v>
      </c>
      <c r="H77" s="72" t="s">
        <v>744</v>
      </c>
      <c r="I77" s="72" t="s">
        <v>743</v>
      </c>
      <c r="J77" s="72" t="s">
        <v>744</v>
      </c>
      <c r="K77" s="72" t="s">
        <v>743</v>
      </c>
      <c r="L77" s="80"/>
      <c r="M77" s="80">
        <f t="shared" si="3"/>
        <v>0</v>
      </c>
      <c r="N77" s="80"/>
      <c r="O77" s="13"/>
      <c r="P77" s="83" t="s">
        <v>425</v>
      </c>
      <c r="Q77" s="84">
        <v>0.42567285752839867</v>
      </c>
    </row>
    <row r="78" spans="1:17" x14ac:dyDescent="0.3">
      <c r="A78" s="102" t="s">
        <v>294</v>
      </c>
      <c r="B78" s="72" t="s">
        <v>744</v>
      </c>
      <c r="C78" s="72" t="s">
        <v>743</v>
      </c>
      <c r="D78" s="72" t="s">
        <v>744</v>
      </c>
      <c r="E78" s="72" t="s">
        <v>743</v>
      </c>
      <c r="F78" s="72" t="s">
        <v>744</v>
      </c>
      <c r="G78" s="72" t="s">
        <v>743</v>
      </c>
      <c r="H78" s="72" t="s">
        <v>744</v>
      </c>
      <c r="I78" s="72" t="s">
        <v>743</v>
      </c>
      <c r="J78" s="74">
        <v>0</v>
      </c>
      <c r="K78" s="72" t="s">
        <v>640</v>
      </c>
      <c r="L78" s="80">
        <f t="shared" si="2"/>
        <v>0</v>
      </c>
      <c r="M78" s="80">
        <f t="shared" si="3"/>
        <v>0</v>
      </c>
      <c r="N78" s="80"/>
      <c r="O78" s="13"/>
      <c r="P78" s="83" t="s">
        <v>603</v>
      </c>
      <c r="Q78" s="84">
        <v>0.42076596579896464</v>
      </c>
    </row>
    <row r="79" spans="1:17" x14ac:dyDescent="0.3">
      <c r="A79" s="102" t="s">
        <v>317</v>
      </c>
      <c r="B79" s="74">
        <v>9</v>
      </c>
      <c r="C79" s="72" t="s">
        <v>640</v>
      </c>
      <c r="D79" s="74">
        <v>3</v>
      </c>
      <c r="E79" s="72" t="s">
        <v>640</v>
      </c>
      <c r="F79" s="72" t="s">
        <v>744</v>
      </c>
      <c r="G79" s="72" t="s">
        <v>743</v>
      </c>
      <c r="H79" s="72" t="s">
        <v>744</v>
      </c>
      <c r="I79" s="72" t="s">
        <v>743</v>
      </c>
      <c r="J79" s="74">
        <v>37</v>
      </c>
      <c r="K79" s="72" t="s">
        <v>640</v>
      </c>
      <c r="L79" s="80">
        <f t="shared" si="2"/>
        <v>16.333333333333332</v>
      </c>
      <c r="M79" s="80">
        <f t="shared" si="3"/>
        <v>5.0091186404638645E-2</v>
      </c>
      <c r="N79" s="80"/>
      <c r="O79" s="13"/>
      <c r="P79" s="83" t="s">
        <v>331</v>
      </c>
      <c r="Q79" s="84">
        <v>0.40175176034740789</v>
      </c>
    </row>
    <row r="80" spans="1:17" x14ac:dyDescent="0.3">
      <c r="A80" s="102" t="s">
        <v>45</v>
      </c>
      <c r="B80" s="74">
        <v>140</v>
      </c>
      <c r="C80" s="72" t="s">
        <v>640</v>
      </c>
      <c r="D80" s="74">
        <v>103</v>
      </c>
      <c r="E80" s="72" t="s">
        <v>640</v>
      </c>
      <c r="F80" s="74">
        <v>53</v>
      </c>
      <c r="G80" s="72" t="s">
        <v>640</v>
      </c>
      <c r="H80" s="74">
        <v>110</v>
      </c>
      <c r="I80" s="72" t="s">
        <v>640</v>
      </c>
      <c r="J80" s="74">
        <v>191</v>
      </c>
      <c r="K80" s="72" t="s">
        <v>640</v>
      </c>
      <c r="L80" s="80">
        <f t="shared" si="2"/>
        <v>119.4</v>
      </c>
      <c r="M80" s="80">
        <f t="shared" si="3"/>
        <v>0.36617679530901154</v>
      </c>
      <c r="N80" s="80"/>
      <c r="O80" s="13"/>
      <c r="P80" s="83" t="s">
        <v>45</v>
      </c>
      <c r="Q80" s="84">
        <v>0.36617679530901154</v>
      </c>
    </row>
    <row r="81" spans="1:17" x14ac:dyDescent="0.3">
      <c r="A81" s="102" t="s">
        <v>258</v>
      </c>
      <c r="B81" s="72" t="s">
        <v>744</v>
      </c>
      <c r="C81" s="72" t="s">
        <v>743</v>
      </c>
      <c r="D81" s="72" t="s">
        <v>744</v>
      </c>
      <c r="E81" s="72" t="s">
        <v>743</v>
      </c>
      <c r="F81" s="74">
        <v>5</v>
      </c>
      <c r="G81" s="72" t="s">
        <v>640</v>
      </c>
      <c r="H81" s="74">
        <v>9</v>
      </c>
      <c r="I81" s="72" t="s">
        <v>640</v>
      </c>
      <c r="J81" s="74">
        <v>17</v>
      </c>
      <c r="K81" s="72" t="s">
        <v>640</v>
      </c>
      <c r="L81" s="80">
        <f t="shared" si="2"/>
        <v>10.333333333333334</v>
      </c>
      <c r="M81" s="80">
        <f t="shared" si="3"/>
        <v>3.1690342419261185E-2</v>
      </c>
      <c r="N81" s="80"/>
      <c r="O81" s="13"/>
      <c r="P81" s="83" t="s">
        <v>242</v>
      </c>
      <c r="Q81" s="84">
        <v>0.36310998797811528</v>
      </c>
    </row>
    <row r="82" spans="1:17" x14ac:dyDescent="0.3">
      <c r="A82" s="102" t="s">
        <v>222</v>
      </c>
      <c r="B82" s="72" t="s">
        <v>744</v>
      </c>
      <c r="C82" s="72" t="s">
        <v>743</v>
      </c>
      <c r="D82" s="72" t="s">
        <v>744</v>
      </c>
      <c r="E82" s="72" t="s">
        <v>743</v>
      </c>
      <c r="F82" s="72" t="s">
        <v>744</v>
      </c>
      <c r="G82" s="72" t="s">
        <v>743</v>
      </c>
      <c r="H82" s="72" t="s">
        <v>744</v>
      </c>
      <c r="I82" s="72" t="s">
        <v>743</v>
      </c>
      <c r="J82" s="72" t="s">
        <v>744</v>
      </c>
      <c r="K82" s="72" t="s">
        <v>743</v>
      </c>
      <c r="L82" s="80"/>
      <c r="M82" s="80">
        <f t="shared" si="3"/>
        <v>0</v>
      </c>
      <c r="N82" s="80"/>
      <c r="O82" s="13"/>
      <c r="P82" s="83" t="s">
        <v>337</v>
      </c>
      <c r="Q82" s="84">
        <v>0.33673544493240759</v>
      </c>
    </row>
    <row r="83" spans="1:17" x14ac:dyDescent="0.3">
      <c r="A83" s="102" t="s">
        <v>229</v>
      </c>
      <c r="B83" s="74">
        <v>9</v>
      </c>
      <c r="C83" s="72" t="s">
        <v>640</v>
      </c>
      <c r="D83" s="74">
        <v>3</v>
      </c>
      <c r="E83" s="72" t="s">
        <v>640</v>
      </c>
      <c r="F83" s="74">
        <v>5</v>
      </c>
      <c r="G83" s="72" t="s">
        <v>640</v>
      </c>
      <c r="H83" s="74">
        <v>4</v>
      </c>
      <c r="I83" s="72" t="s">
        <v>640</v>
      </c>
      <c r="J83" s="74">
        <v>0</v>
      </c>
      <c r="K83" s="72" t="s">
        <v>640</v>
      </c>
      <c r="L83" s="80">
        <f t="shared" si="2"/>
        <v>4.2</v>
      </c>
      <c r="M83" s="80">
        <f t="shared" si="3"/>
        <v>1.2880590789764225E-2</v>
      </c>
      <c r="N83" s="80"/>
      <c r="O83" s="13"/>
      <c r="P83" s="83" t="s">
        <v>645</v>
      </c>
      <c r="Q83" s="84">
        <v>0.30668073308962435</v>
      </c>
    </row>
    <row r="84" spans="1:17" x14ac:dyDescent="0.3">
      <c r="A84" s="102" t="s">
        <v>231</v>
      </c>
      <c r="B84" s="74">
        <v>68</v>
      </c>
      <c r="C84" s="72" t="s">
        <v>640</v>
      </c>
      <c r="D84" s="74">
        <v>2</v>
      </c>
      <c r="E84" s="72" t="s">
        <v>640</v>
      </c>
      <c r="F84" s="74">
        <v>2</v>
      </c>
      <c r="G84" s="72" t="s">
        <v>640</v>
      </c>
      <c r="H84" s="74">
        <v>32</v>
      </c>
      <c r="I84" s="72" t="s">
        <v>640</v>
      </c>
      <c r="J84" s="74">
        <v>80</v>
      </c>
      <c r="K84" s="72" t="s">
        <v>640</v>
      </c>
      <c r="L84" s="80">
        <f t="shared" si="2"/>
        <v>36.799999999999997</v>
      </c>
      <c r="M84" s="80">
        <f t="shared" si="3"/>
        <v>0.11285850977698175</v>
      </c>
      <c r="N84" s="80"/>
      <c r="O84" s="13"/>
      <c r="P84" s="83" t="s">
        <v>203</v>
      </c>
      <c r="Q84" s="84">
        <v>0.29993375696165264</v>
      </c>
    </row>
    <row r="85" spans="1:17" x14ac:dyDescent="0.3">
      <c r="A85" s="102" t="s">
        <v>649</v>
      </c>
      <c r="B85" s="74">
        <v>21</v>
      </c>
      <c r="C85" s="72" t="s">
        <v>640</v>
      </c>
      <c r="D85" s="74">
        <v>27</v>
      </c>
      <c r="E85" s="72" t="s">
        <v>640</v>
      </c>
      <c r="F85" s="74">
        <v>21</v>
      </c>
      <c r="G85" s="72" t="s">
        <v>640</v>
      </c>
      <c r="H85" s="74">
        <v>29</v>
      </c>
      <c r="I85" s="72" t="s">
        <v>640</v>
      </c>
      <c r="J85" s="74">
        <v>7</v>
      </c>
      <c r="K85" s="72" t="s">
        <v>640</v>
      </c>
      <c r="L85" s="80">
        <f t="shared" si="2"/>
        <v>21</v>
      </c>
      <c r="M85" s="80">
        <f t="shared" si="3"/>
        <v>6.4402953948821118E-2</v>
      </c>
      <c r="N85" s="80"/>
      <c r="O85" s="13"/>
      <c r="P85" s="83" t="s">
        <v>353</v>
      </c>
      <c r="Q85" s="84">
        <v>0.29134669643514316</v>
      </c>
    </row>
    <row r="86" spans="1:17" x14ac:dyDescent="0.3">
      <c r="A86" s="102" t="s">
        <v>555</v>
      </c>
      <c r="B86" s="74">
        <v>2</v>
      </c>
      <c r="C86" s="72" t="s">
        <v>640</v>
      </c>
      <c r="D86" s="74">
        <v>14</v>
      </c>
      <c r="E86" s="72" t="s">
        <v>640</v>
      </c>
      <c r="F86" s="74">
        <v>2</v>
      </c>
      <c r="G86" s="72" t="s">
        <v>640</v>
      </c>
      <c r="H86" s="72" t="s">
        <v>744</v>
      </c>
      <c r="I86" s="72" t="s">
        <v>743</v>
      </c>
      <c r="J86" s="74">
        <v>6</v>
      </c>
      <c r="K86" s="72" t="s">
        <v>640</v>
      </c>
      <c r="L86" s="80">
        <f t="shared" si="2"/>
        <v>6</v>
      </c>
      <c r="M86" s="80">
        <f t="shared" si="3"/>
        <v>1.8400843985377464E-2</v>
      </c>
      <c r="N86" s="80"/>
      <c r="O86" s="13"/>
      <c r="P86" s="83" t="s">
        <v>377</v>
      </c>
      <c r="Q86" s="84">
        <v>0.28030619004391666</v>
      </c>
    </row>
    <row r="87" spans="1:17" x14ac:dyDescent="0.3">
      <c r="A87" s="102" t="s">
        <v>266</v>
      </c>
      <c r="B87" s="74">
        <v>25</v>
      </c>
      <c r="C87" s="72" t="s">
        <v>640</v>
      </c>
      <c r="D87" s="74">
        <v>10</v>
      </c>
      <c r="E87" s="72" t="s">
        <v>640</v>
      </c>
      <c r="F87" s="74">
        <v>40</v>
      </c>
      <c r="G87" s="72" t="s">
        <v>640</v>
      </c>
      <c r="H87" s="74">
        <v>77</v>
      </c>
      <c r="I87" s="72" t="s">
        <v>640</v>
      </c>
      <c r="J87" s="74">
        <v>4</v>
      </c>
      <c r="K87" s="72" t="s">
        <v>640</v>
      </c>
      <c r="L87" s="80">
        <f t="shared" si="2"/>
        <v>31.2</v>
      </c>
      <c r="M87" s="80">
        <f t="shared" si="3"/>
        <v>9.5684388723962802E-2</v>
      </c>
      <c r="N87" s="80"/>
      <c r="O87" s="13"/>
      <c r="P87" s="83" t="s">
        <v>293</v>
      </c>
      <c r="Q87" s="84">
        <v>0.2336907186142938</v>
      </c>
    </row>
    <row r="88" spans="1:17" x14ac:dyDescent="0.3">
      <c r="A88" s="102" t="s">
        <v>270</v>
      </c>
      <c r="B88" s="72" t="s">
        <v>744</v>
      </c>
      <c r="C88" s="72" t="s">
        <v>743</v>
      </c>
      <c r="D88" s="72" t="s">
        <v>744</v>
      </c>
      <c r="E88" s="72" t="s">
        <v>743</v>
      </c>
      <c r="F88" s="72" t="s">
        <v>744</v>
      </c>
      <c r="G88" s="72" t="s">
        <v>743</v>
      </c>
      <c r="H88" s="72" t="s">
        <v>744</v>
      </c>
      <c r="I88" s="72" t="s">
        <v>743</v>
      </c>
      <c r="J88" s="72" t="s">
        <v>744</v>
      </c>
      <c r="K88" s="72" t="s">
        <v>743</v>
      </c>
      <c r="L88" s="80"/>
      <c r="M88" s="80">
        <f t="shared" si="3"/>
        <v>0</v>
      </c>
      <c r="N88" s="80"/>
      <c r="O88" s="13"/>
      <c r="P88" s="83" t="s">
        <v>335</v>
      </c>
      <c r="Q88" s="84">
        <v>0.23246399568193526</v>
      </c>
    </row>
    <row r="89" spans="1:17" x14ac:dyDescent="0.3">
      <c r="A89" s="102" t="s">
        <v>271</v>
      </c>
      <c r="B89" s="74">
        <v>1</v>
      </c>
      <c r="C89" s="72" t="s">
        <v>640</v>
      </c>
      <c r="D89" s="74">
        <v>1</v>
      </c>
      <c r="E89" s="72" t="s">
        <v>640</v>
      </c>
      <c r="F89" s="74">
        <v>1</v>
      </c>
      <c r="G89" s="72" t="s">
        <v>640</v>
      </c>
      <c r="H89" s="74">
        <v>7</v>
      </c>
      <c r="I89" s="72" t="s">
        <v>640</v>
      </c>
      <c r="J89" s="74">
        <v>0</v>
      </c>
      <c r="K89" s="72" t="s">
        <v>640</v>
      </c>
      <c r="L89" s="80">
        <f t="shared" si="2"/>
        <v>2</v>
      </c>
      <c r="M89" s="80">
        <f t="shared" si="3"/>
        <v>6.133614661792487E-3</v>
      </c>
      <c r="N89" s="80"/>
      <c r="O89" s="13"/>
      <c r="P89" s="83" t="s">
        <v>344</v>
      </c>
      <c r="Q89" s="84">
        <v>0.22694374248632201</v>
      </c>
    </row>
    <row r="90" spans="1:17" x14ac:dyDescent="0.3">
      <c r="A90" s="102" t="s">
        <v>295</v>
      </c>
      <c r="B90" s="74">
        <v>201</v>
      </c>
      <c r="C90" s="72" t="s">
        <v>640</v>
      </c>
      <c r="D90" s="74">
        <v>159</v>
      </c>
      <c r="E90" s="72" t="s">
        <v>640</v>
      </c>
      <c r="F90" s="74">
        <v>154</v>
      </c>
      <c r="G90" s="72" t="s">
        <v>640</v>
      </c>
      <c r="H90" s="74">
        <v>123</v>
      </c>
      <c r="I90" s="72" t="s">
        <v>640</v>
      </c>
      <c r="J90" s="74">
        <v>78</v>
      </c>
      <c r="K90" s="72" t="s">
        <v>640</v>
      </c>
      <c r="L90" s="80">
        <f t="shared" si="2"/>
        <v>143</v>
      </c>
      <c r="M90" s="80">
        <f t="shared" si="3"/>
        <v>0.43855344831816284</v>
      </c>
      <c r="N90" s="80"/>
      <c r="O90" s="13"/>
      <c r="P90" s="83" t="s">
        <v>284</v>
      </c>
      <c r="Q90" s="84">
        <v>0.2189700434259918</v>
      </c>
    </row>
    <row r="91" spans="1:17" x14ac:dyDescent="0.3">
      <c r="A91" s="102" t="s">
        <v>304</v>
      </c>
      <c r="B91" s="74">
        <v>1</v>
      </c>
      <c r="C91" s="72" t="s">
        <v>640</v>
      </c>
      <c r="D91" s="74">
        <v>7</v>
      </c>
      <c r="E91" s="72" t="s">
        <v>640</v>
      </c>
      <c r="F91" s="74">
        <v>3</v>
      </c>
      <c r="G91" s="72" t="s">
        <v>640</v>
      </c>
      <c r="H91" s="74">
        <v>9</v>
      </c>
      <c r="I91" s="72" t="s">
        <v>640</v>
      </c>
      <c r="J91" s="74">
        <v>2</v>
      </c>
      <c r="K91" s="72" t="s">
        <v>640</v>
      </c>
      <c r="L91" s="80">
        <f t="shared" si="2"/>
        <v>4.4000000000000004</v>
      </c>
      <c r="M91" s="80">
        <f t="shared" si="3"/>
        <v>1.3493952255943473E-2</v>
      </c>
      <c r="N91" s="80"/>
      <c r="O91" s="13"/>
      <c r="P91" s="83" t="s">
        <v>384</v>
      </c>
      <c r="Q91" s="84">
        <v>0.2085428985009446</v>
      </c>
    </row>
    <row r="92" spans="1:17" x14ac:dyDescent="0.3">
      <c r="A92" s="102" t="s">
        <v>307</v>
      </c>
      <c r="B92" s="74">
        <v>14</v>
      </c>
      <c r="C92" s="72" t="s">
        <v>640</v>
      </c>
      <c r="D92" s="72" t="s">
        <v>744</v>
      </c>
      <c r="E92" s="72" t="s">
        <v>743</v>
      </c>
      <c r="F92" s="72" t="s">
        <v>744</v>
      </c>
      <c r="G92" s="72" t="s">
        <v>743</v>
      </c>
      <c r="H92" s="74">
        <v>85</v>
      </c>
      <c r="I92" s="72" t="s">
        <v>640</v>
      </c>
      <c r="J92" s="74">
        <v>6</v>
      </c>
      <c r="K92" s="72" t="s">
        <v>640</v>
      </c>
      <c r="L92" s="80">
        <f t="shared" si="2"/>
        <v>35</v>
      </c>
      <c r="M92" s="80">
        <f t="shared" si="3"/>
        <v>0.10733825658136853</v>
      </c>
      <c r="N92" s="80"/>
      <c r="O92" s="13"/>
      <c r="P92" s="83" t="s">
        <v>269</v>
      </c>
      <c r="Q92" s="84">
        <v>0.19259550038028408</v>
      </c>
    </row>
    <row r="93" spans="1:17" x14ac:dyDescent="0.3">
      <c r="A93" s="102" t="s">
        <v>323</v>
      </c>
      <c r="B93" s="74">
        <v>1</v>
      </c>
      <c r="C93" s="72" t="s">
        <v>640</v>
      </c>
      <c r="D93" s="74">
        <v>2</v>
      </c>
      <c r="E93" s="72" t="s">
        <v>640</v>
      </c>
      <c r="F93" s="74">
        <v>2</v>
      </c>
      <c r="G93" s="72" t="s">
        <v>640</v>
      </c>
      <c r="H93" s="74">
        <v>4</v>
      </c>
      <c r="I93" s="72" t="s">
        <v>640</v>
      </c>
      <c r="J93" s="74">
        <v>1</v>
      </c>
      <c r="K93" s="72" t="s">
        <v>640</v>
      </c>
      <c r="L93" s="80">
        <f t="shared" si="2"/>
        <v>2</v>
      </c>
      <c r="M93" s="80">
        <f t="shared" si="3"/>
        <v>6.133614661792487E-3</v>
      </c>
      <c r="N93" s="80"/>
      <c r="O93" s="13"/>
      <c r="P93" s="83" t="s">
        <v>286</v>
      </c>
      <c r="Q93" s="84">
        <v>0.18339507838759536</v>
      </c>
    </row>
    <row r="94" spans="1:17" x14ac:dyDescent="0.3">
      <c r="A94" s="102" t="s">
        <v>324</v>
      </c>
      <c r="B94" s="74">
        <v>49</v>
      </c>
      <c r="C94" s="72" t="s">
        <v>640</v>
      </c>
      <c r="D94" s="74">
        <v>24</v>
      </c>
      <c r="E94" s="72" t="s">
        <v>640</v>
      </c>
      <c r="F94" s="74">
        <v>60</v>
      </c>
      <c r="G94" s="72" t="s">
        <v>640</v>
      </c>
      <c r="H94" s="74">
        <v>57</v>
      </c>
      <c r="I94" s="72" t="s">
        <v>640</v>
      </c>
      <c r="J94" s="74">
        <v>43</v>
      </c>
      <c r="K94" s="72" t="s">
        <v>640</v>
      </c>
      <c r="L94" s="80">
        <f t="shared" si="2"/>
        <v>46.6</v>
      </c>
      <c r="M94" s="80">
        <f t="shared" si="3"/>
        <v>0.14291322161976497</v>
      </c>
      <c r="N94" s="80"/>
      <c r="O94" s="13"/>
      <c r="P94" s="83" t="s">
        <v>355</v>
      </c>
      <c r="Q94" s="84">
        <v>0.17848818665816138</v>
      </c>
    </row>
    <row r="95" spans="1:17" x14ac:dyDescent="0.3">
      <c r="A95" s="102" t="s">
        <v>644</v>
      </c>
      <c r="B95" s="72" t="s">
        <v>744</v>
      </c>
      <c r="C95" s="72" t="s">
        <v>743</v>
      </c>
      <c r="D95" s="74">
        <v>0</v>
      </c>
      <c r="E95" s="72" t="s">
        <v>640</v>
      </c>
      <c r="F95" s="72" t="s">
        <v>744</v>
      </c>
      <c r="G95" s="72" t="s">
        <v>743</v>
      </c>
      <c r="H95" s="72" t="s">
        <v>744</v>
      </c>
      <c r="I95" s="72" t="s">
        <v>743</v>
      </c>
      <c r="J95" s="72" t="s">
        <v>744</v>
      </c>
      <c r="K95" s="72" t="s">
        <v>743</v>
      </c>
      <c r="L95" s="80">
        <f t="shared" si="2"/>
        <v>0</v>
      </c>
      <c r="M95" s="80">
        <f t="shared" si="3"/>
        <v>0</v>
      </c>
      <c r="N95" s="80"/>
      <c r="O95" s="13"/>
      <c r="P95" s="83" t="s">
        <v>224</v>
      </c>
      <c r="Q95" s="84">
        <v>0.16438087293603867</v>
      </c>
    </row>
    <row r="96" spans="1:17" x14ac:dyDescent="0.3">
      <c r="A96" s="102" t="s">
        <v>344</v>
      </c>
      <c r="B96" s="74">
        <v>58</v>
      </c>
      <c r="C96" s="72" t="s">
        <v>640</v>
      </c>
      <c r="D96" s="74">
        <v>58</v>
      </c>
      <c r="E96" s="72" t="s">
        <v>640</v>
      </c>
      <c r="F96" s="74">
        <v>75</v>
      </c>
      <c r="G96" s="72" t="s">
        <v>640</v>
      </c>
      <c r="H96" s="74">
        <v>98</v>
      </c>
      <c r="I96" s="72" t="s">
        <v>640</v>
      </c>
      <c r="J96" s="74">
        <v>81</v>
      </c>
      <c r="K96" s="72" t="s">
        <v>640</v>
      </c>
      <c r="L96" s="80">
        <f t="shared" si="2"/>
        <v>74</v>
      </c>
      <c r="M96" s="80">
        <f t="shared" si="3"/>
        <v>0.22694374248632201</v>
      </c>
      <c r="N96" s="80"/>
      <c r="O96" s="13"/>
      <c r="P96" s="83" t="s">
        <v>587</v>
      </c>
      <c r="Q96" s="84">
        <v>0.16131406560514241</v>
      </c>
    </row>
    <row r="97" spans="1:17" x14ac:dyDescent="0.3">
      <c r="A97" s="102" t="s">
        <v>347</v>
      </c>
      <c r="B97" s="74">
        <v>5</v>
      </c>
      <c r="C97" s="72" t="s">
        <v>640</v>
      </c>
      <c r="D97" s="74">
        <v>0</v>
      </c>
      <c r="E97" s="72" t="s">
        <v>640</v>
      </c>
      <c r="F97" s="74">
        <v>0</v>
      </c>
      <c r="G97" s="72" t="s">
        <v>640</v>
      </c>
      <c r="H97" s="74">
        <v>0</v>
      </c>
      <c r="I97" s="72" t="s">
        <v>640</v>
      </c>
      <c r="J97" s="74">
        <v>0</v>
      </c>
      <c r="K97" s="72" t="s">
        <v>640</v>
      </c>
      <c r="L97" s="80">
        <f t="shared" si="2"/>
        <v>1</v>
      </c>
      <c r="M97" s="80">
        <f t="shared" si="3"/>
        <v>3.0668073308962435E-3</v>
      </c>
      <c r="N97" s="80"/>
      <c r="O97" s="13"/>
      <c r="P97" s="83" t="s">
        <v>278</v>
      </c>
      <c r="Q97" s="84">
        <v>0.15886061974042542</v>
      </c>
    </row>
    <row r="98" spans="1:17" ht="17.25" thickBot="1" x14ac:dyDescent="0.35">
      <c r="A98" s="110" t="s">
        <v>369</v>
      </c>
      <c r="B98" s="74">
        <v>0</v>
      </c>
      <c r="C98" s="72" t="s">
        <v>640</v>
      </c>
      <c r="D98" s="74">
        <v>1</v>
      </c>
      <c r="E98" s="72" t="s">
        <v>640</v>
      </c>
      <c r="F98" s="74">
        <v>1</v>
      </c>
      <c r="G98" s="72" t="s">
        <v>640</v>
      </c>
      <c r="H98" s="74">
        <v>64</v>
      </c>
      <c r="I98" s="72" t="s">
        <v>640</v>
      </c>
      <c r="J98" s="74">
        <v>1</v>
      </c>
      <c r="K98" s="72" t="s">
        <v>640</v>
      </c>
      <c r="L98" s="80">
        <f t="shared" si="2"/>
        <v>13.4</v>
      </c>
      <c r="M98" s="80">
        <f t="shared" si="3"/>
        <v>4.1095218234009669E-2</v>
      </c>
      <c r="N98" s="80"/>
      <c r="O98" s="13"/>
      <c r="P98" s="83" t="s">
        <v>329</v>
      </c>
      <c r="Q98" s="84">
        <v>0.14904683628155746</v>
      </c>
    </row>
    <row r="99" spans="1:17" s="8" customFormat="1" x14ac:dyDescent="0.3">
      <c r="A99" s="107" t="s">
        <v>642</v>
      </c>
      <c r="B99" s="145">
        <f>SUM(B100:B144)</f>
        <v>5104</v>
      </c>
      <c r="C99" s="146" t="s">
        <v>640</v>
      </c>
      <c r="D99" s="145">
        <f>SUM(D100:D144)</f>
        <v>3106</v>
      </c>
      <c r="E99" s="146" t="s">
        <v>640</v>
      </c>
      <c r="F99" s="145">
        <f>SUM(F100:F144)</f>
        <v>3954</v>
      </c>
      <c r="G99" s="146" t="s">
        <v>640</v>
      </c>
      <c r="H99" s="145">
        <f>SUM(H100:H144)</f>
        <v>5574</v>
      </c>
      <c r="I99" s="146" t="s">
        <v>640</v>
      </c>
      <c r="J99" s="145">
        <f>SUM(J100:J144)</f>
        <v>5861</v>
      </c>
      <c r="K99" s="146" t="s">
        <v>640</v>
      </c>
      <c r="L99" s="90">
        <f t="shared" si="2"/>
        <v>4719.8</v>
      </c>
      <c r="M99" s="90">
        <f t="shared" si="3"/>
        <v>14.474717240364091</v>
      </c>
      <c r="N99" s="80"/>
      <c r="O99" s="15"/>
      <c r="P99" s="83" t="s">
        <v>372</v>
      </c>
      <c r="Q99" s="84">
        <v>0.14720675188301971</v>
      </c>
    </row>
    <row r="100" spans="1:17" x14ac:dyDescent="0.3">
      <c r="A100" s="102" t="s">
        <v>603</v>
      </c>
      <c r="B100" s="74">
        <v>157</v>
      </c>
      <c r="C100" s="72" t="s">
        <v>640</v>
      </c>
      <c r="D100" s="74">
        <v>111</v>
      </c>
      <c r="E100" s="72" t="s">
        <v>640</v>
      </c>
      <c r="F100" s="74">
        <v>135</v>
      </c>
      <c r="G100" s="72" t="s">
        <v>640</v>
      </c>
      <c r="H100" s="74">
        <v>154</v>
      </c>
      <c r="I100" s="72" t="s">
        <v>640</v>
      </c>
      <c r="J100" s="74">
        <v>129</v>
      </c>
      <c r="K100" s="72" t="s">
        <v>640</v>
      </c>
      <c r="L100" s="80">
        <f t="shared" si="2"/>
        <v>137.19999999999999</v>
      </c>
      <c r="M100" s="80">
        <f t="shared" si="3"/>
        <v>0.42076596579896464</v>
      </c>
      <c r="N100" s="80"/>
      <c r="O100" s="13"/>
      <c r="P100" s="83" t="s">
        <v>324</v>
      </c>
      <c r="Q100" s="84">
        <v>0.14291322161976497</v>
      </c>
    </row>
    <row r="101" spans="1:17" x14ac:dyDescent="0.3">
      <c r="A101" s="102" t="s">
        <v>674</v>
      </c>
      <c r="B101" s="72" t="s">
        <v>744</v>
      </c>
      <c r="C101" s="72" t="s">
        <v>743</v>
      </c>
      <c r="D101" s="74">
        <v>0</v>
      </c>
      <c r="E101" s="72" t="s">
        <v>640</v>
      </c>
      <c r="F101" s="72" t="s">
        <v>744</v>
      </c>
      <c r="G101" s="72" t="s">
        <v>743</v>
      </c>
      <c r="H101" s="72" t="s">
        <v>744</v>
      </c>
      <c r="I101" s="72" t="s">
        <v>743</v>
      </c>
      <c r="J101" s="72" t="s">
        <v>744</v>
      </c>
      <c r="K101" s="72" t="s">
        <v>743</v>
      </c>
      <c r="L101" s="80">
        <f t="shared" si="2"/>
        <v>0</v>
      </c>
      <c r="M101" s="80">
        <f t="shared" si="3"/>
        <v>0</v>
      </c>
      <c r="N101" s="80"/>
      <c r="O101" s="13"/>
      <c r="P101" s="83" t="s">
        <v>302</v>
      </c>
      <c r="Q101" s="84">
        <v>0.13984641428886871</v>
      </c>
    </row>
    <row r="102" spans="1:17" x14ac:dyDescent="0.3">
      <c r="A102" s="102" t="s">
        <v>208</v>
      </c>
      <c r="B102" s="74">
        <v>2</v>
      </c>
      <c r="C102" s="72" t="s">
        <v>640</v>
      </c>
      <c r="D102" s="74">
        <v>6</v>
      </c>
      <c r="E102" s="72" t="s">
        <v>640</v>
      </c>
      <c r="F102" s="74">
        <v>2</v>
      </c>
      <c r="G102" s="72" t="s">
        <v>640</v>
      </c>
      <c r="H102" s="74">
        <v>20</v>
      </c>
      <c r="I102" s="72" t="s">
        <v>640</v>
      </c>
      <c r="J102" s="74">
        <v>0</v>
      </c>
      <c r="K102" s="72" t="s">
        <v>640</v>
      </c>
      <c r="L102" s="80">
        <f t="shared" si="2"/>
        <v>6</v>
      </c>
      <c r="M102" s="80">
        <f t="shared" si="3"/>
        <v>1.8400843985377464E-2</v>
      </c>
      <c r="N102" s="80"/>
      <c r="O102" s="13"/>
      <c r="P102" s="83" t="s">
        <v>217</v>
      </c>
      <c r="Q102" s="84">
        <v>0.13800632989033096</v>
      </c>
    </row>
    <row r="103" spans="1:17" x14ac:dyDescent="0.3">
      <c r="A103" s="102" t="s">
        <v>614</v>
      </c>
      <c r="B103" s="74">
        <v>12</v>
      </c>
      <c r="C103" s="72" t="s">
        <v>640</v>
      </c>
      <c r="D103" s="74">
        <v>0</v>
      </c>
      <c r="E103" s="72" t="s">
        <v>640</v>
      </c>
      <c r="F103" s="74">
        <v>0</v>
      </c>
      <c r="G103" s="72" t="s">
        <v>640</v>
      </c>
      <c r="H103" s="74">
        <v>0</v>
      </c>
      <c r="I103" s="72" t="s">
        <v>640</v>
      </c>
      <c r="J103" s="74">
        <v>0</v>
      </c>
      <c r="K103" s="72" t="s">
        <v>640</v>
      </c>
      <c r="L103" s="80">
        <f t="shared" si="2"/>
        <v>2.4</v>
      </c>
      <c r="M103" s="80">
        <f t="shared" si="3"/>
        <v>7.3603375941509851E-3</v>
      </c>
      <c r="N103" s="80"/>
      <c r="O103" s="13"/>
      <c r="P103" s="83" t="s">
        <v>201</v>
      </c>
      <c r="Q103" s="84">
        <v>0.11960548590495351</v>
      </c>
    </row>
    <row r="104" spans="1:17" x14ac:dyDescent="0.3">
      <c r="A104" s="102" t="s">
        <v>214</v>
      </c>
      <c r="B104" s="74">
        <v>41</v>
      </c>
      <c r="C104" s="72" t="s">
        <v>640</v>
      </c>
      <c r="D104" s="74">
        <v>11</v>
      </c>
      <c r="E104" s="72" t="s">
        <v>640</v>
      </c>
      <c r="F104" s="74">
        <v>9</v>
      </c>
      <c r="G104" s="72" t="s">
        <v>640</v>
      </c>
      <c r="H104" s="74">
        <v>70</v>
      </c>
      <c r="I104" s="72" t="s">
        <v>640</v>
      </c>
      <c r="J104" s="74">
        <v>25</v>
      </c>
      <c r="K104" s="72" t="s">
        <v>640</v>
      </c>
      <c r="L104" s="80">
        <f t="shared" si="2"/>
        <v>31.2</v>
      </c>
      <c r="M104" s="80">
        <f t="shared" si="3"/>
        <v>9.5684388723962802E-2</v>
      </c>
      <c r="N104" s="80"/>
      <c r="O104" s="13"/>
      <c r="P104" s="83" t="s">
        <v>249</v>
      </c>
      <c r="Q104" s="84">
        <v>0.11776540150641576</v>
      </c>
    </row>
    <row r="105" spans="1:17" x14ac:dyDescent="0.3">
      <c r="A105" s="102" t="s">
        <v>218</v>
      </c>
      <c r="B105" s="74">
        <v>15</v>
      </c>
      <c r="C105" s="72" t="s">
        <v>640</v>
      </c>
      <c r="D105" s="74">
        <v>5</v>
      </c>
      <c r="E105" s="72" t="s">
        <v>640</v>
      </c>
      <c r="F105" s="74">
        <v>1</v>
      </c>
      <c r="G105" s="72" t="s">
        <v>640</v>
      </c>
      <c r="H105" s="74">
        <v>9</v>
      </c>
      <c r="I105" s="72" t="s">
        <v>640</v>
      </c>
      <c r="J105" s="74">
        <v>20</v>
      </c>
      <c r="K105" s="72" t="s">
        <v>640</v>
      </c>
      <c r="L105" s="80">
        <f t="shared" si="2"/>
        <v>10</v>
      </c>
      <c r="M105" s="80">
        <f t="shared" si="3"/>
        <v>3.0668073308962436E-2</v>
      </c>
      <c r="N105" s="80"/>
      <c r="O105" s="13"/>
      <c r="P105" s="83" t="s">
        <v>274</v>
      </c>
      <c r="Q105" s="84">
        <v>0.11715204004023652</v>
      </c>
    </row>
    <row r="106" spans="1:17" x14ac:dyDescent="0.3">
      <c r="A106" s="102" t="s">
        <v>676</v>
      </c>
      <c r="B106" s="72" t="s">
        <v>744</v>
      </c>
      <c r="C106" s="72" t="s">
        <v>743</v>
      </c>
      <c r="D106" s="72" t="s">
        <v>744</v>
      </c>
      <c r="E106" s="72" t="s">
        <v>743</v>
      </c>
      <c r="F106" s="72" t="s">
        <v>744</v>
      </c>
      <c r="G106" s="72" t="s">
        <v>743</v>
      </c>
      <c r="H106" s="72" t="s">
        <v>744</v>
      </c>
      <c r="I106" s="72" t="s">
        <v>743</v>
      </c>
      <c r="J106" s="72" t="s">
        <v>744</v>
      </c>
      <c r="K106" s="72" t="s">
        <v>743</v>
      </c>
      <c r="L106" s="80"/>
      <c r="M106" s="80">
        <f t="shared" si="3"/>
        <v>0</v>
      </c>
      <c r="N106" s="80"/>
      <c r="O106" s="13"/>
      <c r="P106" s="83" t="s">
        <v>231</v>
      </c>
      <c r="Q106" s="84">
        <v>0.11285850977698175</v>
      </c>
    </row>
    <row r="107" spans="1:17" x14ac:dyDescent="0.3">
      <c r="A107" s="102" t="s">
        <v>596</v>
      </c>
      <c r="B107" s="74">
        <v>25</v>
      </c>
      <c r="C107" s="72" t="s">
        <v>640</v>
      </c>
      <c r="D107" s="74">
        <v>15</v>
      </c>
      <c r="E107" s="72" t="s">
        <v>640</v>
      </c>
      <c r="F107" s="74">
        <v>4</v>
      </c>
      <c r="G107" s="72" t="s">
        <v>640</v>
      </c>
      <c r="H107" s="74">
        <v>2</v>
      </c>
      <c r="I107" s="72" t="s">
        <v>640</v>
      </c>
      <c r="J107" s="74">
        <v>3</v>
      </c>
      <c r="K107" s="72" t="s">
        <v>640</v>
      </c>
      <c r="L107" s="80">
        <f t="shared" si="2"/>
        <v>9.8000000000000007</v>
      </c>
      <c r="M107" s="80">
        <f t="shared" si="3"/>
        <v>3.0054711842783192E-2</v>
      </c>
      <c r="N107" s="80"/>
      <c r="O107" s="13"/>
      <c r="P107" s="83" t="s">
        <v>345</v>
      </c>
      <c r="Q107" s="84">
        <v>0.11040506391226476</v>
      </c>
    </row>
    <row r="108" spans="1:17" x14ac:dyDescent="0.3">
      <c r="A108" s="102" t="s">
        <v>587</v>
      </c>
      <c r="B108" s="74">
        <v>73</v>
      </c>
      <c r="C108" s="72" t="s">
        <v>640</v>
      </c>
      <c r="D108" s="74">
        <v>47</v>
      </c>
      <c r="E108" s="72" t="s">
        <v>640</v>
      </c>
      <c r="F108" s="74">
        <v>41</v>
      </c>
      <c r="G108" s="72" t="s">
        <v>640</v>
      </c>
      <c r="H108" s="74">
        <v>66</v>
      </c>
      <c r="I108" s="72" t="s">
        <v>640</v>
      </c>
      <c r="J108" s="74">
        <v>36</v>
      </c>
      <c r="K108" s="72" t="s">
        <v>640</v>
      </c>
      <c r="L108" s="80">
        <f t="shared" si="2"/>
        <v>52.6</v>
      </c>
      <c r="M108" s="80">
        <f t="shared" si="3"/>
        <v>0.16131406560514241</v>
      </c>
      <c r="N108" s="80"/>
      <c r="O108" s="13"/>
      <c r="P108" s="83" t="s">
        <v>254</v>
      </c>
      <c r="Q108" s="84">
        <v>0.10795161804754778</v>
      </c>
    </row>
    <row r="109" spans="1:17" x14ac:dyDescent="0.3">
      <c r="A109" s="102" t="s">
        <v>245</v>
      </c>
      <c r="B109" s="74">
        <v>342</v>
      </c>
      <c r="C109" s="72" t="s">
        <v>640</v>
      </c>
      <c r="D109" s="74">
        <v>42</v>
      </c>
      <c r="E109" s="72" t="s">
        <v>640</v>
      </c>
      <c r="F109" s="74">
        <v>29</v>
      </c>
      <c r="G109" s="72" t="s">
        <v>640</v>
      </c>
      <c r="H109" s="74">
        <v>242</v>
      </c>
      <c r="I109" s="72" t="s">
        <v>640</v>
      </c>
      <c r="J109" s="74">
        <v>224</v>
      </c>
      <c r="K109" s="72" t="s">
        <v>640</v>
      </c>
      <c r="L109" s="80">
        <f t="shared" si="2"/>
        <v>175.8</v>
      </c>
      <c r="M109" s="80">
        <f t="shared" si="3"/>
        <v>0.53914472877155972</v>
      </c>
      <c r="N109" s="80"/>
      <c r="O109" s="13"/>
      <c r="P109" s="83" t="s">
        <v>307</v>
      </c>
      <c r="Q109" s="84">
        <v>0.10733825658136853</v>
      </c>
    </row>
    <row r="110" spans="1:17" x14ac:dyDescent="0.3">
      <c r="A110" s="102" t="s">
        <v>678</v>
      </c>
      <c r="B110" s="74">
        <v>16</v>
      </c>
      <c r="C110" s="72" t="s">
        <v>640</v>
      </c>
      <c r="D110" s="74">
        <v>23</v>
      </c>
      <c r="E110" s="72" t="s">
        <v>640</v>
      </c>
      <c r="F110" s="74">
        <v>9</v>
      </c>
      <c r="G110" s="72" t="s">
        <v>640</v>
      </c>
      <c r="H110" s="74">
        <v>28</v>
      </c>
      <c r="I110" s="72" t="s">
        <v>640</v>
      </c>
      <c r="J110" s="72" t="s">
        <v>744</v>
      </c>
      <c r="K110" s="72" t="s">
        <v>743</v>
      </c>
      <c r="L110" s="80">
        <f t="shared" si="2"/>
        <v>19</v>
      </c>
      <c r="M110" s="80">
        <f t="shared" si="3"/>
        <v>5.8269339287028633E-2</v>
      </c>
      <c r="N110" s="80"/>
      <c r="O110" s="13"/>
      <c r="P110" s="83" t="s">
        <v>232</v>
      </c>
      <c r="Q110" s="84">
        <v>0.10733825658136853</v>
      </c>
    </row>
    <row r="111" spans="1:17" x14ac:dyDescent="0.3">
      <c r="A111" s="102" t="s">
        <v>250</v>
      </c>
      <c r="B111" s="74">
        <v>2</v>
      </c>
      <c r="C111" s="72" t="s">
        <v>640</v>
      </c>
      <c r="D111" s="74">
        <v>3</v>
      </c>
      <c r="E111" s="72" t="s">
        <v>640</v>
      </c>
      <c r="F111" s="72" t="s">
        <v>744</v>
      </c>
      <c r="G111" s="72" t="s">
        <v>743</v>
      </c>
      <c r="H111" s="72" t="s">
        <v>744</v>
      </c>
      <c r="I111" s="72" t="s">
        <v>743</v>
      </c>
      <c r="J111" s="72" t="s">
        <v>744</v>
      </c>
      <c r="K111" s="72" t="s">
        <v>743</v>
      </c>
      <c r="L111" s="80">
        <f t="shared" si="2"/>
        <v>2.5</v>
      </c>
      <c r="M111" s="80">
        <f t="shared" si="3"/>
        <v>7.667018327240609E-3</v>
      </c>
      <c r="N111" s="80"/>
      <c r="O111" s="13"/>
      <c r="P111" s="83" t="s">
        <v>333</v>
      </c>
      <c r="Q111" s="84">
        <v>9.7524473122500552E-2</v>
      </c>
    </row>
    <row r="112" spans="1:17" x14ac:dyDescent="0.3">
      <c r="A112" s="102" t="s">
        <v>251</v>
      </c>
      <c r="B112" s="74">
        <v>406</v>
      </c>
      <c r="C112" s="72" t="s">
        <v>640</v>
      </c>
      <c r="D112" s="74">
        <v>198</v>
      </c>
      <c r="E112" s="72" t="s">
        <v>640</v>
      </c>
      <c r="F112" s="74">
        <v>480</v>
      </c>
      <c r="G112" s="72" t="s">
        <v>640</v>
      </c>
      <c r="H112" s="74">
        <v>547</v>
      </c>
      <c r="I112" s="72" t="s">
        <v>640</v>
      </c>
      <c r="J112" s="74">
        <v>388</v>
      </c>
      <c r="K112" s="72" t="s">
        <v>640</v>
      </c>
      <c r="L112" s="80">
        <f t="shared" si="2"/>
        <v>403.8</v>
      </c>
      <c r="M112" s="80">
        <f t="shared" si="3"/>
        <v>1.2383768002159032</v>
      </c>
      <c r="N112" s="80"/>
      <c r="O112" s="13"/>
      <c r="P112" s="83" t="s">
        <v>266</v>
      </c>
      <c r="Q112" s="84">
        <v>9.5684388723962802E-2</v>
      </c>
    </row>
    <row r="113" spans="1:17" x14ac:dyDescent="0.3">
      <c r="A113" s="102" t="s">
        <v>268</v>
      </c>
      <c r="B113" s="72" t="s">
        <v>744</v>
      </c>
      <c r="C113" s="72" t="s">
        <v>743</v>
      </c>
      <c r="D113" s="72" t="s">
        <v>744</v>
      </c>
      <c r="E113" s="72" t="s">
        <v>743</v>
      </c>
      <c r="F113" s="72" t="s">
        <v>744</v>
      </c>
      <c r="G113" s="72" t="s">
        <v>743</v>
      </c>
      <c r="H113" s="72" t="s">
        <v>744</v>
      </c>
      <c r="I113" s="72" t="s">
        <v>743</v>
      </c>
      <c r="J113" s="72" t="s">
        <v>744</v>
      </c>
      <c r="K113" s="72" t="s">
        <v>743</v>
      </c>
      <c r="L113" s="80"/>
      <c r="M113" s="80">
        <f t="shared" si="3"/>
        <v>0</v>
      </c>
      <c r="N113" s="80"/>
      <c r="O113" s="13"/>
      <c r="P113" s="83" t="s">
        <v>214</v>
      </c>
      <c r="Q113" s="84">
        <v>9.5684388723962802E-2</v>
      </c>
    </row>
    <row r="114" spans="1:17" x14ac:dyDescent="0.3">
      <c r="A114" s="102" t="s">
        <v>273</v>
      </c>
      <c r="B114" s="74">
        <v>2</v>
      </c>
      <c r="C114" s="72" t="s">
        <v>640</v>
      </c>
      <c r="D114" s="74">
        <v>2</v>
      </c>
      <c r="E114" s="72" t="s">
        <v>640</v>
      </c>
      <c r="F114" s="74">
        <v>5</v>
      </c>
      <c r="G114" s="72" t="s">
        <v>640</v>
      </c>
      <c r="H114" s="74">
        <v>7</v>
      </c>
      <c r="I114" s="72" t="s">
        <v>640</v>
      </c>
      <c r="J114" s="74">
        <v>6</v>
      </c>
      <c r="K114" s="72" t="s">
        <v>640</v>
      </c>
      <c r="L114" s="80">
        <f t="shared" si="2"/>
        <v>4.4000000000000004</v>
      </c>
      <c r="M114" s="80">
        <f t="shared" si="3"/>
        <v>1.3493952255943473E-2</v>
      </c>
      <c r="N114" s="80"/>
      <c r="O114" s="13"/>
      <c r="P114" s="83" t="s">
        <v>365</v>
      </c>
      <c r="Q114" s="84">
        <v>9.3230942859245811E-2</v>
      </c>
    </row>
    <row r="115" spans="1:17" x14ac:dyDescent="0.3">
      <c r="A115" s="102" t="s">
        <v>282</v>
      </c>
      <c r="B115" s="74">
        <v>9</v>
      </c>
      <c r="C115" s="72" t="s">
        <v>640</v>
      </c>
      <c r="D115" s="74">
        <v>5</v>
      </c>
      <c r="E115" s="72" t="s">
        <v>640</v>
      </c>
      <c r="F115" s="74">
        <v>7</v>
      </c>
      <c r="G115" s="72" t="s">
        <v>640</v>
      </c>
      <c r="H115" s="74">
        <v>15</v>
      </c>
      <c r="I115" s="72" t="s">
        <v>640</v>
      </c>
      <c r="J115" s="74">
        <v>12</v>
      </c>
      <c r="K115" s="72" t="s">
        <v>640</v>
      </c>
      <c r="L115" s="80">
        <f t="shared" si="2"/>
        <v>9.6</v>
      </c>
      <c r="M115" s="80">
        <f t="shared" si="3"/>
        <v>2.9441350376603941E-2</v>
      </c>
      <c r="N115" s="80"/>
      <c r="O115" s="13"/>
      <c r="P115" s="83" t="s">
        <v>310</v>
      </c>
      <c r="Q115" s="84">
        <v>8.8937412595991069E-2</v>
      </c>
    </row>
    <row r="116" spans="1:17" x14ac:dyDescent="0.3">
      <c r="A116" s="102" t="s">
        <v>653</v>
      </c>
      <c r="B116" s="72" t="s">
        <v>744</v>
      </c>
      <c r="C116" s="72" t="s">
        <v>743</v>
      </c>
      <c r="D116" s="74">
        <v>0</v>
      </c>
      <c r="E116" s="72" t="s">
        <v>640</v>
      </c>
      <c r="F116" s="72" t="s">
        <v>744</v>
      </c>
      <c r="G116" s="72" t="s">
        <v>743</v>
      </c>
      <c r="H116" s="74">
        <v>0</v>
      </c>
      <c r="I116" s="72" t="s">
        <v>640</v>
      </c>
      <c r="J116" s="72" t="s">
        <v>744</v>
      </c>
      <c r="K116" s="72" t="s">
        <v>743</v>
      </c>
      <c r="L116" s="80">
        <f t="shared" si="2"/>
        <v>0</v>
      </c>
      <c r="M116" s="80">
        <f t="shared" si="3"/>
        <v>0</v>
      </c>
      <c r="N116" s="80"/>
      <c r="O116" s="13"/>
      <c r="P116" s="83" t="s">
        <v>264</v>
      </c>
      <c r="Q116" s="84">
        <v>8.7097328197453319E-2</v>
      </c>
    </row>
    <row r="117" spans="1:17" x14ac:dyDescent="0.3">
      <c r="A117" s="102" t="s">
        <v>677</v>
      </c>
      <c r="B117" s="72" t="s">
        <v>744</v>
      </c>
      <c r="C117" s="72" t="s">
        <v>743</v>
      </c>
      <c r="D117" s="72" t="s">
        <v>744</v>
      </c>
      <c r="E117" s="72" t="s">
        <v>743</v>
      </c>
      <c r="F117" s="72" t="s">
        <v>744</v>
      </c>
      <c r="G117" s="72" t="s">
        <v>743</v>
      </c>
      <c r="H117" s="72" t="s">
        <v>744</v>
      </c>
      <c r="I117" s="72" t="s">
        <v>743</v>
      </c>
      <c r="J117" s="72" t="s">
        <v>744</v>
      </c>
      <c r="K117" s="72" t="s">
        <v>743</v>
      </c>
      <c r="L117" s="80"/>
      <c r="M117" s="80">
        <f t="shared" si="3"/>
        <v>0</v>
      </c>
      <c r="N117" s="80"/>
      <c r="O117" s="13"/>
      <c r="P117" s="83" t="s">
        <v>289</v>
      </c>
      <c r="Q117" s="84">
        <v>8.6483966731274065E-2</v>
      </c>
    </row>
    <row r="118" spans="1:17" x14ac:dyDescent="0.3">
      <c r="A118" s="102" t="s">
        <v>668</v>
      </c>
      <c r="B118" s="72" t="s">
        <v>744</v>
      </c>
      <c r="C118" s="72" t="s">
        <v>743</v>
      </c>
      <c r="D118" s="72" t="s">
        <v>744</v>
      </c>
      <c r="E118" s="72" t="s">
        <v>743</v>
      </c>
      <c r="F118" s="72" t="s">
        <v>744</v>
      </c>
      <c r="G118" s="72" t="s">
        <v>743</v>
      </c>
      <c r="H118" s="72" t="s">
        <v>744</v>
      </c>
      <c r="I118" s="72" t="s">
        <v>743</v>
      </c>
      <c r="J118" s="72" t="s">
        <v>744</v>
      </c>
      <c r="K118" s="72" t="s">
        <v>743</v>
      </c>
      <c r="L118" s="80"/>
      <c r="M118" s="80">
        <f t="shared" si="3"/>
        <v>0</v>
      </c>
      <c r="N118" s="80"/>
      <c r="O118" s="13"/>
      <c r="P118" s="83" t="s">
        <v>303</v>
      </c>
      <c r="Q118" s="84">
        <v>8.2803797934198578E-2</v>
      </c>
    </row>
    <row r="119" spans="1:17" x14ac:dyDescent="0.3">
      <c r="A119" s="102" t="s">
        <v>675</v>
      </c>
      <c r="B119" s="72" t="s">
        <v>744</v>
      </c>
      <c r="C119" s="72" t="s">
        <v>743</v>
      </c>
      <c r="D119" s="72" t="s">
        <v>744</v>
      </c>
      <c r="E119" s="72" t="s">
        <v>743</v>
      </c>
      <c r="F119" s="72" t="s">
        <v>744</v>
      </c>
      <c r="G119" s="72" t="s">
        <v>743</v>
      </c>
      <c r="H119" s="72" t="s">
        <v>744</v>
      </c>
      <c r="I119" s="72" t="s">
        <v>743</v>
      </c>
      <c r="J119" s="72" t="s">
        <v>744</v>
      </c>
      <c r="K119" s="72" t="s">
        <v>743</v>
      </c>
      <c r="L119" s="80"/>
      <c r="M119" s="80">
        <f t="shared" si="3"/>
        <v>0</v>
      </c>
      <c r="N119" s="80"/>
      <c r="O119" s="13"/>
      <c r="P119" s="83" t="s">
        <v>308</v>
      </c>
      <c r="Q119" s="84">
        <v>7.6056821806226846E-2</v>
      </c>
    </row>
    <row r="120" spans="1:17" x14ac:dyDescent="0.3">
      <c r="A120" s="102" t="s">
        <v>670</v>
      </c>
      <c r="B120" s="72" t="s">
        <v>744</v>
      </c>
      <c r="C120" s="72" t="s">
        <v>743</v>
      </c>
      <c r="D120" s="72" t="s">
        <v>744</v>
      </c>
      <c r="E120" s="72" t="s">
        <v>743</v>
      </c>
      <c r="F120" s="72" t="s">
        <v>744</v>
      </c>
      <c r="G120" s="72" t="s">
        <v>743</v>
      </c>
      <c r="H120" s="72" t="s">
        <v>744</v>
      </c>
      <c r="I120" s="72" t="s">
        <v>743</v>
      </c>
      <c r="J120" s="72" t="s">
        <v>744</v>
      </c>
      <c r="K120" s="72" t="s">
        <v>743</v>
      </c>
      <c r="L120" s="80"/>
      <c r="M120" s="80">
        <f t="shared" si="3"/>
        <v>0</v>
      </c>
      <c r="N120" s="80"/>
      <c r="O120" s="13"/>
      <c r="P120" s="83" t="s">
        <v>328</v>
      </c>
      <c r="Q120" s="84">
        <v>6.9769866777889544E-2</v>
      </c>
    </row>
    <row r="121" spans="1:17" x14ac:dyDescent="0.3">
      <c r="A121" s="102" t="s">
        <v>371</v>
      </c>
      <c r="B121" s="74">
        <v>3</v>
      </c>
      <c r="C121" s="72" t="s">
        <v>640</v>
      </c>
      <c r="D121" s="74">
        <v>12</v>
      </c>
      <c r="E121" s="72" t="s">
        <v>640</v>
      </c>
      <c r="F121" s="74">
        <v>6</v>
      </c>
      <c r="G121" s="72" t="s">
        <v>640</v>
      </c>
      <c r="H121" s="74">
        <v>9</v>
      </c>
      <c r="I121" s="72" t="s">
        <v>640</v>
      </c>
      <c r="J121" s="74">
        <v>6</v>
      </c>
      <c r="K121" s="72" t="s">
        <v>640</v>
      </c>
      <c r="L121" s="80">
        <f t="shared" si="2"/>
        <v>7.2</v>
      </c>
      <c r="M121" s="80">
        <f t="shared" si="3"/>
        <v>2.2081012782452954E-2</v>
      </c>
      <c r="N121" s="80"/>
      <c r="O121" s="13"/>
      <c r="P121" s="83" t="s">
        <v>215</v>
      </c>
      <c r="Q121" s="84">
        <v>6.8083122745896604E-2</v>
      </c>
    </row>
    <row r="122" spans="1:17" x14ac:dyDescent="0.3">
      <c r="A122" s="102" t="s">
        <v>436</v>
      </c>
      <c r="B122" s="74">
        <v>0</v>
      </c>
      <c r="C122" s="72" t="s">
        <v>640</v>
      </c>
      <c r="D122" s="72" t="s">
        <v>744</v>
      </c>
      <c r="E122" s="72" t="s">
        <v>743</v>
      </c>
      <c r="F122" s="72" t="s">
        <v>744</v>
      </c>
      <c r="G122" s="72" t="s">
        <v>743</v>
      </c>
      <c r="H122" s="72" t="s">
        <v>744</v>
      </c>
      <c r="I122" s="72" t="s">
        <v>743</v>
      </c>
      <c r="J122" s="74">
        <v>2</v>
      </c>
      <c r="K122" s="72" t="s">
        <v>640</v>
      </c>
      <c r="L122" s="80">
        <f t="shared" si="2"/>
        <v>1</v>
      </c>
      <c r="M122" s="80">
        <f t="shared" si="3"/>
        <v>3.0668073308962435E-3</v>
      </c>
      <c r="N122" s="80"/>
      <c r="O122" s="13"/>
      <c r="P122" s="83" t="s">
        <v>649</v>
      </c>
      <c r="Q122" s="84">
        <v>6.4402953948821118E-2</v>
      </c>
    </row>
    <row r="123" spans="1:17" x14ac:dyDescent="0.3">
      <c r="A123" s="102" t="s">
        <v>671</v>
      </c>
      <c r="B123" s="72" t="s">
        <v>744</v>
      </c>
      <c r="C123" s="72" t="s">
        <v>743</v>
      </c>
      <c r="D123" s="72" t="s">
        <v>744</v>
      </c>
      <c r="E123" s="72" t="s">
        <v>743</v>
      </c>
      <c r="F123" s="72" t="s">
        <v>744</v>
      </c>
      <c r="G123" s="72" t="s">
        <v>743</v>
      </c>
      <c r="H123" s="72" t="s">
        <v>744</v>
      </c>
      <c r="I123" s="72" t="s">
        <v>743</v>
      </c>
      <c r="J123" s="72" t="s">
        <v>744</v>
      </c>
      <c r="K123" s="72" t="s">
        <v>743</v>
      </c>
      <c r="L123" s="80"/>
      <c r="M123" s="80">
        <f t="shared" si="3"/>
        <v>0</v>
      </c>
      <c r="N123" s="80"/>
      <c r="O123" s="13"/>
      <c r="P123" s="83" t="s">
        <v>322</v>
      </c>
      <c r="Q123" s="84">
        <v>6.3176231016462622E-2</v>
      </c>
    </row>
    <row r="124" spans="1:17" x14ac:dyDescent="0.3">
      <c r="A124" s="102" t="s">
        <v>221</v>
      </c>
      <c r="B124" s="74">
        <v>19</v>
      </c>
      <c r="C124" s="72" t="s">
        <v>640</v>
      </c>
      <c r="D124" s="74">
        <v>6</v>
      </c>
      <c r="E124" s="72" t="s">
        <v>640</v>
      </c>
      <c r="F124" s="72" t="s">
        <v>744</v>
      </c>
      <c r="G124" s="72" t="s">
        <v>743</v>
      </c>
      <c r="H124" s="74">
        <v>4</v>
      </c>
      <c r="I124" s="72" t="s">
        <v>640</v>
      </c>
      <c r="J124" s="72" t="s">
        <v>744</v>
      </c>
      <c r="K124" s="72" t="s">
        <v>743</v>
      </c>
      <c r="L124" s="80">
        <f t="shared" si="2"/>
        <v>9.6666666666666661</v>
      </c>
      <c r="M124" s="80">
        <f t="shared" si="3"/>
        <v>2.9645804198663687E-2</v>
      </c>
      <c r="N124" s="80"/>
      <c r="O124" s="13"/>
      <c r="P124" s="83" t="s">
        <v>210</v>
      </c>
      <c r="Q124" s="84">
        <v>6.3176231016462622E-2</v>
      </c>
    </row>
    <row r="125" spans="1:17" x14ac:dyDescent="0.3">
      <c r="A125" s="102" t="s">
        <v>242</v>
      </c>
      <c r="B125" s="74">
        <v>135</v>
      </c>
      <c r="C125" s="72" t="s">
        <v>640</v>
      </c>
      <c r="D125" s="74">
        <v>58</v>
      </c>
      <c r="E125" s="72" t="s">
        <v>640</v>
      </c>
      <c r="F125" s="74">
        <v>80</v>
      </c>
      <c r="G125" s="72" t="s">
        <v>640</v>
      </c>
      <c r="H125" s="74">
        <v>171</v>
      </c>
      <c r="I125" s="72" t="s">
        <v>640</v>
      </c>
      <c r="J125" s="74">
        <v>148</v>
      </c>
      <c r="K125" s="72" t="s">
        <v>640</v>
      </c>
      <c r="L125" s="80">
        <f t="shared" si="2"/>
        <v>118.4</v>
      </c>
      <c r="M125" s="80">
        <f t="shared" si="3"/>
        <v>0.36310998797811528</v>
      </c>
      <c r="N125" s="80"/>
      <c r="O125" s="13"/>
      <c r="P125" s="83" t="s">
        <v>285</v>
      </c>
      <c r="Q125" s="84">
        <v>6.2562869550283368E-2</v>
      </c>
    </row>
    <row r="126" spans="1:17" x14ac:dyDescent="0.3">
      <c r="A126" s="102" t="s">
        <v>254</v>
      </c>
      <c r="B126" s="74">
        <v>15</v>
      </c>
      <c r="C126" s="72" t="s">
        <v>640</v>
      </c>
      <c r="D126" s="74">
        <v>13</v>
      </c>
      <c r="E126" s="72" t="s">
        <v>640</v>
      </c>
      <c r="F126" s="74">
        <v>35</v>
      </c>
      <c r="G126" s="72" t="s">
        <v>640</v>
      </c>
      <c r="H126" s="74">
        <v>67</v>
      </c>
      <c r="I126" s="72" t="s">
        <v>640</v>
      </c>
      <c r="J126" s="74">
        <v>46</v>
      </c>
      <c r="K126" s="72" t="s">
        <v>640</v>
      </c>
      <c r="L126" s="80">
        <f t="shared" si="2"/>
        <v>35.200000000000003</v>
      </c>
      <c r="M126" s="80">
        <f t="shared" si="3"/>
        <v>0.10795161804754778</v>
      </c>
      <c r="N126" s="80"/>
      <c r="O126" s="13"/>
      <c r="P126" s="83" t="s">
        <v>678</v>
      </c>
      <c r="Q126" s="84">
        <v>5.8269339287028633E-2</v>
      </c>
    </row>
    <row r="127" spans="1:17" x14ac:dyDescent="0.3">
      <c r="A127" s="102" t="s">
        <v>269</v>
      </c>
      <c r="B127" s="74">
        <v>46</v>
      </c>
      <c r="C127" s="72" t="s">
        <v>640</v>
      </c>
      <c r="D127" s="74">
        <v>53</v>
      </c>
      <c r="E127" s="72" t="s">
        <v>640</v>
      </c>
      <c r="F127" s="74">
        <v>40</v>
      </c>
      <c r="G127" s="72" t="s">
        <v>640</v>
      </c>
      <c r="H127" s="74">
        <v>114</v>
      </c>
      <c r="I127" s="72" t="s">
        <v>640</v>
      </c>
      <c r="J127" s="74">
        <v>61</v>
      </c>
      <c r="K127" s="72" t="s">
        <v>640</v>
      </c>
      <c r="L127" s="80">
        <f t="shared" si="2"/>
        <v>62.8</v>
      </c>
      <c r="M127" s="80">
        <f t="shared" si="3"/>
        <v>0.19259550038028408</v>
      </c>
      <c r="N127" s="80"/>
      <c r="O127" s="13"/>
      <c r="P127" s="83" t="s">
        <v>300</v>
      </c>
      <c r="Q127" s="84">
        <v>5.5202531956132381E-2</v>
      </c>
    </row>
    <row r="128" spans="1:17" x14ac:dyDescent="0.3">
      <c r="A128" s="102" t="s">
        <v>274</v>
      </c>
      <c r="B128" s="74">
        <v>33</v>
      </c>
      <c r="C128" s="72" t="s">
        <v>640</v>
      </c>
      <c r="D128" s="74">
        <v>14</v>
      </c>
      <c r="E128" s="72" t="s">
        <v>640</v>
      </c>
      <c r="F128" s="74">
        <v>41</v>
      </c>
      <c r="G128" s="72" t="s">
        <v>640</v>
      </c>
      <c r="H128" s="74">
        <v>65</v>
      </c>
      <c r="I128" s="72" t="s">
        <v>640</v>
      </c>
      <c r="J128" s="74">
        <v>38</v>
      </c>
      <c r="K128" s="72" t="s">
        <v>640</v>
      </c>
      <c r="L128" s="80">
        <f t="shared" si="2"/>
        <v>38.200000000000003</v>
      </c>
      <c r="M128" s="80">
        <f t="shared" si="3"/>
        <v>0.11715204004023652</v>
      </c>
      <c r="N128" s="80"/>
      <c r="O128" s="13"/>
      <c r="P128" s="83" t="s">
        <v>319</v>
      </c>
      <c r="Q128" s="84">
        <v>5.5202531956132381E-2</v>
      </c>
    </row>
    <row r="129" spans="1:17" x14ac:dyDescent="0.3">
      <c r="A129" s="102" t="s">
        <v>32</v>
      </c>
      <c r="B129" s="74">
        <v>1042</v>
      </c>
      <c r="C129" s="72" t="s">
        <v>640</v>
      </c>
      <c r="D129" s="74">
        <v>545</v>
      </c>
      <c r="E129" s="72" t="s">
        <v>640</v>
      </c>
      <c r="F129" s="74">
        <v>985</v>
      </c>
      <c r="G129" s="72" t="s">
        <v>640</v>
      </c>
      <c r="H129" s="74">
        <v>962</v>
      </c>
      <c r="I129" s="72" t="s">
        <v>640</v>
      </c>
      <c r="J129" s="74">
        <v>1103</v>
      </c>
      <c r="K129" s="72" t="s">
        <v>640</v>
      </c>
      <c r="L129" s="80">
        <f t="shared" si="2"/>
        <v>927.4</v>
      </c>
      <c r="M129" s="80">
        <f t="shared" si="3"/>
        <v>2.8441571186731762</v>
      </c>
      <c r="N129" s="80"/>
      <c r="O129" s="13"/>
      <c r="P129" s="83" t="s">
        <v>346</v>
      </c>
      <c r="Q129" s="84">
        <v>5.3362447557594637E-2</v>
      </c>
    </row>
    <row r="130" spans="1:17" x14ac:dyDescent="0.3">
      <c r="A130" s="102" t="s">
        <v>322</v>
      </c>
      <c r="B130" s="74">
        <v>42</v>
      </c>
      <c r="C130" s="72" t="s">
        <v>640</v>
      </c>
      <c r="D130" s="74">
        <v>19</v>
      </c>
      <c r="E130" s="72" t="s">
        <v>640</v>
      </c>
      <c r="F130" s="74">
        <v>15</v>
      </c>
      <c r="G130" s="72" t="s">
        <v>640</v>
      </c>
      <c r="H130" s="74">
        <v>19</v>
      </c>
      <c r="I130" s="72" t="s">
        <v>640</v>
      </c>
      <c r="J130" s="74">
        <v>8</v>
      </c>
      <c r="K130" s="72" t="s">
        <v>640</v>
      </c>
      <c r="L130" s="80">
        <f t="shared" si="2"/>
        <v>20.6</v>
      </c>
      <c r="M130" s="80">
        <f t="shared" si="3"/>
        <v>6.3176231016462622E-2</v>
      </c>
      <c r="N130" s="80"/>
      <c r="O130" s="13"/>
      <c r="P130" s="83" t="s">
        <v>207</v>
      </c>
      <c r="Q130" s="84">
        <v>5.2135724625236149E-2</v>
      </c>
    </row>
    <row r="131" spans="1:17" x14ac:dyDescent="0.3">
      <c r="A131" s="102" t="s">
        <v>331</v>
      </c>
      <c r="B131" s="74">
        <v>133</v>
      </c>
      <c r="C131" s="72" t="s">
        <v>640</v>
      </c>
      <c r="D131" s="74">
        <v>87</v>
      </c>
      <c r="E131" s="72" t="s">
        <v>640</v>
      </c>
      <c r="F131" s="74">
        <v>150</v>
      </c>
      <c r="G131" s="72" t="s">
        <v>640</v>
      </c>
      <c r="H131" s="74">
        <v>195</v>
      </c>
      <c r="I131" s="72" t="s">
        <v>640</v>
      </c>
      <c r="J131" s="74">
        <v>90</v>
      </c>
      <c r="K131" s="72" t="s">
        <v>640</v>
      </c>
      <c r="L131" s="80">
        <f t="shared" si="2"/>
        <v>131</v>
      </c>
      <c r="M131" s="80">
        <f t="shared" si="3"/>
        <v>0.40175176034740789</v>
      </c>
      <c r="N131" s="80"/>
      <c r="O131" s="13"/>
      <c r="P131" s="83" t="s">
        <v>382</v>
      </c>
      <c r="Q131" s="84">
        <v>5.1522363159056901E-2</v>
      </c>
    </row>
    <row r="132" spans="1:17" x14ac:dyDescent="0.3">
      <c r="A132" s="102" t="s">
        <v>5</v>
      </c>
      <c r="B132" s="74">
        <v>454</v>
      </c>
      <c r="C132" s="72" t="s">
        <v>640</v>
      </c>
      <c r="D132" s="74">
        <v>253</v>
      </c>
      <c r="E132" s="72" t="s">
        <v>640</v>
      </c>
      <c r="F132" s="74">
        <v>192</v>
      </c>
      <c r="G132" s="72" t="s">
        <v>640</v>
      </c>
      <c r="H132" s="74">
        <v>440</v>
      </c>
      <c r="I132" s="72" t="s">
        <v>640</v>
      </c>
      <c r="J132" s="74">
        <v>440</v>
      </c>
      <c r="K132" s="72" t="s">
        <v>640</v>
      </c>
      <c r="L132" s="80">
        <f t="shared" si="2"/>
        <v>355.8</v>
      </c>
      <c r="M132" s="80">
        <f t="shared" si="3"/>
        <v>1.0911700483328834</v>
      </c>
      <c r="N132" s="80"/>
      <c r="O132" s="13"/>
      <c r="P132" s="83" t="s">
        <v>279</v>
      </c>
      <c r="Q132" s="84">
        <v>5.1369022792512084E-2</v>
      </c>
    </row>
    <row r="133" spans="1:17" x14ac:dyDescent="0.3">
      <c r="A133" s="102" t="s">
        <v>224</v>
      </c>
      <c r="B133" s="74">
        <v>73</v>
      </c>
      <c r="C133" s="72" t="s">
        <v>640</v>
      </c>
      <c r="D133" s="74">
        <v>9</v>
      </c>
      <c r="E133" s="72" t="s">
        <v>640</v>
      </c>
      <c r="F133" s="74">
        <v>39</v>
      </c>
      <c r="G133" s="72" t="s">
        <v>640</v>
      </c>
      <c r="H133" s="74">
        <v>67</v>
      </c>
      <c r="I133" s="72" t="s">
        <v>640</v>
      </c>
      <c r="J133" s="74">
        <v>80</v>
      </c>
      <c r="K133" s="72" t="s">
        <v>640</v>
      </c>
      <c r="L133" s="80">
        <f t="shared" si="2"/>
        <v>53.6</v>
      </c>
      <c r="M133" s="80">
        <f t="shared" si="3"/>
        <v>0.16438087293603867</v>
      </c>
      <c r="N133" s="80"/>
      <c r="O133" s="13"/>
      <c r="P133" s="83" t="s">
        <v>317</v>
      </c>
      <c r="Q133" s="84">
        <v>5.0091186404638645E-2</v>
      </c>
    </row>
    <row r="134" spans="1:17" x14ac:dyDescent="0.3">
      <c r="A134" s="102" t="s">
        <v>30</v>
      </c>
      <c r="B134" s="74">
        <v>406</v>
      </c>
      <c r="C134" s="72" t="s">
        <v>640</v>
      </c>
      <c r="D134" s="74">
        <v>302</v>
      </c>
      <c r="E134" s="72" t="s">
        <v>640</v>
      </c>
      <c r="F134" s="74">
        <v>380</v>
      </c>
      <c r="G134" s="72" t="s">
        <v>640</v>
      </c>
      <c r="H134" s="74">
        <v>588</v>
      </c>
      <c r="I134" s="72" t="s">
        <v>640</v>
      </c>
      <c r="J134" s="74">
        <v>604</v>
      </c>
      <c r="K134" s="72" t="s">
        <v>640</v>
      </c>
      <c r="L134" s="80">
        <f t="shared" si="2"/>
        <v>456</v>
      </c>
      <c r="M134" s="80">
        <f t="shared" si="3"/>
        <v>1.398464142888687</v>
      </c>
      <c r="N134" s="80"/>
      <c r="O134" s="13"/>
      <c r="P134" s="83" t="s">
        <v>650</v>
      </c>
      <c r="Q134" s="84">
        <v>4.538874849726441E-2</v>
      </c>
    </row>
    <row r="135" spans="1:17" x14ac:dyDescent="0.3">
      <c r="A135" s="102" t="s">
        <v>237</v>
      </c>
      <c r="B135" s="74">
        <v>272</v>
      </c>
      <c r="C135" s="72" t="s">
        <v>640</v>
      </c>
      <c r="D135" s="74">
        <v>270</v>
      </c>
      <c r="E135" s="72" t="s">
        <v>640</v>
      </c>
      <c r="F135" s="74">
        <v>196</v>
      </c>
      <c r="G135" s="72" t="s">
        <v>640</v>
      </c>
      <c r="H135" s="74">
        <v>248</v>
      </c>
      <c r="I135" s="72" t="s">
        <v>640</v>
      </c>
      <c r="J135" s="74">
        <v>409</v>
      </c>
      <c r="K135" s="72" t="s">
        <v>640</v>
      </c>
      <c r="L135" s="80">
        <f t="shared" ref="L135:L198" si="4">AVERAGE(B135:J135)</f>
        <v>279</v>
      </c>
      <c r="M135" s="80">
        <f t="shared" ref="M135:M198" si="5">L135/$L$226*100</f>
        <v>0.85563924532005198</v>
      </c>
      <c r="N135" s="80"/>
      <c r="O135" s="13"/>
      <c r="P135" s="83" t="s">
        <v>369</v>
      </c>
      <c r="Q135" s="84">
        <v>4.1095218234009669E-2</v>
      </c>
    </row>
    <row r="136" spans="1:17" x14ac:dyDescent="0.3">
      <c r="A136" s="102" t="s">
        <v>238</v>
      </c>
      <c r="B136" s="74">
        <v>522</v>
      </c>
      <c r="C136" s="72" t="s">
        <v>640</v>
      </c>
      <c r="D136" s="74">
        <v>373</v>
      </c>
      <c r="E136" s="72" t="s">
        <v>640</v>
      </c>
      <c r="F136" s="74">
        <v>468</v>
      </c>
      <c r="G136" s="72" t="s">
        <v>640</v>
      </c>
      <c r="H136" s="74">
        <v>550</v>
      </c>
      <c r="I136" s="72" t="s">
        <v>640</v>
      </c>
      <c r="J136" s="74">
        <v>731</v>
      </c>
      <c r="K136" s="72" t="s">
        <v>640</v>
      </c>
      <c r="L136" s="80">
        <f t="shared" si="4"/>
        <v>528.79999999999995</v>
      </c>
      <c r="M136" s="80">
        <f t="shared" si="5"/>
        <v>1.6217277165779338</v>
      </c>
      <c r="N136" s="80"/>
      <c r="O136" s="13"/>
      <c r="P136" s="83" t="s">
        <v>325</v>
      </c>
      <c r="Q136" s="84">
        <v>3.7415049436934168E-2</v>
      </c>
    </row>
    <row r="137" spans="1:17" x14ac:dyDescent="0.3">
      <c r="A137" s="102" t="s">
        <v>252</v>
      </c>
      <c r="B137" s="74">
        <v>185</v>
      </c>
      <c r="C137" s="72" t="s">
        <v>640</v>
      </c>
      <c r="D137" s="74">
        <v>89</v>
      </c>
      <c r="E137" s="72" t="s">
        <v>640</v>
      </c>
      <c r="F137" s="74">
        <v>171</v>
      </c>
      <c r="G137" s="72" t="s">
        <v>640</v>
      </c>
      <c r="H137" s="74">
        <v>248</v>
      </c>
      <c r="I137" s="72" t="s">
        <v>640</v>
      </c>
      <c r="J137" s="74">
        <v>241</v>
      </c>
      <c r="K137" s="72" t="s">
        <v>640</v>
      </c>
      <c r="L137" s="80">
        <f t="shared" si="4"/>
        <v>186.8</v>
      </c>
      <c r="M137" s="80">
        <f t="shared" si="5"/>
        <v>0.57287960941141836</v>
      </c>
      <c r="N137" s="80"/>
      <c r="O137" s="13"/>
      <c r="P137" s="83" t="s">
        <v>255</v>
      </c>
      <c r="Q137" s="84">
        <v>3.6801687970754927E-2</v>
      </c>
    </row>
    <row r="138" spans="1:17" x14ac:dyDescent="0.3">
      <c r="A138" s="102" t="s">
        <v>673</v>
      </c>
      <c r="B138" s="72" t="s">
        <v>744</v>
      </c>
      <c r="C138" s="72" t="s">
        <v>743</v>
      </c>
      <c r="D138" s="74">
        <v>0</v>
      </c>
      <c r="E138" s="72" t="s">
        <v>640</v>
      </c>
      <c r="F138" s="74">
        <v>3</v>
      </c>
      <c r="G138" s="72" t="s">
        <v>640</v>
      </c>
      <c r="H138" s="74">
        <v>22</v>
      </c>
      <c r="I138" s="72" t="s">
        <v>640</v>
      </c>
      <c r="J138" s="74">
        <v>0</v>
      </c>
      <c r="K138" s="72" t="s">
        <v>640</v>
      </c>
      <c r="L138" s="80">
        <f t="shared" si="4"/>
        <v>6.25</v>
      </c>
      <c r="M138" s="80">
        <f t="shared" si="5"/>
        <v>1.9167545818101522E-2</v>
      </c>
      <c r="N138" s="80"/>
      <c r="O138" s="13"/>
      <c r="P138" s="83" t="s">
        <v>296</v>
      </c>
      <c r="Q138" s="84">
        <v>3.6801687970754927E-2</v>
      </c>
    </row>
    <row r="139" spans="1:17" x14ac:dyDescent="0.3">
      <c r="A139" s="102" t="s">
        <v>272</v>
      </c>
      <c r="B139" s="74">
        <v>0</v>
      </c>
      <c r="C139" s="72" t="s">
        <v>640</v>
      </c>
      <c r="D139" s="74">
        <v>0</v>
      </c>
      <c r="E139" s="72" t="s">
        <v>640</v>
      </c>
      <c r="F139" s="74">
        <v>0</v>
      </c>
      <c r="G139" s="72" t="s">
        <v>640</v>
      </c>
      <c r="H139" s="74">
        <v>0</v>
      </c>
      <c r="I139" s="72" t="s">
        <v>640</v>
      </c>
      <c r="J139" s="74">
        <v>0</v>
      </c>
      <c r="K139" s="72" t="s">
        <v>640</v>
      </c>
      <c r="L139" s="80">
        <f t="shared" si="4"/>
        <v>0</v>
      </c>
      <c r="M139" s="80">
        <f t="shared" si="5"/>
        <v>0</v>
      </c>
      <c r="N139" s="80"/>
      <c r="O139" s="13"/>
      <c r="P139" s="83" t="s">
        <v>213</v>
      </c>
      <c r="Q139" s="84">
        <v>3.4961603572217177E-2</v>
      </c>
    </row>
    <row r="140" spans="1:17" x14ac:dyDescent="0.3">
      <c r="A140" s="102" t="s">
        <v>333</v>
      </c>
      <c r="B140" s="74">
        <v>35</v>
      </c>
      <c r="C140" s="72" t="s">
        <v>640</v>
      </c>
      <c r="D140" s="74">
        <v>27</v>
      </c>
      <c r="E140" s="72" t="s">
        <v>640</v>
      </c>
      <c r="F140" s="74">
        <v>23</v>
      </c>
      <c r="G140" s="72" t="s">
        <v>640</v>
      </c>
      <c r="H140" s="74">
        <v>57</v>
      </c>
      <c r="I140" s="72" t="s">
        <v>640</v>
      </c>
      <c r="J140" s="74">
        <v>17</v>
      </c>
      <c r="K140" s="72" t="s">
        <v>640</v>
      </c>
      <c r="L140" s="80">
        <f t="shared" si="4"/>
        <v>31.8</v>
      </c>
      <c r="M140" s="80">
        <f t="shared" si="5"/>
        <v>9.7524473122500552E-2</v>
      </c>
      <c r="N140" s="80"/>
      <c r="O140" s="13"/>
      <c r="P140" s="83" t="s">
        <v>225</v>
      </c>
      <c r="Q140" s="84">
        <v>3.3734880639858682E-2</v>
      </c>
    </row>
    <row r="141" spans="1:17" x14ac:dyDescent="0.3">
      <c r="A141" s="102" t="s">
        <v>334</v>
      </c>
      <c r="B141" s="74">
        <v>354</v>
      </c>
      <c r="C141" s="72" t="s">
        <v>640</v>
      </c>
      <c r="D141" s="74">
        <v>160</v>
      </c>
      <c r="E141" s="72" t="s">
        <v>640</v>
      </c>
      <c r="F141" s="74">
        <v>249</v>
      </c>
      <c r="G141" s="72" t="s">
        <v>640</v>
      </c>
      <c r="H141" s="74">
        <v>371</v>
      </c>
      <c r="I141" s="72" t="s">
        <v>640</v>
      </c>
      <c r="J141" s="74">
        <v>288</v>
      </c>
      <c r="K141" s="72" t="s">
        <v>640</v>
      </c>
      <c r="L141" s="80">
        <f t="shared" si="4"/>
        <v>284.39999999999998</v>
      </c>
      <c r="M141" s="80">
        <f t="shared" si="5"/>
        <v>0.87220000490689165</v>
      </c>
      <c r="N141" s="80"/>
      <c r="O141" s="13"/>
      <c r="P141" s="83" t="s">
        <v>258</v>
      </c>
      <c r="Q141" s="84">
        <v>3.1690342419261185E-2</v>
      </c>
    </row>
    <row r="142" spans="1:17" x14ac:dyDescent="0.3">
      <c r="A142" s="102" t="s">
        <v>360</v>
      </c>
      <c r="B142" s="74">
        <v>0</v>
      </c>
      <c r="C142" s="72" t="s">
        <v>640</v>
      </c>
      <c r="D142" s="72" t="s">
        <v>744</v>
      </c>
      <c r="E142" s="72" t="s">
        <v>743</v>
      </c>
      <c r="F142" s="74">
        <v>0</v>
      </c>
      <c r="G142" s="72" t="s">
        <v>640</v>
      </c>
      <c r="H142" s="74">
        <v>0</v>
      </c>
      <c r="I142" s="72" t="s">
        <v>640</v>
      </c>
      <c r="J142" s="74">
        <v>0</v>
      </c>
      <c r="K142" s="72" t="s">
        <v>640</v>
      </c>
      <c r="L142" s="80">
        <f t="shared" si="4"/>
        <v>0</v>
      </c>
      <c r="M142" s="80">
        <f t="shared" si="5"/>
        <v>0</v>
      </c>
      <c r="N142" s="80"/>
      <c r="O142" s="13"/>
      <c r="P142" s="83" t="s">
        <v>218</v>
      </c>
      <c r="Q142" s="84">
        <v>3.0668073308962436E-2</v>
      </c>
    </row>
    <row r="143" spans="1:17" x14ac:dyDescent="0.3">
      <c r="A143" s="102" t="s">
        <v>381</v>
      </c>
      <c r="B143" s="74">
        <v>177</v>
      </c>
      <c r="C143" s="72" t="s">
        <v>640</v>
      </c>
      <c r="D143" s="74">
        <v>283</v>
      </c>
      <c r="E143" s="72" t="s">
        <v>640</v>
      </c>
      <c r="F143" s="74">
        <v>116</v>
      </c>
      <c r="G143" s="72" t="s">
        <v>640</v>
      </c>
      <c r="H143" s="74">
        <v>151</v>
      </c>
      <c r="I143" s="72" t="s">
        <v>640</v>
      </c>
      <c r="J143" s="74">
        <v>596</v>
      </c>
      <c r="K143" s="72" t="s">
        <v>640</v>
      </c>
      <c r="L143" s="80">
        <f t="shared" si="4"/>
        <v>264.60000000000002</v>
      </c>
      <c r="M143" s="80">
        <f t="shared" si="5"/>
        <v>0.8114772197551462</v>
      </c>
      <c r="N143" s="80"/>
      <c r="O143" s="13"/>
      <c r="P143" s="83" t="s">
        <v>326</v>
      </c>
      <c r="Q143" s="84">
        <v>3.0054711842783192E-2</v>
      </c>
    </row>
    <row r="144" spans="1:17" ht="17.25" thickBot="1" x14ac:dyDescent="0.35">
      <c r="A144" s="110" t="s">
        <v>384</v>
      </c>
      <c r="B144" s="74">
        <v>56</v>
      </c>
      <c r="C144" s="72" t="s">
        <v>640</v>
      </c>
      <c r="D144" s="74">
        <v>65</v>
      </c>
      <c r="E144" s="72" t="s">
        <v>640</v>
      </c>
      <c r="F144" s="74">
        <v>43</v>
      </c>
      <c r="G144" s="72" t="s">
        <v>640</v>
      </c>
      <c r="H144" s="74">
        <v>66</v>
      </c>
      <c r="I144" s="72" t="s">
        <v>640</v>
      </c>
      <c r="J144" s="74">
        <v>110</v>
      </c>
      <c r="K144" s="72" t="s">
        <v>640</v>
      </c>
      <c r="L144" s="80">
        <f t="shared" si="4"/>
        <v>68</v>
      </c>
      <c r="M144" s="80">
        <f t="shared" si="5"/>
        <v>0.2085428985009446</v>
      </c>
      <c r="N144" s="80"/>
      <c r="O144" s="13"/>
      <c r="P144" s="83" t="s">
        <v>596</v>
      </c>
      <c r="Q144" s="84">
        <v>3.0054711842783192E-2</v>
      </c>
    </row>
    <row r="145" spans="1:17" x14ac:dyDescent="0.3">
      <c r="A145" s="107" t="s">
        <v>199</v>
      </c>
      <c r="B145" s="145">
        <f>SUM(B146:B193)</f>
        <v>5228</v>
      </c>
      <c r="C145" s="146" t="s">
        <v>640</v>
      </c>
      <c r="D145" s="145">
        <f>SUM(D146:D193)</f>
        <v>3894</v>
      </c>
      <c r="E145" s="146" t="s">
        <v>640</v>
      </c>
      <c r="F145" s="145">
        <f>SUM(F146:F193)</f>
        <v>6484</v>
      </c>
      <c r="G145" s="146" t="s">
        <v>640</v>
      </c>
      <c r="H145" s="145">
        <f>SUM(H146:H193)</f>
        <v>8081</v>
      </c>
      <c r="I145" s="146" t="s">
        <v>640</v>
      </c>
      <c r="J145" s="145">
        <f>SUM(J146:J193)</f>
        <v>6463</v>
      </c>
      <c r="K145" s="147" t="s">
        <v>640</v>
      </c>
      <c r="L145" s="90">
        <f t="shared" si="4"/>
        <v>6030</v>
      </c>
      <c r="M145" s="90">
        <f t="shared" si="5"/>
        <v>18.492848205304348</v>
      </c>
      <c r="N145" s="80"/>
      <c r="O145" s="13"/>
      <c r="P145" s="83" t="s">
        <v>221</v>
      </c>
      <c r="Q145" s="84">
        <v>2.9645804198663687E-2</v>
      </c>
    </row>
    <row r="146" spans="1:17" x14ac:dyDescent="0.3">
      <c r="A146" s="102" t="s">
        <v>285</v>
      </c>
      <c r="B146" s="74">
        <v>18</v>
      </c>
      <c r="C146" s="72" t="s">
        <v>640</v>
      </c>
      <c r="D146" s="74">
        <v>16</v>
      </c>
      <c r="E146" s="72" t="s">
        <v>640</v>
      </c>
      <c r="F146" s="74">
        <v>17</v>
      </c>
      <c r="G146" s="72" t="s">
        <v>640</v>
      </c>
      <c r="H146" s="74">
        <v>27</v>
      </c>
      <c r="I146" s="72" t="s">
        <v>640</v>
      </c>
      <c r="J146" s="74">
        <v>24</v>
      </c>
      <c r="K146" s="72" t="s">
        <v>640</v>
      </c>
      <c r="L146" s="80">
        <f t="shared" si="4"/>
        <v>20.399999999999999</v>
      </c>
      <c r="M146" s="80">
        <f t="shared" si="5"/>
        <v>6.2562869550283368E-2</v>
      </c>
      <c r="N146" s="80"/>
      <c r="O146" s="13"/>
      <c r="P146" s="83" t="s">
        <v>282</v>
      </c>
      <c r="Q146" s="84">
        <v>2.9441350376603941E-2</v>
      </c>
    </row>
    <row r="147" spans="1:17" x14ac:dyDescent="0.3">
      <c r="A147" s="102" t="s">
        <v>290</v>
      </c>
      <c r="B147" s="74">
        <v>1</v>
      </c>
      <c r="C147" s="72" t="s">
        <v>640</v>
      </c>
      <c r="D147" s="74">
        <v>0</v>
      </c>
      <c r="E147" s="72" t="s">
        <v>640</v>
      </c>
      <c r="F147" s="74">
        <v>14</v>
      </c>
      <c r="G147" s="72" t="s">
        <v>640</v>
      </c>
      <c r="H147" s="74">
        <v>3</v>
      </c>
      <c r="I147" s="72" t="s">
        <v>640</v>
      </c>
      <c r="J147" s="74">
        <v>1</v>
      </c>
      <c r="K147" s="72" t="s">
        <v>640</v>
      </c>
      <c r="L147" s="80">
        <f t="shared" si="4"/>
        <v>3.8</v>
      </c>
      <c r="M147" s="80">
        <f t="shared" si="5"/>
        <v>1.1653867857405726E-2</v>
      </c>
      <c r="N147" s="80"/>
      <c r="O147" s="13"/>
      <c r="P147" s="83" t="s">
        <v>259</v>
      </c>
      <c r="Q147" s="84">
        <v>2.6067862312618074E-2</v>
      </c>
    </row>
    <row r="148" spans="1:17" x14ac:dyDescent="0.3">
      <c r="A148" s="102" t="s">
        <v>364</v>
      </c>
      <c r="B148" s="74">
        <v>1</v>
      </c>
      <c r="C148" s="72" t="s">
        <v>640</v>
      </c>
      <c r="D148" s="74">
        <v>0</v>
      </c>
      <c r="E148" s="72" t="s">
        <v>640</v>
      </c>
      <c r="F148" s="74">
        <v>1</v>
      </c>
      <c r="G148" s="72" t="s">
        <v>640</v>
      </c>
      <c r="H148" s="74">
        <v>0</v>
      </c>
      <c r="I148" s="72" t="s">
        <v>640</v>
      </c>
      <c r="J148" s="74">
        <v>2</v>
      </c>
      <c r="K148" s="72" t="s">
        <v>640</v>
      </c>
      <c r="L148" s="80">
        <f t="shared" si="4"/>
        <v>0.8</v>
      </c>
      <c r="M148" s="80">
        <f t="shared" si="5"/>
        <v>2.4534458647169953E-3</v>
      </c>
      <c r="N148" s="80"/>
      <c r="O148" s="13"/>
      <c r="P148" s="83" t="s">
        <v>672</v>
      </c>
      <c r="Q148" s="84">
        <v>2.4534458647169948E-2</v>
      </c>
    </row>
    <row r="149" spans="1:17" x14ac:dyDescent="0.3">
      <c r="A149" s="102" t="s">
        <v>374</v>
      </c>
      <c r="B149" s="74">
        <v>0</v>
      </c>
      <c r="C149" s="72" t="s">
        <v>640</v>
      </c>
      <c r="D149" s="72" t="s">
        <v>744</v>
      </c>
      <c r="E149" s="72" t="s">
        <v>743</v>
      </c>
      <c r="F149" s="74">
        <v>0</v>
      </c>
      <c r="G149" s="72" t="s">
        <v>640</v>
      </c>
      <c r="H149" s="74">
        <v>0</v>
      </c>
      <c r="I149" s="72" t="s">
        <v>640</v>
      </c>
      <c r="J149" s="74">
        <v>2</v>
      </c>
      <c r="K149" s="72" t="s">
        <v>640</v>
      </c>
      <c r="L149" s="80">
        <f t="shared" si="4"/>
        <v>0.5</v>
      </c>
      <c r="M149" s="80">
        <f t="shared" si="5"/>
        <v>1.5334036654481218E-3</v>
      </c>
      <c r="N149" s="80"/>
      <c r="O149" s="13"/>
      <c r="P149" s="83" t="s">
        <v>315</v>
      </c>
      <c r="Q149" s="84">
        <v>2.2694374248632205E-2</v>
      </c>
    </row>
    <row r="150" spans="1:17" x14ac:dyDescent="0.3">
      <c r="A150" s="102" t="s">
        <v>382</v>
      </c>
      <c r="B150" s="74">
        <v>29</v>
      </c>
      <c r="C150" s="72" t="s">
        <v>640</v>
      </c>
      <c r="D150" s="74">
        <v>1</v>
      </c>
      <c r="E150" s="72" t="s">
        <v>640</v>
      </c>
      <c r="F150" s="74">
        <v>10</v>
      </c>
      <c r="G150" s="72" t="s">
        <v>640</v>
      </c>
      <c r="H150" s="74">
        <v>4</v>
      </c>
      <c r="I150" s="72" t="s">
        <v>640</v>
      </c>
      <c r="J150" s="74">
        <v>40</v>
      </c>
      <c r="K150" s="72" t="s">
        <v>640</v>
      </c>
      <c r="L150" s="80">
        <f t="shared" si="4"/>
        <v>16.8</v>
      </c>
      <c r="M150" s="80">
        <f t="shared" si="5"/>
        <v>5.1522363159056901E-2</v>
      </c>
      <c r="N150" s="80"/>
      <c r="O150" s="13"/>
      <c r="P150" s="83" t="s">
        <v>219</v>
      </c>
      <c r="Q150" s="84">
        <v>2.2234353148997767E-2</v>
      </c>
    </row>
    <row r="151" spans="1:17" x14ac:dyDescent="0.3">
      <c r="A151" s="102" t="s">
        <v>647</v>
      </c>
      <c r="B151" s="74">
        <v>1079</v>
      </c>
      <c r="C151" s="72" t="s">
        <v>640</v>
      </c>
      <c r="D151" s="74">
        <v>1124</v>
      </c>
      <c r="E151" s="72" t="s">
        <v>640</v>
      </c>
      <c r="F151" s="74">
        <v>2288</v>
      </c>
      <c r="G151" s="72" t="s">
        <v>640</v>
      </c>
      <c r="H151" s="74">
        <v>2382</v>
      </c>
      <c r="I151" s="72" t="s">
        <v>640</v>
      </c>
      <c r="J151" s="74">
        <v>1467</v>
      </c>
      <c r="K151" s="72" t="s">
        <v>640</v>
      </c>
      <c r="L151" s="80">
        <f t="shared" si="4"/>
        <v>1668</v>
      </c>
      <c r="M151" s="80">
        <f t="shared" si="5"/>
        <v>5.1154346279349348</v>
      </c>
      <c r="N151" s="80"/>
      <c r="O151" s="13"/>
      <c r="P151" s="83" t="s">
        <v>371</v>
      </c>
      <c r="Q151" s="84">
        <v>2.2081012782452954E-2</v>
      </c>
    </row>
    <row r="152" spans="1:17" x14ac:dyDescent="0.3">
      <c r="A152" s="102" t="s">
        <v>275</v>
      </c>
      <c r="B152" s="74">
        <v>497</v>
      </c>
      <c r="C152" s="72" t="s">
        <v>640</v>
      </c>
      <c r="D152" s="74">
        <v>480</v>
      </c>
      <c r="E152" s="72" t="s">
        <v>640</v>
      </c>
      <c r="F152" s="74">
        <v>742</v>
      </c>
      <c r="G152" s="72" t="s">
        <v>640</v>
      </c>
      <c r="H152" s="74">
        <v>582</v>
      </c>
      <c r="I152" s="72" t="s">
        <v>640</v>
      </c>
      <c r="J152" s="74">
        <v>413</v>
      </c>
      <c r="K152" s="72" t="s">
        <v>640</v>
      </c>
      <c r="L152" s="80">
        <f t="shared" si="4"/>
        <v>542.79999999999995</v>
      </c>
      <c r="M152" s="80">
        <f t="shared" si="5"/>
        <v>1.664663019210481</v>
      </c>
      <c r="N152" s="80"/>
      <c r="O152" s="13"/>
      <c r="P152" s="83" t="s">
        <v>376</v>
      </c>
      <c r="Q152" s="84">
        <v>2.0240928383915207E-2</v>
      </c>
    </row>
    <row r="153" spans="1:17" x14ac:dyDescent="0.3">
      <c r="A153" s="102" t="s">
        <v>406</v>
      </c>
      <c r="B153" s="74">
        <v>6</v>
      </c>
      <c r="C153" s="72" t="s">
        <v>640</v>
      </c>
      <c r="D153" s="74">
        <v>0</v>
      </c>
      <c r="E153" s="72" t="s">
        <v>640</v>
      </c>
      <c r="F153" s="74">
        <v>0</v>
      </c>
      <c r="G153" s="72" t="s">
        <v>640</v>
      </c>
      <c r="H153" s="74">
        <v>6</v>
      </c>
      <c r="I153" s="72" t="s">
        <v>640</v>
      </c>
      <c r="J153" s="72" t="s">
        <v>744</v>
      </c>
      <c r="K153" s="72" t="s">
        <v>743</v>
      </c>
      <c r="L153" s="80">
        <f t="shared" si="4"/>
        <v>3</v>
      </c>
      <c r="M153" s="80">
        <f t="shared" si="5"/>
        <v>9.2004219926887319E-3</v>
      </c>
      <c r="N153" s="80"/>
      <c r="O153" s="13"/>
      <c r="P153" s="83" t="s">
        <v>673</v>
      </c>
      <c r="Q153" s="84">
        <v>1.9167545818101522E-2</v>
      </c>
    </row>
    <row r="154" spans="1:17" x14ac:dyDescent="0.3">
      <c r="A154" s="102" t="s">
        <v>312</v>
      </c>
      <c r="B154" s="74">
        <v>2</v>
      </c>
      <c r="C154" s="72" t="s">
        <v>640</v>
      </c>
      <c r="D154" s="74">
        <v>1</v>
      </c>
      <c r="E154" s="72" t="s">
        <v>640</v>
      </c>
      <c r="F154" s="74">
        <v>1</v>
      </c>
      <c r="G154" s="72" t="s">
        <v>640</v>
      </c>
      <c r="H154" s="74">
        <v>17</v>
      </c>
      <c r="I154" s="72" t="s">
        <v>640</v>
      </c>
      <c r="J154" s="72" t="s">
        <v>744</v>
      </c>
      <c r="K154" s="72" t="s">
        <v>743</v>
      </c>
      <c r="L154" s="80">
        <f t="shared" si="4"/>
        <v>5.25</v>
      </c>
      <c r="M154" s="80">
        <f t="shared" si="5"/>
        <v>1.6100738487205279E-2</v>
      </c>
      <c r="N154" s="80"/>
      <c r="O154" s="13"/>
      <c r="P154" s="83" t="s">
        <v>555</v>
      </c>
      <c r="Q154" s="84">
        <v>1.8400843985377464E-2</v>
      </c>
    </row>
    <row r="155" spans="1:17" x14ac:dyDescent="0.3">
      <c r="A155" s="102" t="s">
        <v>325</v>
      </c>
      <c r="B155" s="74">
        <v>10</v>
      </c>
      <c r="C155" s="72" t="s">
        <v>640</v>
      </c>
      <c r="D155" s="74">
        <v>13</v>
      </c>
      <c r="E155" s="72" t="s">
        <v>640</v>
      </c>
      <c r="F155" s="74">
        <v>20</v>
      </c>
      <c r="G155" s="72" t="s">
        <v>640</v>
      </c>
      <c r="H155" s="74">
        <v>10</v>
      </c>
      <c r="I155" s="72" t="s">
        <v>640</v>
      </c>
      <c r="J155" s="74">
        <v>8</v>
      </c>
      <c r="K155" s="72" t="s">
        <v>640</v>
      </c>
      <c r="L155" s="80">
        <f t="shared" si="4"/>
        <v>12.2</v>
      </c>
      <c r="M155" s="80">
        <f t="shared" si="5"/>
        <v>3.7415049436934168E-2</v>
      </c>
      <c r="N155" s="80"/>
      <c r="O155" s="13"/>
      <c r="P155" s="83" t="s">
        <v>208</v>
      </c>
      <c r="Q155" s="84">
        <v>1.8400843985377464E-2</v>
      </c>
    </row>
    <row r="156" spans="1:17" x14ac:dyDescent="0.3">
      <c r="A156" s="102" t="s">
        <v>353</v>
      </c>
      <c r="B156" s="74">
        <v>119</v>
      </c>
      <c r="C156" s="72" t="s">
        <v>640</v>
      </c>
      <c r="D156" s="74">
        <v>66</v>
      </c>
      <c r="E156" s="72" t="s">
        <v>640</v>
      </c>
      <c r="F156" s="74">
        <v>88</v>
      </c>
      <c r="G156" s="72" t="s">
        <v>640</v>
      </c>
      <c r="H156" s="74">
        <v>116</v>
      </c>
      <c r="I156" s="72" t="s">
        <v>640</v>
      </c>
      <c r="J156" s="74">
        <v>86</v>
      </c>
      <c r="K156" s="72" t="s">
        <v>640</v>
      </c>
      <c r="L156" s="80">
        <f t="shared" si="4"/>
        <v>95</v>
      </c>
      <c r="M156" s="80">
        <f t="shared" si="5"/>
        <v>0.29134669643514316</v>
      </c>
      <c r="N156" s="80"/>
      <c r="O156" s="13"/>
      <c r="P156" s="83" t="s">
        <v>223</v>
      </c>
      <c r="Q156" s="84">
        <v>1.8400843985377464E-2</v>
      </c>
    </row>
    <row r="157" spans="1:17" x14ac:dyDescent="0.3">
      <c r="A157" s="102" t="s">
        <v>645</v>
      </c>
      <c r="B157" s="74">
        <v>49</v>
      </c>
      <c r="C157" s="72" t="s">
        <v>640</v>
      </c>
      <c r="D157" s="74">
        <v>40</v>
      </c>
      <c r="E157" s="72" t="s">
        <v>640</v>
      </c>
      <c r="F157" s="74">
        <v>270</v>
      </c>
      <c r="G157" s="72" t="s">
        <v>640</v>
      </c>
      <c r="H157" s="74">
        <v>96</v>
      </c>
      <c r="I157" s="72" t="s">
        <v>640</v>
      </c>
      <c r="J157" s="74">
        <v>45</v>
      </c>
      <c r="K157" s="72" t="s">
        <v>640</v>
      </c>
      <c r="L157" s="80">
        <f t="shared" si="4"/>
        <v>100</v>
      </c>
      <c r="M157" s="80">
        <f t="shared" si="5"/>
        <v>0.30668073308962435</v>
      </c>
      <c r="N157" s="80"/>
      <c r="O157" s="13"/>
      <c r="P157" s="83" t="s">
        <v>313</v>
      </c>
      <c r="Q157" s="84">
        <v>1.7787482519198212E-2</v>
      </c>
    </row>
    <row r="158" spans="1:17" x14ac:dyDescent="0.3">
      <c r="A158" s="102" t="s">
        <v>198</v>
      </c>
      <c r="B158" s="74">
        <v>2</v>
      </c>
      <c r="C158" s="72" t="s">
        <v>640</v>
      </c>
      <c r="D158" s="74">
        <v>2</v>
      </c>
      <c r="E158" s="72" t="s">
        <v>640</v>
      </c>
      <c r="F158" s="74">
        <v>1</v>
      </c>
      <c r="G158" s="72" t="s">
        <v>640</v>
      </c>
      <c r="H158" s="74">
        <v>0</v>
      </c>
      <c r="I158" s="72" t="s">
        <v>640</v>
      </c>
      <c r="J158" s="72" t="s">
        <v>744</v>
      </c>
      <c r="K158" s="72" t="s">
        <v>743</v>
      </c>
      <c r="L158" s="80">
        <f t="shared" si="4"/>
        <v>1.25</v>
      </c>
      <c r="M158" s="80">
        <f t="shared" si="5"/>
        <v>3.8335091636203045E-3</v>
      </c>
      <c r="N158" s="80"/>
      <c r="O158" s="13"/>
      <c r="P158" s="83" t="s">
        <v>233</v>
      </c>
      <c r="Q158" s="84">
        <v>1.7787482519198212E-2</v>
      </c>
    </row>
    <row r="159" spans="1:17" x14ac:dyDescent="0.3">
      <c r="A159" s="102" t="s">
        <v>217</v>
      </c>
      <c r="B159" s="74">
        <v>28</v>
      </c>
      <c r="C159" s="72" t="s">
        <v>640</v>
      </c>
      <c r="D159" s="74">
        <v>33</v>
      </c>
      <c r="E159" s="72" t="s">
        <v>640</v>
      </c>
      <c r="F159" s="74">
        <v>73</v>
      </c>
      <c r="G159" s="72" t="s">
        <v>640</v>
      </c>
      <c r="H159" s="74">
        <v>52</v>
      </c>
      <c r="I159" s="72" t="s">
        <v>640</v>
      </c>
      <c r="J159" s="74">
        <v>39</v>
      </c>
      <c r="K159" s="72" t="s">
        <v>640</v>
      </c>
      <c r="L159" s="80">
        <f t="shared" si="4"/>
        <v>45</v>
      </c>
      <c r="M159" s="80">
        <f t="shared" si="5"/>
        <v>0.13800632989033096</v>
      </c>
      <c r="N159" s="80"/>
      <c r="O159" s="13"/>
      <c r="P159" s="83" t="s">
        <v>665</v>
      </c>
      <c r="Q159" s="84">
        <v>1.6356305764779967E-2</v>
      </c>
    </row>
    <row r="160" spans="1:17" x14ac:dyDescent="0.3">
      <c r="A160" s="102" t="s">
        <v>223</v>
      </c>
      <c r="B160" s="74">
        <v>6</v>
      </c>
      <c r="C160" s="72" t="s">
        <v>640</v>
      </c>
      <c r="D160" s="72" t="s">
        <v>744</v>
      </c>
      <c r="E160" s="72" t="s">
        <v>743</v>
      </c>
      <c r="F160" s="72" t="s">
        <v>744</v>
      </c>
      <c r="G160" s="72" t="s">
        <v>743</v>
      </c>
      <c r="H160" s="72" t="s">
        <v>744</v>
      </c>
      <c r="I160" s="72" t="s">
        <v>743</v>
      </c>
      <c r="J160" s="74">
        <v>6</v>
      </c>
      <c r="K160" s="72" t="s">
        <v>640</v>
      </c>
      <c r="L160" s="80">
        <f t="shared" si="4"/>
        <v>6</v>
      </c>
      <c r="M160" s="80">
        <f t="shared" si="5"/>
        <v>1.8400843985377464E-2</v>
      </c>
      <c r="N160" s="80"/>
      <c r="O160" s="13"/>
      <c r="P160" s="83" t="s">
        <v>312</v>
      </c>
      <c r="Q160" s="84">
        <v>1.6100738487205279E-2</v>
      </c>
    </row>
    <row r="161" spans="1:17" x14ac:dyDescent="0.3">
      <c r="A161" s="102" t="s">
        <v>666</v>
      </c>
      <c r="B161" s="72" t="s">
        <v>744</v>
      </c>
      <c r="C161" s="72" t="s">
        <v>743</v>
      </c>
      <c r="D161" s="72" t="s">
        <v>744</v>
      </c>
      <c r="E161" s="72" t="s">
        <v>743</v>
      </c>
      <c r="F161" s="72" t="s">
        <v>744</v>
      </c>
      <c r="G161" s="72" t="s">
        <v>743</v>
      </c>
      <c r="H161" s="72" t="s">
        <v>744</v>
      </c>
      <c r="I161" s="72" t="s">
        <v>743</v>
      </c>
      <c r="J161" s="72" t="s">
        <v>744</v>
      </c>
      <c r="K161" s="72" t="s">
        <v>743</v>
      </c>
      <c r="L161" s="80"/>
      <c r="M161" s="80">
        <f t="shared" si="5"/>
        <v>0</v>
      </c>
      <c r="N161" s="80"/>
      <c r="O161" s="13"/>
      <c r="P161" s="83" t="s">
        <v>263</v>
      </c>
      <c r="Q161" s="84">
        <v>1.5334036654481218E-2</v>
      </c>
    </row>
    <row r="162" spans="1:17" x14ac:dyDescent="0.3">
      <c r="A162" s="102" t="s">
        <v>28</v>
      </c>
      <c r="B162" s="74">
        <v>398</v>
      </c>
      <c r="C162" s="72" t="s">
        <v>640</v>
      </c>
      <c r="D162" s="74">
        <v>220</v>
      </c>
      <c r="E162" s="72" t="s">
        <v>640</v>
      </c>
      <c r="F162" s="74">
        <v>359</v>
      </c>
      <c r="G162" s="72" t="s">
        <v>640</v>
      </c>
      <c r="H162" s="74">
        <v>624</v>
      </c>
      <c r="I162" s="72" t="s">
        <v>640</v>
      </c>
      <c r="J162" s="74">
        <v>535</v>
      </c>
      <c r="K162" s="72" t="s">
        <v>640</v>
      </c>
      <c r="L162" s="80">
        <f t="shared" si="4"/>
        <v>427.2</v>
      </c>
      <c r="M162" s="80">
        <f t="shared" si="5"/>
        <v>1.3101400917588752</v>
      </c>
      <c r="N162" s="80"/>
      <c r="O162" s="13"/>
      <c r="P162" s="83" t="s">
        <v>304</v>
      </c>
      <c r="Q162" s="84">
        <v>1.3493952255943473E-2</v>
      </c>
    </row>
    <row r="163" spans="1:17" x14ac:dyDescent="0.3">
      <c r="A163" s="102" t="s">
        <v>278</v>
      </c>
      <c r="B163" s="74">
        <v>48</v>
      </c>
      <c r="C163" s="72" t="s">
        <v>640</v>
      </c>
      <c r="D163" s="74">
        <v>11</v>
      </c>
      <c r="E163" s="72" t="s">
        <v>640</v>
      </c>
      <c r="F163" s="74">
        <v>164</v>
      </c>
      <c r="G163" s="72" t="s">
        <v>640</v>
      </c>
      <c r="H163" s="74">
        <v>23</v>
      </c>
      <c r="I163" s="72" t="s">
        <v>640</v>
      </c>
      <c r="J163" s="74">
        <v>13</v>
      </c>
      <c r="K163" s="72" t="s">
        <v>640</v>
      </c>
      <c r="L163" s="80">
        <f t="shared" si="4"/>
        <v>51.8</v>
      </c>
      <c r="M163" s="80">
        <f t="shared" si="5"/>
        <v>0.15886061974042542</v>
      </c>
      <c r="N163" s="80"/>
      <c r="O163" s="13"/>
      <c r="P163" s="83" t="s">
        <v>273</v>
      </c>
      <c r="Q163" s="84">
        <v>1.3493952255943473E-2</v>
      </c>
    </row>
    <row r="164" spans="1:17" x14ac:dyDescent="0.3">
      <c r="A164" s="102" t="s">
        <v>303</v>
      </c>
      <c r="B164" s="74">
        <v>4</v>
      </c>
      <c r="C164" s="72" t="s">
        <v>640</v>
      </c>
      <c r="D164" s="74">
        <v>1</v>
      </c>
      <c r="E164" s="72" t="s">
        <v>640</v>
      </c>
      <c r="F164" s="74">
        <v>46</v>
      </c>
      <c r="G164" s="72" t="s">
        <v>640</v>
      </c>
      <c r="H164" s="74">
        <v>6</v>
      </c>
      <c r="I164" s="72" t="s">
        <v>640</v>
      </c>
      <c r="J164" s="74">
        <v>78</v>
      </c>
      <c r="K164" s="72" t="s">
        <v>640</v>
      </c>
      <c r="L164" s="80">
        <f t="shared" si="4"/>
        <v>27</v>
      </c>
      <c r="M164" s="80">
        <f t="shared" si="5"/>
        <v>8.2803797934198578E-2</v>
      </c>
      <c r="N164" s="80"/>
      <c r="O164" s="13"/>
      <c r="P164" s="83" t="s">
        <v>229</v>
      </c>
      <c r="Q164" s="84">
        <v>1.2880590789764225E-2</v>
      </c>
    </row>
    <row r="165" spans="1:17" x14ac:dyDescent="0.3">
      <c r="A165" s="102" t="s">
        <v>319</v>
      </c>
      <c r="B165" s="74">
        <v>56</v>
      </c>
      <c r="C165" s="72" t="s">
        <v>640</v>
      </c>
      <c r="D165" s="74">
        <v>1</v>
      </c>
      <c r="E165" s="72" t="s">
        <v>640</v>
      </c>
      <c r="F165" s="74">
        <v>5</v>
      </c>
      <c r="G165" s="72" t="s">
        <v>640</v>
      </c>
      <c r="H165" s="74">
        <v>1</v>
      </c>
      <c r="I165" s="72" t="s">
        <v>640</v>
      </c>
      <c r="J165" s="74">
        <v>27</v>
      </c>
      <c r="K165" s="72" t="s">
        <v>640</v>
      </c>
      <c r="L165" s="80">
        <f t="shared" si="4"/>
        <v>18</v>
      </c>
      <c r="M165" s="80">
        <f t="shared" si="5"/>
        <v>5.5202531956132381E-2</v>
      </c>
      <c r="N165" s="80"/>
      <c r="O165" s="13"/>
      <c r="P165" s="83" t="s">
        <v>389</v>
      </c>
      <c r="Q165" s="84">
        <v>1.2267229323584974E-2</v>
      </c>
    </row>
    <row r="166" spans="1:17" x14ac:dyDescent="0.3">
      <c r="A166" s="102" t="s">
        <v>329</v>
      </c>
      <c r="B166" s="74">
        <v>29</v>
      </c>
      <c r="C166" s="72" t="s">
        <v>640</v>
      </c>
      <c r="D166" s="74">
        <v>28</v>
      </c>
      <c r="E166" s="72" t="s">
        <v>640</v>
      </c>
      <c r="F166" s="74">
        <v>26</v>
      </c>
      <c r="G166" s="72" t="s">
        <v>640</v>
      </c>
      <c r="H166" s="74">
        <v>59</v>
      </c>
      <c r="I166" s="72" t="s">
        <v>640</v>
      </c>
      <c r="J166" s="74">
        <v>101</v>
      </c>
      <c r="K166" s="72" t="s">
        <v>640</v>
      </c>
      <c r="L166" s="80">
        <f t="shared" si="4"/>
        <v>48.6</v>
      </c>
      <c r="M166" s="80">
        <f t="shared" si="5"/>
        <v>0.14904683628155746</v>
      </c>
      <c r="N166" s="80"/>
      <c r="O166" s="13"/>
      <c r="P166" s="83" t="s">
        <v>290</v>
      </c>
      <c r="Q166" s="84">
        <v>1.1653867857405726E-2</v>
      </c>
    </row>
    <row r="167" spans="1:17" x14ac:dyDescent="0.3">
      <c r="A167" s="102" t="s">
        <v>355</v>
      </c>
      <c r="B167" s="74">
        <v>57</v>
      </c>
      <c r="C167" s="72" t="s">
        <v>640</v>
      </c>
      <c r="D167" s="74">
        <v>3</v>
      </c>
      <c r="E167" s="72" t="s">
        <v>640</v>
      </c>
      <c r="F167" s="74">
        <v>21</v>
      </c>
      <c r="G167" s="72" t="s">
        <v>640</v>
      </c>
      <c r="H167" s="74">
        <v>152</v>
      </c>
      <c r="I167" s="72" t="s">
        <v>640</v>
      </c>
      <c r="J167" s="74">
        <v>58</v>
      </c>
      <c r="K167" s="72" t="s">
        <v>640</v>
      </c>
      <c r="L167" s="80">
        <f t="shared" si="4"/>
        <v>58.2</v>
      </c>
      <c r="M167" s="80">
        <f t="shared" si="5"/>
        <v>0.17848818665816138</v>
      </c>
      <c r="N167" s="80"/>
      <c r="O167" s="13"/>
      <c r="P167" s="83" t="s">
        <v>406</v>
      </c>
      <c r="Q167" s="84">
        <v>9.2004219926887319E-3</v>
      </c>
    </row>
    <row r="168" spans="1:17" x14ac:dyDescent="0.3">
      <c r="A168" s="102" t="s">
        <v>594</v>
      </c>
      <c r="B168" s="72" t="s">
        <v>744</v>
      </c>
      <c r="C168" s="72" t="s">
        <v>743</v>
      </c>
      <c r="D168" s="72" t="s">
        <v>744</v>
      </c>
      <c r="E168" s="72" t="s">
        <v>743</v>
      </c>
      <c r="F168" s="72" t="s">
        <v>744</v>
      </c>
      <c r="G168" s="72" t="s">
        <v>743</v>
      </c>
      <c r="H168" s="72" t="s">
        <v>744</v>
      </c>
      <c r="I168" s="72" t="s">
        <v>743</v>
      </c>
      <c r="J168" s="74">
        <v>0</v>
      </c>
      <c r="K168" s="72" t="s">
        <v>640</v>
      </c>
      <c r="L168" s="80">
        <f t="shared" si="4"/>
        <v>0</v>
      </c>
      <c r="M168" s="80">
        <f t="shared" si="5"/>
        <v>0</v>
      </c>
      <c r="N168" s="80"/>
      <c r="O168" s="13"/>
      <c r="P168" s="83" t="s">
        <v>359</v>
      </c>
      <c r="Q168" s="84">
        <v>8.5870605265094824E-3</v>
      </c>
    </row>
    <row r="169" spans="1:17" x14ac:dyDescent="0.3">
      <c r="A169" s="102" t="s">
        <v>232</v>
      </c>
      <c r="B169" s="74">
        <v>34</v>
      </c>
      <c r="C169" s="72" t="s">
        <v>640</v>
      </c>
      <c r="D169" s="74">
        <v>23</v>
      </c>
      <c r="E169" s="72" t="s">
        <v>640</v>
      </c>
      <c r="F169" s="74">
        <v>38</v>
      </c>
      <c r="G169" s="72" t="s">
        <v>640</v>
      </c>
      <c r="H169" s="74">
        <v>38</v>
      </c>
      <c r="I169" s="72" t="s">
        <v>640</v>
      </c>
      <c r="J169" s="74">
        <v>42</v>
      </c>
      <c r="K169" s="72" t="s">
        <v>640</v>
      </c>
      <c r="L169" s="80">
        <f t="shared" si="4"/>
        <v>35</v>
      </c>
      <c r="M169" s="80">
        <f t="shared" si="5"/>
        <v>0.10733825658136853</v>
      </c>
      <c r="N169" s="80"/>
      <c r="O169" s="13"/>
      <c r="P169" s="83" t="s">
        <v>250</v>
      </c>
      <c r="Q169" s="84">
        <v>7.667018327240609E-3</v>
      </c>
    </row>
    <row r="170" spans="1:17" x14ac:dyDescent="0.3">
      <c r="A170" s="102" t="s">
        <v>36</v>
      </c>
      <c r="B170" s="74">
        <v>109</v>
      </c>
      <c r="C170" s="72" t="s">
        <v>640</v>
      </c>
      <c r="D170" s="74">
        <v>19</v>
      </c>
      <c r="E170" s="72" t="s">
        <v>640</v>
      </c>
      <c r="F170" s="74">
        <v>47</v>
      </c>
      <c r="G170" s="72" t="s">
        <v>640</v>
      </c>
      <c r="H170" s="74">
        <v>176</v>
      </c>
      <c r="I170" s="72" t="s">
        <v>640</v>
      </c>
      <c r="J170" s="74">
        <v>369</v>
      </c>
      <c r="K170" s="72" t="s">
        <v>640</v>
      </c>
      <c r="L170" s="80">
        <f t="shared" si="4"/>
        <v>144</v>
      </c>
      <c r="M170" s="80">
        <f t="shared" si="5"/>
        <v>0.44162025564905905</v>
      </c>
      <c r="N170" s="80"/>
      <c r="O170" s="13"/>
      <c r="P170" s="83" t="s">
        <v>614</v>
      </c>
      <c r="Q170" s="84">
        <v>7.3603375941509851E-3</v>
      </c>
    </row>
    <row r="171" spans="1:17" x14ac:dyDescent="0.3">
      <c r="A171" s="102" t="s">
        <v>291</v>
      </c>
      <c r="B171" s="74">
        <v>2</v>
      </c>
      <c r="C171" s="72" t="s">
        <v>640</v>
      </c>
      <c r="D171" s="74">
        <v>2</v>
      </c>
      <c r="E171" s="72" t="s">
        <v>640</v>
      </c>
      <c r="F171" s="74">
        <v>1</v>
      </c>
      <c r="G171" s="72" t="s">
        <v>640</v>
      </c>
      <c r="H171" s="74">
        <v>1</v>
      </c>
      <c r="I171" s="72" t="s">
        <v>640</v>
      </c>
      <c r="J171" s="74">
        <v>0</v>
      </c>
      <c r="K171" s="72" t="s">
        <v>640</v>
      </c>
      <c r="L171" s="80">
        <f t="shared" si="4"/>
        <v>1.2</v>
      </c>
      <c r="M171" s="80">
        <f t="shared" si="5"/>
        <v>3.6801687970754926E-3</v>
      </c>
      <c r="N171" s="80"/>
      <c r="O171" s="13"/>
      <c r="P171" s="83" t="s">
        <v>646</v>
      </c>
      <c r="Q171" s="84">
        <v>6.133614661792487E-3</v>
      </c>
    </row>
    <row r="172" spans="1:17" x14ac:dyDescent="0.3">
      <c r="A172" s="102" t="s">
        <v>302</v>
      </c>
      <c r="B172" s="74">
        <v>87</v>
      </c>
      <c r="C172" s="72" t="s">
        <v>640</v>
      </c>
      <c r="D172" s="74">
        <v>27</v>
      </c>
      <c r="E172" s="72" t="s">
        <v>640</v>
      </c>
      <c r="F172" s="74">
        <v>20</v>
      </c>
      <c r="G172" s="72" t="s">
        <v>640</v>
      </c>
      <c r="H172" s="74">
        <v>40</v>
      </c>
      <c r="I172" s="72" t="s">
        <v>640</v>
      </c>
      <c r="J172" s="74">
        <v>54</v>
      </c>
      <c r="K172" s="72" t="s">
        <v>640</v>
      </c>
      <c r="L172" s="80">
        <f t="shared" si="4"/>
        <v>45.6</v>
      </c>
      <c r="M172" s="80">
        <f t="shared" si="5"/>
        <v>0.13984641428886871</v>
      </c>
      <c r="N172" s="80"/>
      <c r="O172" s="13"/>
      <c r="P172" s="83" t="s">
        <v>271</v>
      </c>
      <c r="Q172" s="84">
        <v>6.133614661792487E-3</v>
      </c>
    </row>
    <row r="173" spans="1:17" x14ac:dyDescent="0.3">
      <c r="A173" s="102" t="s">
        <v>650</v>
      </c>
      <c r="B173" s="74">
        <v>15</v>
      </c>
      <c r="C173" s="72" t="s">
        <v>640</v>
      </c>
      <c r="D173" s="74">
        <v>19</v>
      </c>
      <c r="E173" s="72" t="s">
        <v>640</v>
      </c>
      <c r="F173" s="74">
        <v>13</v>
      </c>
      <c r="G173" s="72" t="s">
        <v>640</v>
      </c>
      <c r="H173" s="74">
        <v>11</v>
      </c>
      <c r="I173" s="72" t="s">
        <v>640</v>
      </c>
      <c r="J173" s="74">
        <v>16</v>
      </c>
      <c r="K173" s="72" t="s">
        <v>640</v>
      </c>
      <c r="L173" s="80">
        <f t="shared" si="4"/>
        <v>14.8</v>
      </c>
      <c r="M173" s="80">
        <f t="shared" si="5"/>
        <v>4.538874849726441E-2</v>
      </c>
      <c r="N173" s="80"/>
      <c r="O173" s="13"/>
      <c r="P173" s="83" t="s">
        <v>323</v>
      </c>
      <c r="Q173" s="84">
        <v>6.133614661792487E-3</v>
      </c>
    </row>
    <row r="174" spans="1:17" x14ac:dyDescent="0.3">
      <c r="A174" s="102" t="s">
        <v>335</v>
      </c>
      <c r="B174" s="74">
        <v>86</v>
      </c>
      <c r="C174" s="72" t="s">
        <v>640</v>
      </c>
      <c r="D174" s="74">
        <v>41</v>
      </c>
      <c r="E174" s="72" t="s">
        <v>640</v>
      </c>
      <c r="F174" s="74">
        <v>42</v>
      </c>
      <c r="G174" s="72" t="s">
        <v>640</v>
      </c>
      <c r="H174" s="74">
        <v>64</v>
      </c>
      <c r="I174" s="72" t="s">
        <v>640</v>
      </c>
      <c r="J174" s="74">
        <v>146</v>
      </c>
      <c r="K174" s="72" t="s">
        <v>640</v>
      </c>
      <c r="L174" s="80">
        <f t="shared" si="4"/>
        <v>75.8</v>
      </c>
      <c r="M174" s="80">
        <f t="shared" si="5"/>
        <v>0.23246399568193526</v>
      </c>
      <c r="N174" s="80"/>
      <c r="O174" s="13"/>
      <c r="P174" s="83" t="s">
        <v>198</v>
      </c>
      <c r="Q174" s="84">
        <v>3.8335091636203045E-3</v>
      </c>
    </row>
    <row r="175" spans="1:17" x14ac:dyDescent="0.3">
      <c r="A175" s="102" t="s">
        <v>348</v>
      </c>
      <c r="B175" s="74">
        <v>545</v>
      </c>
      <c r="C175" s="72" t="s">
        <v>640</v>
      </c>
      <c r="D175" s="74">
        <v>501</v>
      </c>
      <c r="E175" s="72" t="s">
        <v>640</v>
      </c>
      <c r="F175" s="74">
        <v>794</v>
      </c>
      <c r="G175" s="72" t="s">
        <v>640</v>
      </c>
      <c r="H175" s="74">
        <v>1221</v>
      </c>
      <c r="I175" s="72" t="s">
        <v>640</v>
      </c>
      <c r="J175" s="74">
        <v>822</v>
      </c>
      <c r="K175" s="72" t="s">
        <v>640</v>
      </c>
      <c r="L175" s="80">
        <f t="shared" si="4"/>
        <v>776.6</v>
      </c>
      <c r="M175" s="80">
        <f t="shared" si="5"/>
        <v>2.381682573174023</v>
      </c>
      <c r="N175" s="80"/>
      <c r="O175" s="13"/>
      <c r="P175" s="83" t="s">
        <v>363</v>
      </c>
      <c r="Q175" s="84">
        <v>3.8335091636203045E-3</v>
      </c>
    </row>
    <row r="176" spans="1:17" x14ac:dyDescent="0.3">
      <c r="A176" s="102" t="s">
        <v>366</v>
      </c>
      <c r="B176" s="74">
        <v>272</v>
      </c>
      <c r="C176" s="72" t="s">
        <v>640</v>
      </c>
      <c r="D176" s="74">
        <v>147</v>
      </c>
      <c r="E176" s="72" t="s">
        <v>640</v>
      </c>
      <c r="F176" s="74">
        <v>143</v>
      </c>
      <c r="G176" s="72" t="s">
        <v>640</v>
      </c>
      <c r="H176" s="74">
        <v>627</v>
      </c>
      <c r="I176" s="72" t="s">
        <v>640</v>
      </c>
      <c r="J176" s="74">
        <v>282</v>
      </c>
      <c r="K176" s="72" t="s">
        <v>640</v>
      </c>
      <c r="L176" s="80">
        <f t="shared" si="4"/>
        <v>294.2</v>
      </c>
      <c r="M176" s="80">
        <f t="shared" si="5"/>
        <v>0.90225471674967483</v>
      </c>
      <c r="N176" s="80"/>
      <c r="O176" s="13"/>
      <c r="P176" s="83" t="s">
        <v>625</v>
      </c>
      <c r="Q176" s="84">
        <v>3.6801687970754926E-3</v>
      </c>
    </row>
    <row r="177" spans="1:17" x14ac:dyDescent="0.3">
      <c r="A177" s="102" t="s">
        <v>368</v>
      </c>
      <c r="B177" s="72" t="s">
        <v>744</v>
      </c>
      <c r="C177" s="72" t="s">
        <v>743</v>
      </c>
      <c r="D177" s="72" t="s">
        <v>744</v>
      </c>
      <c r="E177" s="72" t="s">
        <v>743</v>
      </c>
      <c r="F177" s="72" t="s">
        <v>744</v>
      </c>
      <c r="G177" s="72" t="s">
        <v>743</v>
      </c>
      <c r="H177" s="72" t="s">
        <v>744</v>
      </c>
      <c r="I177" s="72" t="s">
        <v>743</v>
      </c>
      <c r="J177" s="72" t="s">
        <v>744</v>
      </c>
      <c r="K177" s="72" t="s">
        <v>743</v>
      </c>
      <c r="L177" s="80"/>
      <c r="M177" s="80">
        <f t="shared" si="5"/>
        <v>0</v>
      </c>
      <c r="N177" s="80"/>
      <c r="O177" s="13"/>
      <c r="P177" s="83" t="s">
        <v>291</v>
      </c>
      <c r="Q177" s="84">
        <v>3.6801687970754926E-3</v>
      </c>
    </row>
    <row r="178" spans="1:17" x14ac:dyDescent="0.3">
      <c r="A178" s="102" t="s">
        <v>425</v>
      </c>
      <c r="B178" s="74">
        <v>194</v>
      </c>
      <c r="C178" s="72" t="s">
        <v>640</v>
      </c>
      <c r="D178" s="74">
        <v>55</v>
      </c>
      <c r="E178" s="72" t="s">
        <v>640</v>
      </c>
      <c r="F178" s="74">
        <v>62</v>
      </c>
      <c r="G178" s="72" t="s">
        <v>640</v>
      </c>
      <c r="H178" s="74">
        <v>94</v>
      </c>
      <c r="I178" s="72" t="s">
        <v>640</v>
      </c>
      <c r="J178" s="74">
        <v>289</v>
      </c>
      <c r="K178" s="72" t="s">
        <v>640</v>
      </c>
      <c r="L178" s="80">
        <f t="shared" si="4"/>
        <v>138.80000000000001</v>
      </c>
      <c r="M178" s="80">
        <f t="shared" si="5"/>
        <v>0.42567285752839867</v>
      </c>
      <c r="N178" s="80"/>
      <c r="O178" s="13"/>
      <c r="P178" s="83" t="s">
        <v>301</v>
      </c>
      <c r="Q178" s="84">
        <v>3.0668073308962435E-3</v>
      </c>
    </row>
    <row r="179" spans="1:17" x14ac:dyDescent="0.3">
      <c r="A179" s="102" t="s">
        <v>210</v>
      </c>
      <c r="B179" s="74">
        <v>37</v>
      </c>
      <c r="C179" s="72" t="s">
        <v>640</v>
      </c>
      <c r="D179" s="74">
        <v>9</v>
      </c>
      <c r="E179" s="72" t="s">
        <v>640</v>
      </c>
      <c r="F179" s="74">
        <v>11</v>
      </c>
      <c r="G179" s="72" t="s">
        <v>640</v>
      </c>
      <c r="H179" s="74">
        <v>33</v>
      </c>
      <c r="I179" s="72" t="s">
        <v>640</v>
      </c>
      <c r="J179" s="74">
        <v>13</v>
      </c>
      <c r="K179" s="72" t="s">
        <v>640</v>
      </c>
      <c r="L179" s="80">
        <f t="shared" si="4"/>
        <v>20.6</v>
      </c>
      <c r="M179" s="80">
        <f t="shared" si="5"/>
        <v>6.3176231016462622E-2</v>
      </c>
      <c r="N179" s="80"/>
      <c r="O179" s="13"/>
      <c r="P179" s="83" t="s">
        <v>347</v>
      </c>
      <c r="Q179" s="84">
        <v>3.0668073308962435E-3</v>
      </c>
    </row>
    <row r="180" spans="1:17" x14ac:dyDescent="0.3">
      <c r="A180" s="102" t="s">
        <v>213</v>
      </c>
      <c r="B180" s="74">
        <v>4</v>
      </c>
      <c r="C180" s="72" t="s">
        <v>640</v>
      </c>
      <c r="D180" s="74">
        <v>3</v>
      </c>
      <c r="E180" s="72" t="s">
        <v>640</v>
      </c>
      <c r="F180" s="74">
        <v>12</v>
      </c>
      <c r="G180" s="72" t="s">
        <v>640</v>
      </c>
      <c r="H180" s="74">
        <v>7</v>
      </c>
      <c r="I180" s="72" t="s">
        <v>640</v>
      </c>
      <c r="J180" s="74">
        <v>31</v>
      </c>
      <c r="K180" s="72" t="s">
        <v>640</v>
      </c>
      <c r="L180" s="80">
        <f t="shared" si="4"/>
        <v>11.4</v>
      </c>
      <c r="M180" s="80">
        <f t="shared" si="5"/>
        <v>3.4961603572217177E-2</v>
      </c>
      <c r="N180" s="80"/>
      <c r="O180" s="13"/>
      <c r="P180" s="83" t="s">
        <v>436</v>
      </c>
      <c r="Q180" s="84">
        <v>3.0668073308962435E-3</v>
      </c>
    </row>
    <row r="181" spans="1:17" x14ac:dyDescent="0.3">
      <c r="A181" s="102" t="s">
        <v>215</v>
      </c>
      <c r="B181" s="74">
        <v>27</v>
      </c>
      <c r="C181" s="72" t="s">
        <v>640</v>
      </c>
      <c r="D181" s="74">
        <v>26</v>
      </c>
      <c r="E181" s="72" t="s">
        <v>640</v>
      </c>
      <c r="F181" s="74">
        <v>28</v>
      </c>
      <c r="G181" s="72" t="s">
        <v>640</v>
      </c>
      <c r="H181" s="74">
        <v>22</v>
      </c>
      <c r="I181" s="72" t="s">
        <v>640</v>
      </c>
      <c r="J181" s="74">
        <v>8</v>
      </c>
      <c r="K181" s="72" t="s">
        <v>640</v>
      </c>
      <c r="L181" s="80">
        <f t="shared" si="4"/>
        <v>22.2</v>
      </c>
      <c r="M181" s="80">
        <f t="shared" si="5"/>
        <v>6.8083122745896604E-2</v>
      </c>
      <c r="N181" s="80"/>
      <c r="O181" s="13"/>
      <c r="P181" s="83" t="s">
        <v>558</v>
      </c>
      <c r="Q181" s="84">
        <v>3.0668073308962435E-3</v>
      </c>
    </row>
    <row r="182" spans="1:17" x14ac:dyDescent="0.3">
      <c r="A182" s="102" t="s">
        <v>279</v>
      </c>
      <c r="B182" s="74">
        <v>18</v>
      </c>
      <c r="C182" s="72" t="s">
        <v>640</v>
      </c>
      <c r="D182" s="72" t="s">
        <v>744</v>
      </c>
      <c r="E182" s="72" t="s">
        <v>743</v>
      </c>
      <c r="F182" s="74">
        <v>14</v>
      </c>
      <c r="G182" s="72" t="s">
        <v>640</v>
      </c>
      <c r="H182" s="74">
        <v>29</v>
      </c>
      <c r="I182" s="72" t="s">
        <v>640</v>
      </c>
      <c r="J182" s="74">
        <v>6</v>
      </c>
      <c r="K182" s="72" t="s">
        <v>640</v>
      </c>
      <c r="L182" s="80">
        <f t="shared" si="4"/>
        <v>16.75</v>
      </c>
      <c r="M182" s="80">
        <f t="shared" si="5"/>
        <v>5.1369022792512084E-2</v>
      </c>
      <c r="N182" s="80"/>
      <c r="O182" s="13"/>
      <c r="P182" s="83" t="s">
        <v>388</v>
      </c>
      <c r="Q182" s="84">
        <v>2.4534458647169953E-3</v>
      </c>
    </row>
    <row r="183" spans="1:17" x14ac:dyDescent="0.3">
      <c r="A183" s="102" t="s">
        <v>281</v>
      </c>
      <c r="B183" s="74">
        <v>276</v>
      </c>
      <c r="C183" s="72" t="s">
        <v>640</v>
      </c>
      <c r="D183" s="74">
        <v>230</v>
      </c>
      <c r="E183" s="72" t="s">
        <v>640</v>
      </c>
      <c r="F183" s="74">
        <v>340</v>
      </c>
      <c r="G183" s="72" t="s">
        <v>640</v>
      </c>
      <c r="H183" s="74">
        <v>485</v>
      </c>
      <c r="I183" s="72" t="s">
        <v>640</v>
      </c>
      <c r="J183" s="74">
        <v>375</v>
      </c>
      <c r="K183" s="72" t="s">
        <v>640</v>
      </c>
      <c r="L183" s="80">
        <f t="shared" si="4"/>
        <v>341.2</v>
      </c>
      <c r="M183" s="80">
        <f t="shared" si="5"/>
        <v>1.0463946613017983</v>
      </c>
      <c r="N183" s="80"/>
      <c r="O183" s="13"/>
      <c r="P183" s="83" t="s">
        <v>364</v>
      </c>
      <c r="Q183" s="84">
        <v>2.4534458647169953E-3</v>
      </c>
    </row>
    <row r="184" spans="1:17" x14ac:dyDescent="0.3">
      <c r="A184" s="102" t="s">
        <v>284</v>
      </c>
      <c r="B184" s="74">
        <v>125</v>
      </c>
      <c r="C184" s="72" t="s">
        <v>640</v>
      </c>
      <c r="D184" s="74">
        <v>9</v>
      </c>
      <c r="E184" s="72" t="s">
        <v>640</v>
      </c>
      <c r="F184" s="74">
        <v>15</v>
      </c>
      <c r="G184" s="72" t="s">
        <v>640</v>
      </c>
      <c r="H184" s="74">
        <v>86</v>
      </c>
      <c r="I184" s="72" t="s">
        <v>640</v>
      </c>
      <c r="J184" s="74">
        <v>122</v>
      </c>
      <c r="K184" s="72" t="s">
        <v>640</v>
      </c>
      <c r="L184" s="80">
        <f t="shared" si="4"/>
        <v>71.400000000000006</v>
      </c>
      <c r="M184" s="80">
        <f t="shared" si="5"/>
        <v>0.2189700434259918</v>
      </c>
      <c r="N184" s="80"/>
      <c r="O184" s="13"/>
      <c r="P184" s="83" t="s">
        <v>669</v>
      </c>
      <c r="Q184" s="84">
        <v>2.300105498172183E-3</v>
      </c>
    </row>
    <row r="185" spans="1:17" x14ac:dyDescent="0.3">
      <c r="A185" s="102" t="s">
        <v>289</v>
      </c>
      <c r="B185" s="74">
        <v>33</v>
      </c>
      <c r="C185" s="72" t="s">
        <v>640</v>
      </c>
      <c r="D185" s="74">
        <v>26</v>
      </c>
      <c r="E185" s="72" t="s">
        <v>640</v>
      </c>
      <c r="F185" s="74">
        <v>26</v>
      </c>
      <c r="G185" s="72" t="s">
        <v>640</v>
      </c>
      <c r="H185" s="74">
        <v>41</v>
      </c>
      <c r="I185" s="72" t="s">
        <v>640</v>
      </c>
      <c r="J185" s="74">
        <v>15</v>
      </c>
      <c r="K185" s="72" t="s">
        <v>640</v>
      </c>
      <c r="L185" s="80">
        <f t="shared" si="4"/>
        <v>28.2</v>
      </c>
      <c r="M185" s="80">
        <f t="shared" si="5"/>
        <v>8.6483966731274065E-2</v>
      </c>
      <c r="N185" s="80"/>
      <c r="O185" s="13"/>
      <c r="P185" s="83" t="s">
        <v>387</v>
      </c>
      <c r="Q185" s="84">
        <v>2.300105498172183E-3</v>
      </c>
    </row>
    <row r="186" spans="1:17" x14ac:dyDescent="0.3">
      <c r="A186" s="102" t="s">
        <v>293</v>
      </c>
      <c r="B186" s="74">
        <v>87</v>
      </c>
      <c r="C186" s="72" t="s">
        <v>640</v>
      </c>
      <c r="D186" s="74">
        <v>45</v>
      </c>
      <c r="E186" s="72" t="s">
        <v>640</v>
      </c>
      <c r="F186" s="74">
        <v>114</v>
      </c>
      <c r="G186" s="72" t="s">
        <v>640</v>
      </c>
      <c r="H186" s="74">
        <v>80</v>
      </c>
      <c r="I186" s="72" t="s">
        <v>640</v>
      </c>
      <c r="J186" s="74">
        <v>55</v>
      </c>
      <c r="K186" s="72" t="s">
        <v>640</v>
      </c>
      <c r="L186" s="80">
        <f t="shared" si="4"/>
        <v>76.2</v>
      </c>
      <c r="M186" s="80">
        <f t="shared" si="5"/>
        <v>0.2336907186142938</v>
      </c>
      <c r="N186" s="80"/>
      <c r="O186" s="13"/>
      <c r="P186" s="83" t="s">
        <v>374</v>
      </c>
      <c r="Q186" s="84">
        <v>1.5334036654481218E-3</v>
      </c>
    </row>
    <row r="187" spans="1:17" x14ac:dyDescent="0.3">
      <c r="A187" s="102" t="s">
        <v>669</v>
      </c>
      <c r="B187" s="74">
        <v>1</v>
      </c>
      <c r="C187" s="72" t="s">
        <v>640</v>
      </c>
      <c r="D187" s="74">
        <v>0</v>
      </c>
      <c r="E187" s="72" t="s">
        <v>640</v>
      </c>
      <c r="F187" s="74">
        <v>1</v>
      </c>
      <c r="G187" s="72" t="s">
        <v>640</v>
      </c>
      <c r="H187" s="74">
        <v>1</v>
      </c>
      <c r="I187" s="72" t="s">
        <v>640</v>
      </c>
      <c r="J187" s="72" t="s">
        <v>744</v>
      </c>
      <c r="K187" s="72" t="s">
        <v>743</v>
      </c>
      <c r="L187" s="80">
        <f t="shared" si="4"/>
        <v>0.75</v>
      </c>
      <c r="M187" s="80">
        <f t="shared" si="5"/>
        <v>2.300105498172183E-3</v>
      </c>
      <c r="N187" s="80"/>
      <c r="O187" s="13"/>
      <c r="P187" s="83" t="s">
        <v>658</v>
      </c>
      <c r="Q187" s="84">
        <v>1.5334036654481218E-3</v>
      </c>
    </row>
    <row r="188" spans="1:17" x14ac:dyDescent="0.3">
      <c r="A188" s="102" t="s">
        <v>328</v>
      </c>
      <c r="B188" s="74">
        <v>23</v>
      </c>
      <c r="C188" s="72" t="s">
        <v>640</v>
      </c>
      <c r="D188" s="72" t="s">
        <v>744</v>
      </c>
      <c r="E188" s="72" t="s">
        <v>743</v>
      </c>
      <c r="F188" s="74">
        <v>13</v>
      </c>
      <c r="G188" s="72" t="s">
        <v>640</v>
      </c>
      <c r="H188" s="74">
        <v>38</v>
      </c>
      <c r="I188" s="72" t="s">
        <v>640</v>
      </c>
      <c r="J188" s="74">
        <v>17</v>
      </c>
      <c r="K188" s="72" t="s">
        <v>640</v>
      </c>
      <c r="L188" s="80">
        <f t="shared" si="4"/>
        <v>22.75</v>
      </c>
      <c r="M188" s="80">
        <f t="shared" si="5"/>
        <v>6.9769866777889544E-2</v>
      </c>
      <c r="N188" s="80"/>
      <c r="O188" s="13"/>
      <c r="P188" s="83" t="s">
        <v>657</v>
      </c>
      <c r="Q188" s="84">
        <v>1.5334036654481218E-3</v>
      </c>
    </row>
    <row r="189" spans="1:17" x14ac:dyDescent="0.3">
      <c r="A189" s="102" t="s">
        <v>337</v>
      </c>
      <c r="B189" s="74">
        <v>174</v>
      </c>
      <c r="C189" s="72" t="s">
        <v>640</v>
      </c>
      <c r="D189" s="74">
        <v>137</v>
      </c>
      <c r="E189" s="72" t="s">
        <v>640</v>
      </c>
      <c r="F189" s="74">
        <v>49</v>
      </c>
      <c r="G189" s="72" t="s">
        <v>640</v>
      </c>
      <c r="H189" s="74">
        <v>91</v>
      </c>
      <c r="I189" s="72" t="s">
        <v>640</v>
      </c>
      <c r="J189" s="74">
        <v>98</v>
      </c>
      <c r="K189" s="72" t="s">
        <v>640</v>
      </c>
      <c r="L189" s="80">
        <f t="shared" si="4"/>
        <v>109.8</v>
      </c>
      <c r="M189" s="80">
        <f t="shared" si="5"/>
        <v>0.33673544493240759</v>
      </c>
      <c r="N189" s="80"/>
      <c r="O189" s="13"/>
      <c r="P189" s="83" t="s">
        <v>340</v>
      </c>
      <c r="Q189" s="84">
        <v>1.2267229323584977E-3</v>
      </c>
    </row>
    <row r="190" spans="1:17" x14ac:dyDescent="0.3">
      <c r="A190" s="102" t="s">
        <v>44</v>
      </c>
      <c r="B190" s="74">
        <v>291</v>
      </c>
      <c r="C190" s="72" t="s">
        <v>640</v>
      </c>
      <c r="D190" s="74">
        <v>161</v>
      </c>
      <c r="E190" s="72" t="s">
        <v>640</v>
      </c>
      <c r="F190" s="74">
        <v>190</v>
      </c>
      <c r="G190" s="72" t="s">
        <v>640</v>
      </c>
      <c r="H190" s="74">
        <v>221</v>
      </c>
      <c r="I190" s="72" t="s">
        <v>640</v>
      </c>
      <c r="J190" s="74">
        <v>248</v>
      </c>
      <c r="K190" s="72" t="s">
        <v>640</v>
      </c>
      <c r="L190" s="80">
        <f t="shared" si="4"/>
        <v>222.2</v>
      </c>
      <c r="M190" s="80">
        <f t="shared" si="5"/>
        <v>0.68144458892514537</v>
      </c>
      <c r="N190" s="80"/>
      <c r="O190" s="13"/>
      <c r="P190" s="83" t="s">
        <v>236</v>
      </c>
      <c r="Q190" s="84">
        <v>7.6670183272406088E-4</v>
      </c>
    </row>
    <row r="191" spans="1:17" x14ac:dyDescent="0.3">
      <c r="A191" s="102" t="s">
        <v>363</v>
      </c>
      <c r="B191" s="74">
        <v>2</v>
      </c>
      <c r="C191" s="72" t="s">
        <v>640</v>
      </c>
      <c r="D191" s="74">
        <v>1</v>
      </c>
      <c r="E191" s="72" t="s">
        <v>640</v>
      </c>
      <c r="F191" s="74">
        <v>1</v>
      </c>
      <c r="G191" s="72" t="s">
        <v>640</v>
      </c>
      <c r="H191" s="74">
        <v>1</v>
      </c>
      <c r="I191" s="72" t="s">
        <v>640</v>
      </c>
      <c r="J191" s="72" t="s">
        <v>744</v>
      </c>
      <c r="K191" s="72" t="s">
        <v>743</v>
      </c>
      <c r="L191" s="80">
        <f t="shared" si="4"/>
        <v>1.25</v>
      </c>
      <c r="M191" s="80">
        <f t="shared" si="5"/>
        <v>3.8335091636203045E-3</v>
      </c>
      <c r="N191" s="80"/>
      <c r="O191" s="13"/>
      <c r="P191" s="83" t="s">
        <v>487</v>
      </c>
      <c r="Q191" s="84">
        <v>6.1336146617924883E-4</v>
      </c>
    </row>
    <row r="192" spans="1:17" x14ac:dyDescent="0.3">
      <c r="A192" s="102" t="s">
        <v>378</v>
      </c>
      <c r="B192" s="74">
        <v>346</v>
      </c>
      <c r="C192" s="72" t="s">
        <v>640</v>
      </c>
      <c r="D192" s="74">
        <v>373</v>
      </c>
      <c r="E192" s="72" t="s">
        <v>640</v>
      </c>
      <c r="F192" s="74">
        <v>363</v>
      </c>
      <c r="G192" s="72" t="s">
        <v>640</v>
      </c>
      <c r="H192" s="74">
        <v>513</v>
      </c>
      <c r="I192" s="72" t="s">
        <v>640</v>
      </c>
      <c r="J192" s="74">
        <v>510</v>
      </c>
      <c r="K192" s="72" t="s">
        <v>640</v>
      </c>
      <c r="L192" s="80">
        <f t="shared" si="4"/>
        <v>421</v>
      </c>
      <c r="M192" s="80">
        <f t="shared" si="5"/>
        <v>1.2911258863073185</v>
      </c>
      <c r="N192" s="80"/>
      <c r="O192" s="13"/>
      <c r="P192" s="83" t="s">
        <v>235</v>
      </c>
      <c r="Q192" s="84">
        <v>0</v>
      </c>
    </row>
    <row r="193" spans="1:17" ht="17.25" thickBot="1" x14ac:dyDescent="0.35">
      <c r="A193" s="110" t="s">
        <v>387</v>
      </c>
      <c r="B193" s="74">
        <v>1</v>
      </c>
      <c r="C193" s="72" t="s">
        <v>640</v>
      </c>
      <c r="D193" s="72" t="s">
        <v>744</v>
      </c>
      <c r="E193" s="72" t="s">
        <v>743</v>
      </c>
      <c r="F193" s="74">
        <v>1</v>
      </c>
      <c r="G193" s="72" t="s">
        <v>640</v>
      </c>
      <c r="H193" s="74">
        <v>1</v>
      </c>
      <c r="I193" s="72" t="s">
        <v>640</v>
      </c>
      <c r="J193" s="74">
        <v>0</v>
      </c>
      <c r="K193" s="72" t="s">
        <v>640</v>
      </c>
      <c r="L193" s="80">
        <f t="shared" si="4"/>
        <v>0.75</v>
      </c>
      <c r="M193" s="80">
        <f t="shared" si="5"/>
        <v>2.300105498172183E-3</v>
      </c>
      <c r="N193" s="80"/>
      <c r="O193" s="13"/>
      <c r="P193" s="83" t="s">
        <v>230</v>
      </c>
      <c r="Q193" s="84">
        <v>0</v>
      </c>
    </row>
    <row r="194" spans="1:17" x14ac:dyDescent="0.3">
      <c r="A194" s="107" t="s">
        <v>641</v>
      </c>
      <c r="B194" s="145">
        <f>SUM(B195:B225)</f>
        <v>185</v>
      </c>
      <c r="C194" s="146" t="s">
        <v>640</v>
      </c>
      <c r="D194" s="145">
        <f>SUM(D195:D225)</f>
        <v>205</v>
      </c>
      <c r="E194" s="146" t="s">
        <v>640</v>
      </c>
      <c r="F194" s="145">
        <f>SUM(F195:F225)</f>
        <v>223</v>
      </c>
      <c r="G194" s="146" t="s">
        <v>640</v>
      </c>
      <c r="H194" s="145">
        <f>SUM(H195:H225)</f>
        <v>502</v>
      </c>
      <c r="I194" s="146" t="s">
        <v>640</v>
      </c>
      <c r="J194" s="145">
        <f>SUM(J195:J225)</f>
        <v>201</v>
      </c>
      <c r="K194" s="147" t="s">
        <v>640</v>
      </c>
      <c r="L194" s="90">
        <f t="shared" si="4"/>
        <v>263.2</v>
      </c>
      <c r="M194" s="90">
        <f t="shared" si="5"/>
        <v>0.80718368949189134</v>
      </c>
      <c r="N194" s="80"/>
      <c r="O194" s="13"/>
      <c r="P194" s="83" t="s">
        <v>256</v>
      </c>
      <c r="Q194" s="84">
        <v>0</v>
      </c>
    </row>
    <row r="195" spans="1:17" x14ac:dyDescent="0.3">
      <c r="A195" s="102" t="s">
        <v>667</v>
      </c>
      <c r="B195" s="74">
        <v>0</v>
      </c>
      <c r="C195" s="72" t="s">
        <v>640</v>
      </c>
      <c r="D195" s="74">
        <v>0</v>
      </c>
      <c r="E195" s="72" t="s">
        <v>640</v>
      </c>
      <c r="F195" s="74">
        <v>0</v>
      </c>
      <c r="G195" s="72" t="s">
        <v>640</v>
      </c>
      <c r="H195" s="74">
        <v>0</v>
      </c>
      <c r="I195" s="72" t="s">
        <v>640</v>
      </c>
      <c r="J195" s="74">
        <v>0</v>
      </c>
      <c r="K195" s="72" t="s">
        <v>640</v>
      </c>
      <c r="L195" s="80">
        <f t="shared" si="4"/>
        <v>0</v>
      </c>
      <c r="M195" s="80">
        <f t="shared" si="5"/>
        <v>0</v>
      </c>
      <c r="N195" s="80"/>
      <c r="O195" s="13"/>
      <c r="P195" s="83" t="s">
        <v>352</v>
      </c>
      <c r="Q195" s="84">
        <v>0</v>
      </c>
    </row>
    <row r="196" spans="1:17" x14ac:dyDescent="0.3">
      <c r="A196" s="102" t="s">
        <v>662</v>
      </c>
      <c r="B196" s="74">
        <v>0</v>
      </c>
      <c r="C196" s="72" t="s">
        <v>640</v>
      </c>
      <c r="D196" s="74">
        <v>0</v>
      </c>
      <c r="E196" s="72" t="s">
        <v>640</v>
      </c>
      <c r="F196" s="72" t="s">
        <v>744</v>
      </c>
      <c r="G196" s="72" t="s">
        <v>743</v>
      </c>
      <c r="H196" s="74">
        <v>0</v>
      </c>
      <c r="I196" s="72" t="s">
        <v>640</v>
      </c>
      <c r="J196" s="74">
        <v>0</v>
      </c>
      <c r="K196" s="72" t="s">
        <v>640</v>
      </c>
      <c r="L196" s="80">
        <f t="shared" si="4"/>
        <v>0</v>
      </c>
      <c r="M196" s="80">
        <f t="shared" si="5"/>
        <v>0</v>
      </c>
      <c r="N196" s="80"/>
      <c r="O196" s="13"/>
      <c r="P196" s="83" t="s">
        <v>354</v>
      </c>
      <c r="Q196" s="84">
        <v>0</v>
      </c>
    </row>
    <row r="197" spans="1:17" x14ac:dyDescent="0.3">
      <c r="A197" s="102" t="s">
        <v>659</v>
      </c>
      <c r="B197" s="74">
        <v>0</v>
      </c>
      <c r="C197" s="72" t="s">
        <v>640</v>
      </c>
      <c r="D197" s="74">
        <v>0</v>
      </c>
      <c r="E197" s="72" t="s">
        <v>640</v>
      </c>
      <c r="F197" s="74">
        <v>0</v>
      </c>
      <c r="G197" s="72" t="s">
        <v>640</v>
      </c>
      <c r="H197" s="74">
        <v>0</v>
      </c>
      <c r="I197" s="72" t="s">
        <v>640</v>
      </c>
      <c r="J197" s="74">
        <v>0</v>
      </c>
      <c r="K197" s="72" t="s">
        <v>640</v>
      </c>
      <c r="L197" s="80">
        <f t="shared" si="4"/>
        <v>0</v>
      </c>
      <c r="M197" s="80">
        <f t="shared" si="5"/>
        <v>0</v>
      </c>
      <c r="N197" s="80"/>
      <c r="O197" s="13"/>
      <c r="P197" s="83" t="s">
        <v>294</v>
      </c>
      <c r="Q197" s="84">
        <v>0</v>
      </c>
    </row>
    <row r="198" spans="1:17" x14ac:dyDescent="0.3">
      <c r="A198" s="102" t="s">
        <v>660</v>
      </c>
      <c r="B198" s="74">
        <v>0</v>
      </c>
      <c r="C198" s="72" t="s">
        <v>640</v>
      </c>
      <c r="D198" s="74">
        <v>0</v>
      </c>
      <c r="E198" s="72" t="s">
        <v>640</v>
      </c>
      <c r="F198" s="74">
        <v>0</v>
      </c>
      <c r="G198" s="72" t="s">
        <v>640</v>
      </c>
      <c r="H198" s="74">
        <v>0</v>
      </c>
      <c r="I198" s="72" t="s">
        <v>640</v>
      </c>
      <c r="J198" s="74">
        <v>0</v>
      </c>
      <c r="K198" s="72" t="s">
        <v>640</v>
      </c>
      <c r="L198" s="80">
        <f t="shared" si="4"/>
        <v>0</v>
      </c>
      <c r="M198" s="80">
        <f t="shared" si="5"/>
        <v>0</v>
      </c>
      <c r="N198" s="80"/>
      <c r="O198" s="13"/>
      <c r="P198" s="83" t="s">
        <v>644</v>
      </c>
      <c r="Q198" s="84">
        <v>0</v>
      </c>
    </row>
    <row r="199" spans="1:17" x14ac:dyDescent="0.3">
      <c r="A199" s="102" t="s">
        <v>260</v>
      </c>
      <c r="B199" s="72" t="s">
        <v>744</v>
      </c>
      <c r="C199" s="72" t="s">
        <v>743</v>
      </c>
      <c r="D199" s="74">
        <v>0</v>
      </c>
      <c r="E199" s="72" t="s">
        <v>640</v>
      </c>
      <c r="F199" s="74">
        <v>0</v>
      </c>
      <c r="G199" s="72" t="s">
        <v>640</v>
      </c>
      <c r="H199" s="72" t="s">
        <v>744</v>
      </c>
      <c r="I199" s="72" t="s">
        <v>743</v>
      </c>
      <c r="J199" s="74">
        <v>0</v>
      </c>
      <c r="K199" s="72" t="s">
        <v>640</v>
      </c>
      <c r="L199" s="80">
        <f t="shared" ref="L199:L226" si="6">AVERAGE(B199:J199)</f>
        <v>0</v>
      </c>
      <c r="M199" s="80">
        <f t="shared" ref="M199:M226" si="7">L199/$L$226*100</f>
        <v>0</v>
      </c>
      <c r="N199" s="80"/>
      <c r="O199" s="13"/>
      <c r="P199" s="83" t="s">
        <v>674</v>
      </c>
      <c r="Q199" s="84">
        <v>0</v>
      </c>
    </row>
    <row r="200" spans="1:17" x14ac:dyDescent="0.3">
      <c r="A200" s="102" t="s">
        <v>493</v>
      </c>
      <c r="B200" s="72" t="s">
        <v>744</v>
      </c>
      <c r="C200" s="72" t="s">
        <v>743</v>
      </c>
      <c r="D200" s="72" t="s">
        <v>744</v>
      </c>
      <c r="E200" s="72" t="s">
        <v>743</v>
      </c>
      <c r="F200" s="72" t="s">
        <v>744</v>
      </c>
      <c r="G200" s="72" t="s">
        <v>743</v>
      </c>
      <c r="H200" s="72" t="s">
        <v>744</v>
      </c>
      <c r="I200" s="72" t="s">
        <v>743</v>
      </c>
      <c r="J200" s="72" t="s">
        <v>744</v>
      </c>
      <c r="K200" s="72" t="s">
        <v>743</v>
      </c>
      <c r="L200" s="80"/>
      <c r="M200" s="80">
        <f t="shared" si="7"/>
        <v>0</v>
      </c>
      <c r="N200" s="80"/>
      <c r="O200" s="13"/>
      <c r="P200" s="83" t="s">
        <v>653</v>
      </c>
      <c r="Q200" s="84">
        <v>0</v>
      </c>
    </row>
    <row r="201" spans="1:17" x14ac:dyDescent="0.3">
      <c r="A201" s="102" t="s">
        <v>332</v>
      </c>
      <c r="B201" s="74">
        <v>0</v>
      </c>
      <c r="C201" s="72" t="s">
        <v>640</v>
      </c>
      <c r="D201" s="74">
        <v>0</v>
      </c>
      <c r="E201" s="72" t="s">
        <v>640</v>
      </c>
      <c r="F201" s="74">
        <v>0</v>
      </c>
      <c r="G201" s="72" t="s">
        <v>640</v>
      </c>
      <c r="H201" s="74">
        <v>0</v>
      </c>
      <c r="I201" s="72" t="s">
        <v>640</v>
      </c>
      <c r="J201" s="72" t="s">
        <v>744</v>
      </c>
      <c r="K201" s="72" t="s">
        <v>743</v>
      </c>
      <c r="L201" s="80">
        <f t="shared" si="6"/>
        <v>0</v>
      </c>
      <c r="M201" s="80">
        <f t="shared" si="7"/>
        <v>0</v>
      </c>
      <c r="N201" s="80"/>
      <c r="O201" s="13"/>
      <c r="P201" s="83" t="s">
        <v>272</v>
      </c>
      <c r="Q201" s="84">
        <v>0</v>
      </c>
    </row>
    <row r="202" spans="1:17" x14ac:dyDescent="0.3">
      <c r="A202" s="102" t="s">
        <v>351</v>
      </c>
      <c r="B202" s="74">
        <v>0</v>
      </c>
      <c r="C202" s="72" t="s">
        <v>640</v>
      </c>
      <c r="D202" s="74">
        <v>0</v>
      </c>
      <c r="E202" s="72" t="s">
        <v>640</v>
      </c>
      <c r="F202" s="72" t="s">
        <v>744</v>
      </c>
      <c r="G202" s="72" t="s">
        <v>743</v>
      </c>
      <c r="H202" s="74">
        <v>0</v>
      </c>
      <c r="I202" s="72" t="s">
        <v>640</v>
      </c>
      <c r="J202" s="72" t="s">
        <v>744</v>
      </c>
      <c r="K202" s="72" t="s">
        <v>743</v>
      </c>
      <c r="L202" s="80">
        <f t="shared" si="6"/>
        <v>0</v>
      </c>
      <c r="M202" s="80">
        <f t="shared" si="7"/>
        <v>0</v>
      </c>
      <c r="N202" s="80"/>
      <c r="O202" s="13"/>
      <c r="P202" s="83" t="s">
        <v>360</v>
      </c>
      <c r="Q202" s="84">
        <v>0</v>
      </c>
    </row>
    <row r="203" spans="1:17" x14ac:dyDescent="0.3">
      <c r="A203" s="102" t="s">
        <v>383</v>
      </c>
      <c r="B203" s="74">
        <v>0</v>
      </c>
      <c r="C203" s="72" t="s">
        <v>640</v>
      </c>
      <c r="D203" s="72" t="s">
        <v>744</v>
      </c>
      <c r="E203" s="72" t="s">
        <v>743</v>
      </c>
      <c r="F203" s="72" t="s">
        <v>744</v>
      </c>
      <c r="G203" s="72" t="s">
        <v>743</v>
      </c>
      <c r="H203" s="72" t="s">
        <v>744</v>
      </c>
      <c r="I203" s="72" t="s">
        <v>743</v>
      </c>
      <c r="J203" s="72" t="s">
        <v>744</v>
      </c>
      <c r="K203" s="72" t="s">
        <v>743</v>
      </c>
      <c r="L203" s="80">
        <f t="shared" si="6"/>
        <v>0</v>
      </c>
      <c r="M203" s="80">
        <f t="shared" si="7"/>
        <v>0</v>
      </c>
      <c r="N203" s="80"/>
      <c r="O203" s="13"/>
      <c r="P203" s="83" t="s">
        <v>594</v>
      </c>
      <c r="Q203" s="84">
        <v>0</v>
      </c>
    </row>
    <row r="204" spans="1:17" x14ac:dyDescent="0.3">
      <c r="A204" s="102" t="s">
        <v>550</v>
      </c>
      <c r="B204" s="74">
        <v>0</v>
      </c>
      <c r="C204" s="72" t="s">
        <v>640</v>
      </c>
      <c r="D204" s="72" t="s">
        <v>744</v>
      </c>
      <c r="E204" s="72" t="s">
        <v>743</v>
      </c>
      <c r="F204" s="72" t="s">
        <v>744</v>
      </c>
      <c r="G204" s="72" t="s">
        <v>743</v>
      </c>
      <c r="H204" s="72" t="s">
        <v>744</v>
      </c>
      <c r="I204" s="72" t="s">
        <v>743</v>
      </c>
      <c r="J204" s="74">
        <v>0</v>
      </c>
      <c r="K204" s="72" t="s">
        <v>640</v>
      </c>
      <c r="L204" s="80">
        <f t="shared" si="6"/>
        <v>0</v>
      </c>
      <c r="M204" s="80">
        <f t="shared" si="7"/>
        <v>0</v>
      </c>
      <c r="N204" s="80"/>
      <c r="O204" s="13"/>
      <c r="P204" s="83" t="s">
        <v>667</v>
      </c>
      <c r="Q204" s="84">
        <v>0</v>
      </c>
    </row>
    <row r="205" spans="1:17" x14ac:dyDescent="0.3">
      <c r="A205" s="102" t="s">
        <v>287</v>
      </c>
      <c r="B205" s="74">
        <v>0</v>
      </c>
      <c r="C205" s="72" t="s">
        <v>640</v>
      </c>
      <c r="D205" s="74">
        <v>0</v>
      </c>
      <c r="E205" s="72" t="s">
        <v>640</v>
      </c>
      <c r="F205" s="74">
        <v>0</v>
      </c>
      <c r="G205" s="72" t="s">
        <v>640</v>
      </c>
      <c r="H205" s="74">
        <v>0</v>
      </c>
      <c r="I205" s="72" t="s">
        <v>640</v>
      </c>
      <c r="J205" s="72" t="s">
        <v>744</v>
      </c>
      <c r="K205" s="72" t="s">
        <v>743</v>
      </c>
      <c r="L205" s="80">
        <f t="shared" si="6"/>
        <v>0</v>
      </c>
      <c r="M205" s="80">
        <f t="shared" si="7"/>
        <v>0</v>
      </c>
      <c r="N205" s="80"/>
      <c r="O205" s="13"/>
      <c r="P205" s="83" t="s">
        <v>662</v>
      </c>
      <c r="Q205" s="84">
        <v>0</v>
      </c>
    </row>
    <row r="206" spans="1:17" x14ac:dyDescent="0.3">
      <c r="A206" s="102" t="s">
        <v>306</v>
      </c>
      <c r="B206" s="74">
        <v>182</v>
      </c>
      <c r="C206" s="72" t="s">
        <v>640</v>
      </c>
      <c r="D206" s="74">
        <v>204</v>
      </c>
      <c r="E206" s="72" t="s">
        <v>640</v>
      </c>
      <c r="F206" s="74">
        <v>205</v>
      </c>
      <c r="G206" s="72" t="s">
        <v>640</v>
      </c>
      <c r="H206" s="74">
        <v>502</v>
      </c>
      <c r="I206" s="72" t="s">
        <v>640</v>
      </c>
      <c r="J206" s="74">
        <v>200</v>
      </c>
      <c r="K206" s="72" t="s">
        <v>640</v>
      </c>
      <c r="L206" s="80">
        <f t="shared" si="6"/>
        <v>258.60000000000002</v>
      </c>
      <c r="M206" s="80">
        <f t="shared" si="7"/>
        <v>0.79307637576976864</v>
      </c>
      <c r="N206" s="80"/>
      <c r="O206" s="13"/>
      <c r="P206" s="83" t="s">
        <v>659</v>
      </c>
      <c r="Q206" s="84">
        <v>0</v>
      </c>
    </row>
    <row r="207" spans="1:17" x14ac:dyDescent="0.3">
      <c r="A207" s="102" t="s">
        <v>665</v>
      </c>
      <c r="B207" s="72" t="s">
        <v>744</v>
      </c>
      <c r="C207" s="72" t="s">
        <v>743</v>
      </c>
      <c r="D207" s="74">
        <v>0</v>
      </c>
      <c r="E207" s="72" t="s">
        <v>640</v>
      </c>
      <c r="F207" s="74">
        <v>16</v>
      </c>
      <c r="G207" s="72" t="s">
        <v>640</v>
      </c>
      <c r="H207" s="74">
        <v>0</v>
      </c>
      <c r="I207" s="72" t="s">
        <v>640</v>
      </c>
      <c r="J207" s="72" t="s">
        <v>744</v>
      </c>
      <c r="K207" s="72" t="s">
        <v>743</v>
      </c>
      <c r="L207" s="80">
        <f t="shared" si="6"/>
        <v>5.333333333333333</v>
      </c>
      <c r="M207" s="80">
        <f t="shared" si="7"/>
        <v>1.6356305764779967E-2</v>
      </c>
      <c r="N207" s="80"/>
      <c r="O207" s="13"/>
      <c r="P207" s="83" t="s">
        <v>660</v>
      </c>
      <c r="Q207" s="84">
        <v>0</v>
      </c>
    </row>
    <row r="208" spans="1:17" x14ac:dyDescent="0.3">
      <c r="A208" s="102" t="s">
        <v>318</v>
      </c>
      <c r="B208" s="72" t="s">
        <v>744</v>
      </c>
      <c r="C208" s="72" t="s">
        <v>743</v>
      </c>
      <c r="D208" s="74">
        <v>0</v>
      </c>
      <c r="E208" s="72" t="s">
        <v>640</v>
      </c>
      <c r="F208" s="74">
        <v>0</v>
      </c>
      <c r="G208" s="72" t="s">
        <v>640</v>
      </c>
      <c r="H208" s="72" t="s">
        <v>744</v>
      </c>
      <c r="I208" s="72" t="s">
        <v>743</v>
      </c>
      <c r="J208" s="74">
        <v>0</v>
      </c>
      <c r="K208" s="72" t="s">
        <v>640</v>
      </c>
      <c r="L208" s="80">
        <f t="shared" si="6"/>
        <v>0</v>
      </c>
      <c r="M208" s="80">
        <f t="shared" si="7"/>
        <v>0</v>
      </c>
      <c r="N208" s="80"/>
      <c r="O208" s="13"/>
      <c r="P208" s="83" t="s">
        <v>260</v>
      </c>
      <c r="Q208" s="84">
        <v>0</v>
      </c>
    </row>
    <row r="209" spans="1:17" x14ac:dyDescent="0.3">
      <c r="A209" s="102" t="s">
        <v>487</v>
      </c>
      <c r="B209" s="74">
        <v>0</v>
      </c>
      <c r="C209" s="72" t="s">
        <v>640</v>
      </c>
      <c r="D209" s="74">
        <v>0</v>
      </c>
      <c r="E209" s="72" t="s">
        <v>640</v>
      </c>
      <c r="F209" s="74">
        <v>1</v>
      </c>
      <c r="G209" s="72" t="s">
        <v>640</v>
      </c>
      <c r="H209" s="74">
        <v>0</v>
      </c>
      <c r="I209" s="72" t="s">
        <v>640</v>
      </c>
      <c r="J209" s="74">
        <v>0</v>
      </c>
      <c r="K209" s="72" t="s">
        <v>640</v>
      </c>
      <c r="L209" s="80">
        <f t="shared" si="6"/>
        <v>0.2</v>
      </c>
      <c r="M209" s="80">
        <f t="shared" si="7"/>
        <v>6.1336146617924883E-4</v>
      </c>
      <c r="N209" s="80"/>
      <c r="O209" s="13"/>
      <c r="P209" s="83" t="s">
        <v>332</v>
      </c>
      <c r="Q209" s="84">
        <v>0</v>
      </c>
    </row>
    <row r="210" spans="1:17" x14ac:dyDescent="0.3">
      <c r="A210" s="102" t="s">
        <v>330</v>
      </c>
      <c r="B210" s="74">
        <v>0</v>
      </c>
      <c r="C210" s="72" t="s">
        <v>640</v>
      </c>
      <c r="D210" s="72" t="s">
        <v>744</v>
      </c>
      <c r="E210" s="72" t="s">
        <v>743</v>
      </c>
      <c r="F210" s="74">
        <v>0</v>
      </c>
      <c r="G210" s="72" t="s">
        <v>640</v>
      </c>
      <c r="H210" s="72" t="s">
        <v>744</v>
      </c>
      <c r="I210" s="72" t="s">
        <v>743</v>
      </c>
      <c r="J210" s="74">
        <v>0</v>
      </c>
      <c r="K210" s="72" t="s">
        <v>640</v>
      </c>
      <c r="L210" s="80">
        <f t="shared" si="6"/>
        <v>0</v>
      </c>
      <c r="M210" s="80">
        <f t="shared" si="7"/>
        <v>0</v>
      </c>
      <c r="N210" s="80"/>
      <c r="O210" s="13"/>
      <c r="P210" s="83" t="s">
        <v>351</v>
      </c>
      <c r="Q210" s="84">
        <v>0</v>
      </c>
    </row>
    <row r="211" spans="1:17" x14ac:dyDescent="0.3">
      <c r="A211" s="102" t="s">
        <v>620</v>
      </c>
      <c r="B211" s="72" t="s">
        <v>744</v>
      </c>
      <c r="C211" s="72" t="s">
        <v>743</v>
      </c>
      <c r="D211" s="72" t="s">
        <v>744</v>
      </c>
      <c r="E211" s="72" t="s">
        <v>743</v>
      </c>
      <c r="F211" s="72" t="s">
        <v>744</v>
      </c>
      <c r="G211" s="72" t="s">
        <v>743</v>
      </c>
      <c r="H211" s="72" t="s">
        <v>744</v>
      </c>
      <c r="I211" s="72" t="s">
        <v>743</v>
      </c>
      <c r="J211" s="72" t="s">
        <v>744</v>
      </c>
      <c r="K211" s="72" t="s">
        <v>743</v>
      </c>
      <c r="L211" s="80"/>
      <c r="M211" s="80">
        <f t="shared" si="7"/>
        <v>0</v>
      </c>
      <c r="N211" s="80"/>
      <c r="O211" s="13"/>
      <c r="P211" s="83" t="s">
        <v>383</v>
      </c>
      <c r="Q211" s="84">
        <v>0</v>
      </c>
    </row>
    <row r="212" spans="1:17" x14ac:dyDescent="0.3">
      <c r="A212" s="102" t="s">
        <v>664</v>
      </c>
      <c r="B212" s="74">
        <v>0</v>
      </c>
      <c r="C212" s="72" t="s">
        <v>640</v>
      </c>
      <c r="D212" s="74">
        <v>0</v>
      </c>
      <c r="E212" s="72" t="s">
        <v>640</v>
      </c>
      <c r="F212" s="74">
        <v>0</v>
      </c>
      <c r="G212" s="72" t="s">
        <v>640</v>
      </c>
      <c r="H212" s="72" t="s">
        <v>744</v>
      </c>
      <c r="I212" s="72" t="s">
        <v>743</v>
      </c>
      <c r="J212" s="72" t="s">
        <v>744</v>
      </c>
      <c r="K212" s="72" t="s">
        <v>743</v>
      </c>
      <c r="L212" s="80">
        <f t="shared" si="6"/>
        <v>0</v>
      </c>
      <c r="M212" s="80">
        <f t="shared" si="7"/>
        <v>0</v>
      </c>
      <c r="N212" s="80"/>
      <c r="O212" s="13"/>
      <c r="P212" s="83" t="s">
        <v>550</v>
      </c>
      <c r="Q212" s="84">
        <v>0</v>
      </c>
    </row>
    <row r="213" spans="1:17" x14ac:dyDescent="0.3">
      <c r="A213" s="102" t="s">
        <v>558</v>
      </c>
      <c r="B213" s="74">
        <v>2</v>
      </c>
      <c r="C213" s="72" t="s">
        <v>640</v>
      </c>
      <c r="D213" s="72" t="s">
        <v>744</v>
      </c>
      <c r="E213" s="72" t="s">
        <v>743</v>
      </c>
      <c r="F213" s="74">
        <v>0</v>
      </c>
      <c r="G213" s="72" t="s">
        <v>640</v>
      </c>
      <c r="H213" s="72" t="s">
        <v>744</v>
      </c>
      <c r="I213" s="72" t="s">
        <v>743</v>
      </c>
      <c r="J213" s="74">
        <v>1</v>
      </c>
      <c r="K213" s="72" t="s">
        <v>640</v>
      </c>
      <c r="L213" s="80">
        <f t="shared" si="6"/>
        <v>1</v>
      </c>
      <c r="M213" s="80">
        <f t="shared" si="7"/>
        <v>3.0668073308962435E-3</v>
      </c>
      <c r="N213" s="80"/>
      <c r="O213" s="13"/>
      <c r="P213" s="83" t="s">
        <v>287</v>
      </c>
      <c r="Q213" s="84">
        <v>0</v>
      </c>
    </row>
    <row r="214" spans="1:17" x14ac:dyDescent="0.3">
      <c r="A214" s="102" t="s">
        <v>655</v>
      </c>
      <c r="B214" s="72" t="s">
        <v>744</v>
      </c>
      <c r="C214" s="72" t="s">
        <v>743</v>
      </c>
      <c r="D214" s="72" t="s">
        <v>744</v>
      </c>
      <c r="E214" s="72" t="s">
        <v>743</v>
      </c>
      <c r="F214" s="72" t="s">
        <v>744</v>
      </c>
      <c r="G214" s="72" t="s">
        <v>743</v>
      </c>
      <c r="H214" s="74">
        <v>0</v>
      </c>
      <c r="I214" s="72" t="s">
        <v>640</v>
      </c>
      <c r="J214" s="74">
        <v>0</v>
      </c>
      <c r="K214" s="72" t="s">
        <v>640</v>
      </c>
      <c r="L214" s="80">
        <f t="shared" si="6"/>
        <v>0</v>
      </c>
      <c r="M214" s="80">
        <f t="shared" si="7"/>
        <v>0</v>
      </c>
      <c r="N214" s="80"/>
      <c r="O214" s="13"/>
      <c r="P214" s="83" t="s">
        <v>318</v>
      </c>
      <c r="Q214" s="84">
        <v>0</v>
      </c>
    </row>
    <row r="215" spans="1:17" x14ac:dyDescent="0.3">
      <c r="A215" s="102" t="s">
        <v>663</v>
      </c>
      <c r="B215" s="74">
        <v>0</v>
      </c>
      <c r="C215" s="72" t="s">
        <v>640</v>
      </c>
      <c r="D215" s="74">
        <v>0</v>
      </c>
      <c r="E215" s="72" t="s">
        <v>640</v>
      </c>
      <c r="F215" s="74">
        <v>0</v>
      </c>
      <c r="G215" s="72" t="s">
        <v>640</v>
      </c>
      <c r="H215" s="72" t="s">
        <v>744</v>
      </c>
      <c r="I215" s="72" t="s">
        <v>743</v>
      </c>
      <c r="J215" s="74">
        <v>0</v>
      </c>
      <c r="K215" s="72" t="s">
        <v>640</v>
      </c>
      <c r="L215" s="80">
        <f t="shared" si="6"/>
        <v>0</v>
      </c>
      <c r="M215" s="80">
        <f t="shared" si="7"/>
        <v>0</v>
      </c>
      <c r="N215" s="80"/>
      <c r="O215" s="13"/>
      <c r="P215" s="83" t="s">
        <v>330</v>
      </c>
      <c r="Q215" s="84">
        <v>0</v>
      </c>
    </row>
    <row r="216" spans="1:17" x14ac:dyDescent="0.3">
      <c r="A216" s="102" t="s">
        <v>341</v>
      </c>
      <c r="B216" s="72" t="s">
        <v>744</v>
      </c>
      <c r="C216" s="72" t="s">
        <v>743</v>
      </c>
      <c r="D216" s="72" t="s">
        <v>744</v>
      </c>
      <c r="E216" s="72" t="s">
        <v>743</v>
      </c>
      <c r="F216" s="72" t="s">
        <v>744</v>
      </c>
      <c r="G216" s="72" t="s">
        <v>743</v>
      </c>
      <c r="H216" s="72" t="s">
        <v>744</v>
      </c>
      <c r="I216" s="72" t="s">
        <v>743</v>
      </c>
      <c r="J216" s="74">
        <v>0</v>
      </c>
      <c r="K216" s="72" t="s">
        <v>640</v>
      </c>
      <c r="L216" s="80">
        <f t="shared" si="6"/>
        <v>0</v>
      </c>
      <c r="M216" s="80">
        <f t="shared" si="7"/>
        <v>0</v>
      </c>
      <c r="N216" s="80"/>
      <c r="O216" s="13"/>
      <c r="P216" s="83" t="s">
        <v>664</v>
      </c>
      <c r="Q216" s="84">
        <v>0</v>
      </c>
    </row>
    <row r="217" spans="1:17" x14ac:dyDescent="0.3">
      <c r="A217" s="102" t="s">
        <v>661</v>
      </c>
      <c r="B217" s="72" t="s">
        <v>744</v>
      </c>
      <c r="C217" s="72" t="s">
        <v>743</v>
      </c>
      <c r="D217" s="74">
        <v>0</v>
      </c>
      <c r="E217" s="72" t="s">
        <v>640</v>
      </c>
      <c r="F217" s="72" t="s">
        <v>744</v>
      </c>
      <c r="G217" s="72" t="s">
        <v>743</v>
      </c>
      <c r="H217" s="72" t="s">
        <v>744</v>
      </c>
      <c r="I217" s="72" t="s">
        <v>743</v>
      </c>
      <c r="J217" s="72" t="s">
        <v>744</v>
      </c>
      <c r="K217" s="72" t="s">
        <v>743</v>
      </c>
      <c r="L217" s="80">
        <f t="shared" si="6"/>
        <v>0</v>
      </c>
      <c r="M217" s="80">
        <f t="shared" si="7"/>
        <v>0</v>
      </c>
      <c r="N217" s="80"/>
      <c r="O217" s="13"/>
      <c r="P217" s="83" t="s">
        <v>655</v>
      </c>
      <c r="Q217" s="84">
        <v>0</v>
      </c>
    </row>
    <row r="218" spans="1:17" x14ac:dyDescent="0.3">
      <c r="A218" s="102" t="s">
        <v>370</v>
      </c>
      <c r="B218" s="72" t="s">
        <v>744</v>
      </c>
      <c r="C218" s="72" t="s">
        <v>743</v>
      </c>
      <c r="D218" s="74">
        <v>0</v>
      </c>
      <c r="E218" s="72" t="s">
        <v>640</v>
      </c>
      <c r="F218" s="74">
        <v>0</v>
      </c>
      <c r="G218" s="72" t="s">
        <v>640</v>
      </c>
      <c r="H218" s="72" t="s">
        <v>744</v>
      </c>
      <c r="I218" s="72" t="s">
        <v>743</v>
      </c>
      <c r="J218" s="72" t="s">
        <v>744</v>
      </c>
      <c r="K218" s="72" t="s">
        <v>743</v>
      </c>
      <c r="L218" s="80">
        <f t="shared" si="6"/>
        <v>0</v>
      </c>
      <c r="M218" s="80">
        <f t="shared" si="7"/>
        <v>0</v>
      </c>
      <c r="N218" s="80"/>
      <c r="O218" s="13"/>
      <c r="P218" s="83" t="s">
        <v>663</v>
      </c>
      <c r="Q218" s="84">
        <v>0</v>
      </c>
    </row>
    <row r="219" spans="1:17" x14ac:dyDescent="0.3">
      <c r="A219" s="102" t="s">
        <v>375</v>
      </c>
      <c r="B219" s="74">
        <v>0</v>
      </c>
      <c r="C219" s="72" t="s">
        <v>640</v>
      </c>
      <c r="D219" s="74">
        <v>0</v>
      </c>
      <c r="E219" s="72" t="s">
        <v>640</v>
      </c>
      <c r="F219" s="74">
        <v>0</v>
      </c>
      <c r="G219" s="72" t="s">
        <v>640</v>
      </c>
      <c r="H219" s="74">
        <v>0</v>
      </c>
      <c r="I219" s="72" t="s">
        <v>640</v>
      </c>
      <c r="J219" s="72" t="s">
        <v>744</v>
      </c>
      <c r="K219" s="72" t="s">
        <v>743</v>
      </c>
      <c r="L219" s="80">
        <f t="shared" si="6"/>
        <v>0</v>
      </c>
      <c r="M219" s="80">
        <f t="shared" si="7"/>
        <v>0</v>
      </c>
      <c r="N219" s="80"/>
      <c r="O219" s="13"/>
      <c r="P219" s="83" t="s">
        <v>341</v>
      </c>
      <c r="Q219" s="84">
        <v>0</v>
      </c>
    </row>
    <row r="220" spans="1:17" x14ac:dyDescent="0.3">
      <c r="A220" s="102" t="s">
        <v>658</v>
      </c>
      <c r="B220" s="74">
        <v>1</v>
      </c>
      <c r="C220" s="72" t="s">
        <v>640</v>
      </c>
      <c r="D220" s="74">
        <v>1</v>
      </c>
      <c r="E220" s="72" t="s">
        <v>640</v>
      </c>
      <c r="F220" s="74">
        <v>0</v>
      </c>
      <c r="G220" s="72" t="s">
        <v>640</v>
      </c>
      <c r="H220" s="74">
        <v>0</v>
      </c>
      <c r="I220" s="72" t="s">
        <v>640</v>
      </c>
      <c r="J220" s="72" t="s">
        <v>744</v>
      </c>
      <c r="K220" s="72" t="s">
        <v>743</v>
      </c>
      <c r="L220" s="80">
        <f t="shared" si="6"/>
        <v>0.5</v>
      </c>
      <c r="M220" s="80">
        <f t="shared" si="7"/>
        <v>1.5334036654481218E-3</v>
      </c>
      <c r="N220" s="80"/>
      <c r="O220" s="13"/>
      <c r="P220" s="83" t="s">
        <v>661</v>
      </c>
      <c r="Q220" s="84">
        <v>0</v>
      </c>
    </row>
    <row r="221" spans="1:17" x14ac:dyDescent="0.3">
      <c r="A221" s="102" t="s">
        <v>657</v>
      </c>
      <c r="B221" s="72" t="s">
        <v>744</v>
      </c>
      <c r="C221" s="72" t="s">
        <v>743</v>
      </c>
      <c r="D221" s="72" t="s">
        <v>744</v>
      </c>
      <c r="E221" s="72" t="s">
        <v>743</v>
      </c>
      <c r="F221" s="74">
        <v>1</v>
      </c>
      <c r="G221" s="72" t="s">
        <v>640</v>
      </c>
      <c r="H221" s="74">
        <v>0</v>
      </c>
      <c r="I221" s="72" t="s">
        <v>640</v>
      </c>
      <c r="J221" s="72" t="s">
        <v>744</v>
      </c>
      <c r="K221" s="72" t="s">
        <v>743</v>
      </c>
      <c r="L221" s="80">
        <f t="shared" si="6"/>
        <v>0.5</v>
      </c>
      <c r="M221" s="80">
        <f t="shared" si="7"/>
        <v>1.5334036654481218E-3</v>
      </c>
      <c r="N221" s="80"/>
      <c r="O221" s="13"/>
      <c r="P221" s="83" t="s">
        <v>370</v>
      </c>
      <c r="Q221" s="84">
        <v>0</v>
      </c>
    </row>
    <row r="222" spans="1:17" x14ac:dyDescent="0.3">
      <c r="A222" s="102" t="s">
        <v>656</v>
      </c>
      <c r="B222" s="74">
        <v>0</v>
      </c>
      <c r="C222" s="72" t="s">
        <v>640</v>
      </c>
      <c r="D222" s="74">
        <v>0</v>
      </c>
      <c r="E222" s="72" t="s">
        <v>640</v>
      </c>
      <c r="F222" s="72" t="s">
        <v>744</v>
      </c>
      <c r="G222" s="72" t="s">
        <v>743</v>
      </c>
      <c r="H222" s="74">
        <v>0</v>
      </c>
      <c r="I222" s="72" t="s">
        <v>640</v>
      </c>
      <c r="J222" s="74">
        <v>0</v>
      </c>
      <c r="K222" s="72" t="s">
        <v>640</v>
      </c>
      <c r="L222" s="80">
        <f t="shared" si="6"/>
        <v>0</v>
      </c>
      <c r="M222" s="80">
        <f t="shared" si="7"/>
        <v>0</v>
      </c>
      <c r="N222" s="80"/>
      <c r="O222" s="13"/>
      <c r="P222" s="83" t="s">
        <v>375</v>
      </c>
      <c r="Q222" s="84">
        <v>0</v>
      </c>
    </row>
    <row r="223" spans="1:17" x14ac:dyDescent="0.3">
      <c r="A223" s="102" t="s">
        <v>654</v>
      </c>
      <c r="B223" s="72" t="s">
        <v>744</v>
      </c>
      <c r="C223" s="72" t="s">
        <v>743</v>
      </c>
      <c r="D223" s="72" t="s">
        <v>744</v>
      </c>
      <c r="E223" s="72" t="s">
        <v>743</v>
      </c>
      <c r="F223" s="72" t="s">
        <v>744</v>
      </c>
      <c r="G223" s="72" t="s">
        <v>743</v>
      </c>
      <c r="H223" s="74">
        <v>0</v>
      </c>
      <c r="I223" s="72" t="s">
        <v>640</v>
      </c>
      <c r="J223" s="74">
        <v>0</v>
      </c>
      <c r="K223" s="72" t="s">
        <v>640</v>
      </c>
      <c r="L223" s="80">
        <f t="shared" si="6"/>
        <v>0</v>
      </c>
      <c r="M223" s="80">
        <f t="shared" si="7"/>
        <v>0</v>
      </c>
      <c r="N223" s="80"/>
      <c r="O223" s="13"/>
      <c r="P223" s="83" t="s">
        <v>656</v>
      </c>
      <c r="Q223" s="84">
        <v>0</v>
      </c>
    </row>
    <row r="224" spans="1:17" x14ac:dyDescent="0.3">
      <c r="A224" s="102" t="s">
        <v>652</v>
      </c>
      <c r="B224" s="74">
        <v>0</v>
      </c>
      <c r="C224" s="72" t="s">
        <v>640</v>
      </c>
      <c r="D224" s="74">
        <v>0</v>
      </c>
      <c r="E224" s="72" t="s">
        <v>640</v>
      </c>
      <c r="F224" s="74">
        <v>0</v>
      </c>
      <c r="G224" s="72" t="s">
        <v>640</v>
      </c>
      <c r="H224" s="74">
        <v>0</v>
      </c>
      <c r="I224" s="72" t="s">
        <v>640</v>
      </c>
      <c r="J224" s="72" t="s">
        <v>744</v>
      </c>
      <c r="K224" s="72" t="s">
        <v>743</v>
      </c>
      <c r="L224" s="80">
        <f t="shared" si="6"/>
        <v>0</v>
      </c>
      <c r="M224" s="80">
        <f t="shared" si="7"/>
        <v>0</v>
      </c>
      <c r="N224" s="80"/>
      <c r="O224" s="13"/>
      <c r="P224" s="83" t="s">
        <v>654</v>
      </c>
      <c r="Q224" s="84">
        <v>0</v>
      </c>
    </row>
    <row r="225" spans="1:17" ht="17.25" thickBot="1" x14ac:dyDescent="0.35">
      <c r="A225" s="110" t="s">
        <v>651</v>
      </c>
      <c r="B225" s="74">
        <v>0</v>
      </c>
      <c r="C225" s="72" t="s">
        <v>640</v>
      </c>
      <c r="D225" s="74">
        <v>0</v>
      </c>
      <c r="E225" s="72" t="s">
        <v>640</v>
      </c>
      <c r="F225" s="74">
        <v>0</v>
      </c>
      <c r="G225" s="72" t="s">
        <v>640</v>
      </c>
      <c r="H225" s="74">
        <v>0</v>
      </c>
      <c r="I225" s="72" t="s">
        <v>640</v>
      </c>
      <c r="J225" s="74">
        <v>0</v>
      </c>
      <c r="K225" s="72" t="s">
        <v>640</v>
      </c>
      <c r="L225" s="80">
        <f t="shared" si="6"/>
        <v>0</v>
      </c>
      <c r="M225" s="80">
        <f t="shared" si="7"/>
        <v>0</v>
      </c>
      <c r="N225" s="80"/>
      <c r="O225" s="13"/>
      <c r="P225" s="83" t="s">
        <v>652</v>
      </c>
      <c r="Q225" s="84">
        <v>0</v>
      </c>
    </row>
    <row r="226" spans="1:17" x14ac:dyDescent="0.3">
      <c r="A226" s="111" t="s">
        <v>179</v>
      </c>
      <c r="B226" s="144">
        <f>B6+B29</f>
        <v>33960</v>
      </c>
      <c r="C226" s="143"/>
      <c r="D226" s="144">
        <f>D6+D29</f>
        <v>23510</v>
      </c>
      <c r="E226" s="143"/>
      <c r="F226" s="144">
        <f>F6+F29</f>
        <v>29159</v>
      </c>
      <c r="G226" s="143"/>
      <c r="H226" s="144">
        <f>H6+H29</f>
        <v>39012</v>
      </c>
      <c r="I226" s="143"/>
      <c r="J226" s="144">
        <f>J6+J29</f>
        <v>37395</v>
      </c>
      <c r="K226" s="143"/>
      <c r="L226" s="90">
        <f t="shared" si="6"/>
        <v>32607.200000000001</v>
      </c>
      <c r="M226" s="90">
        <f t="shared" si="7"/>
        <v>100</v>
      </c>
      <c r="N226" s="80"/>
      <c r="O226" s="13"/>
      <c r="P226" s="83" t="s">
        <v>651</v>
      </c>
      <c r="Q226" s="84">
        <v>0</v>
      </c>
    </row>
    <row r="227" spans="1:17" x14ac:dyDescent="0.3">
      <c r="Q227" s="96"/>
    </row>
    <row r="228" spans="1:17" x14ac:dyDescent="0.3">
      <c r="Q228" s="96"/>
    </row>
    <row r="229" spans="1:17" x14ac:dyDescent="0.3">
      <c r="Q229" s="96"/>
    </row>
    <row r="230" spans="1:17" x14ac:dyDescent="0.3">
      <c r="Q230" s="96"/>
    </row>
    <row r="231" spans="1:17" x14ac:dyDescent="0.3">
      <c r="Q231" s="96"/>
    </row>
    <row r="232" spans="1:17" x14ac:dyDescent="0.3">
      <c r="Q232" s="96"/>
    </row>
    <row r="233" spans="1:17" x14ac:dyDescent="0.3">
      <c r="Q233" s="96"/>
    </row>
    <row r="234" spans="1:17" x14ac:dyDescent="0.3">
      <c r="Q234" s="96"/>
    </row>
    <row r="235" spans="1:17" x14ac:dyDescent="0.3">
      <c r="Q235" s="96"/>
    </row>
    <row r="236" spans="1:17" x14ac:dyDescent="0.3">
      <c r="Q236" s="96"/>
    </row>
    <row r="237" spans="1:17" x14ac:dyDescent="0.3">
      <c r="Q237" s="96"/>
    </row>
    <row r="238" spans="1:17" x14ac:dyDescent="0.3">
      <c r="Q238" s="96"/>
    </row>
    <row r="239" spans="1:17" x14ac:dyDescent="0.3">
      <c r="Q239" s="96"/>
    </row>
    <row r="240" spans="1:17" x14ac:dyDescent="0.3">
      <c r="Q240" s="96"/>
    </row>
    <row r="241" spans="17:17" x14ac:dyDescent="0.3">
      <c r="Q241" s="96"/>
    </row>
    <row r="242" spans="17:17" x14ac:dyDescent="0.3">
      <c r="Q242" s="96"/>
    </row>
    <row r="243" spans="17:17" x14ac:dyDescent="0.3">
      <c r="Q243" s="96"/>
    </row>
    <row r="244" spans="17:17" x14ac:dyDescent="0.3">
      <c r="Q244" s="96"/>
    </row>
    <row r="245" spans="17:17" x14ac:dyDescent="0.3">
      <c r="Q245" s="96"/>
    </row>
    <row r="246" spans="17:17" x14ac:dyDescent="0.3">
      <c r="Q246" s="96"/>
    </row>
    <row r="247" spans="17:17" x14ac:dyDescent="0.3">
      <c r="Q247" s="96"/>
    </row>
    <row r="248" spans="17:17" x14ac:dyDescent="0.3">
      <c r="Q248" s="96"/>
    </row>
    <row r="249" spans="17:17" x14ac:dyDescent="0.3">
      <c r="Q249" s="96"/>
    </row>
    <row r="250" spans="17:17" x14ac:dyDescent="0.3">
      <c r="Q250" s="96"/>
    </row>
    <row r="251" spans="17:17" x14ac:dyDescent="0.3">
      <c r="Q251" s="96"/>
    </row>
    <row r="252" spans="17:17" x14ac:dyDescent="0.3">
      <c r="Q252" s="96"/>
    </row>
    <row r="253" spans="17:17" x14ac:dyDescent="0.3">
      <c r="Q253" s="96"/>
    </row>
    <row r="254" spans="17:17" x14ac:dyDescent="0.3">
      <c r="Q254" s="96"/>
    </row>
    <row r="255" spans="17:17" x14ac:dyDescent="0.3">
      <c r="Q255" s="96"/>
    </row>
    <row r="256" spans="17:17" x14ac:dyDescent="0.3">
      <c r="Q256" s="96"/>
    </row>
    <row r="257" spans="17:17" x14ac:dyDescent="0.3">
      <c r="Q257" s="96"/>
    </row>
    <row r="258" spans="17:17" x14ac:dyDescent="0.3">
      <c r="Q258" s="96"/>
    </row>
    <row r="259" spans="17:17" x14ac:dyDescent="0.3">
      <c r="Q259" s="96"/>
    </row>
  </sheetData>
  <autoFilter ref="P29:Q226" xr:uid="{AE98E1E4-900A-B34E-B3D0-CCFA4CFC50BF}">
    <sortState xmlns:xlrd2="http://schemas.microsoft.com/office/spreadsheetml/2017/richdata2" ref="P30:Q226">
      <sortCondition descending="1" ref="Q29:Q226"/>
    </sortState>
  </autoFilter>
  <pageMargins left="0.70866141732283472" right="0.70866141732283472" top="0.78740157480314965" bottom="0.74803149606299213" header="0.31496062992125984" footer="0.31496062992125984"/>
  <pageSetup paperSize="9" scale="73" fitToHeight="0" orientation="landscape" r:id="rId1"/>
  <headerFooter>
    <oddHeader>&amp;L&amp;G</oddHeader>
    <oddFooter>&amp;C&amp;"Roboto Condensed,Normal"&amp;9Página &amp;P</oddFooter>
  </headerFooter>
  <legacyDrawingHF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94933-3066-4244-BC71-6F00023031AD}">
  <sheetPr codeName="Hoja25">
    <tabColor theme="5"/>
    <pageSetUpPr fitToPage="1"/>
  </sheetPr>
  <dimension ref="A1:N217"/>
  <sheetViews>
    <sheetView view="pageLayout" zoomScaleNormal="130" workbookViewId="0">
      <selection activeCell="A26" sqref="A26"/>
    </sheetView>
  </sheetViews>
  <sheetFormatPr baseColWidth="10" defaultColWidth="8.875" defaultRowHeight="16.5" x14ac:dyDescent="0.3"/>
  <cols>
    <col min="1" max="1" width="29.875" style="5" customWidth="1"/>
    <col min="2" max="6" width="10" style="5" customWidth="1"/>
    <col min="7" max="10" width="8.875" style="5"/>
    <col min="11" max="11" width="18.125" style="5" customWidth="1"/>
    <col min="12" max="16384" width="8.875" style="5"/>
  </cols>
  <sheetData>
    <row r="1" spans="1:12" s="148" customFormat="1" ht="20.25" x14ac:dyDescent="0.35">
      <c r="A1" s="3" t="s">
        <v>1585</v>
      </c>
    </row>
    <row r="2" spans="1:12" ht="17.25" x14ac:dyDescent="0.3">
      <c r="A2" s="18" t="s">
        <v>1576</v>
      </c>
      <c r="B2" s="68"/>
    </row>
    <row r="3" spans="1:12" ht="17.25" x14ac:dyDescent="0.3">
      <c r="A3" s="18" t="s">
        <v>1188</v>
      </c>
      <c r="B3" s="68"/>
    </row>
    <row r="4" spans="1:12" x14ac:dyDescent="0.3">
      <c r="A4" s="68"/>
      <c r="B4" s="68"/>
    </row>
    <row r="5" spans="1:12" x14ac:dyDescent="0.3">
      <c r="A5" s="102" t="s">
        <v>1626</v>
      </c>
      <c r="B5" s="86" t="s">
        <v>12</v>
      </c>
      <c r="C5" s="86" t="s">
        <v>17</v>
      </c>
      <c r="D5" s="86" t="s">
        <v>13</v>
      </c>
      <c r="E5" s="86" t="s">
        <v>14</v>
      </c>
      <c r="F5" s="86" t="s">
        <v>15</v>
      </c>
      <c r="G5" s="94" t="s">
        <v>1554</v>
      </c>
      <c r="H5" s="94" t="s">
        <v>182</v>
      </c>
      <c r="I5" s="150"/>
      <c r="J5" s="13"/>
      <c r="K5" s="13"/>
      <c r="L5" s="13"/>
    </row>
    <row r="6" spans="1:12" ht="17.25" thickBot="1" x14ac:dyDescent="0.35">
      <c r="A6" s="106" t="s">
        <v>179</v>
      </c>
      <c r="B6" s="151">
        <f>B7+B28</f>
        <v>-1032</v>
      </c>
      <c r="C6" s="151">
        <f>C7+C28</f>
        <v>28212</v>
      </c>
      <c r="D6" s="151">
        <f>D7+D28</f>
        <v>-4232</v>
      </c>
      <c r="E6" s="151">
        <f>E7+E28</f>
        <v>5052</v>
      </c>
      <c r="F6" s="151">
        <f>F7+F28</f>
        <v>9181</v>
      </c>
      <c r="G6" s="73">
        <f t="shared" ref="G6:G26" si="0">AVERAGE(B6:F6)</f>
        <v>7436.2</v>
      </c>
      <c r="H6" s="13">
        <f t="shared" ref="H6:H26" si="1">G6/$G$6*100</f>
        <v>100</v>
      </c>
      <c r="I6" s="13"/>
      <c r="J6" s="13"/>
      <c r="K6" s="13"/>
      <c r="L6" s="13"/>
    </row>
    <row r="7" spans="1:12" x14ac:dyDescent="0.3">
      <c r="A7" s="107" t="s">
        <v>1558</v>
      </c>
      <c r="B7" s="142">
        <f>SUM(B10:B26)</f>
        <v>1058</v>
      </c>
      <c r="C7" s="142">
        <f>SUM(C10:C26)</f>
        <v>16603</v>
      </c>
      <c r="D7" s="142">
        <f>SUM(D10:D26)</f>
        <v>-4756</v>
      </c>
      <c r="E7" s="142">
        <f>SUM(E10:E26)</f>
        <v>5356</v>
      </c>
      <c r="F7" s="142">
        <f>SUM(F10:F26)</f>
        <v>5958</v>
      </c>
      <c r="G7" s="142">
        <f t="shared" si="0"/>
        <v>4843.8</v>
      </c>
      <c r="H7" s="109">
        <f t="shared" si="1"/>
        <v>65.138108173529503</v>
      </c>
      <c r="I7" s="98"/>
      <c r="J7" s="13"/>
      <c r="K7" s="13"/>
      <c r="L7" s="13"/>
    </row>
    <row r="8" spans="1:12" x14ac:dyDescent="0.3">
      <c r="A8" s="104" t="s">
        <v>202</v>
      </c>
      <c r="B8" s="81">
        <v>19548</v>
      </c>
      <c r="C8" s="81">
        <v>1687</v>
      </c>
      <c r="D8" s="81">
        <v>30886</v>
      </c>
      <c r="E8" s="81">
        <v>44509</v>
      </c>
      <c r="F8" s="81">
        <v>35573</v>
      </c>
      <c r="G8" s="73">
        <f t="shared" si="0"/>
        <v>26440.6</v>
      </c>
      <c r="H8" s="80">
        <f t="shared" si="1"/>
        <v>355.56601490008336</v>
      </c>
      <c r="I8" s="80"/>
      <c r="J8" s="13"/>
      <c r="K8" s="13"/>
      <c r="L8" s="13"/>
    </row>
    <row r="9" spans="1:12" x14ac:dyDescent="0.3">
      <c r="A9" s="104" t="s">
        <v>686</v>
      </c>
      <c r="B9" s="81">
        <v>18712</v>
      </c>
      <c r="C9" s="81">
        <v>-15520</v>
      </c>
      <c r="D9" s="81">
        <v>34064</v>
      </c>
      <c r="E9" s="81">
        <v>43514</v>
      </c>
      <c r="F9" s="81">
        <v>30130</v>
      </c>
      <c r="G9" s="73">
        <f t="shared" si="0"/>
        <v>22180</v>
      </c>
      <c r="H9" s="80">
        <f t="shared" si="1"/>
        <v>298.27062209192866</v>
      </c>
      <c r="I9" s="80"/>
      <c r="J9" s="13"/>
      <c r="K9" s="13"/>
      <c r="L9" s="13"/>
    </row>
    <row r="10" spans="1:12" x14ac:dyDescent="0.3">
      <c r="A10" s="102" t="s">
        <v>277</v>
      </c>
      <c r="B10" s="74">
        <v>3</v>
      </c>
      <c r="C10" s="74">
        <v>-4</v>
      </c>
      <c r="D10" s="74">
        <v>12</v>
      </c>
      <c r="E10" s="74">
        <v>7</v>
      </c>
      <c r="F10" s="74">
        <v>6</v>
      </c>
      <c r="G10" s="73">
        <f t="shared" si="0"/>
        <v>4.8</v>
      </c>
      <c r="H10" s="80">
        <f t="shared" si="1"/>
        <v>6.4549097657405657E-2</v>
      </c>
      <c r="I10" s="80"/>
      <c r="J10" s="13"/>
      <c r="K10" s="13"/>
      <c r="L10" s="13"/>
    </row>
    <row r="11" spans="1:12" x14ac:dyDescent="0.3">
      <c r="A11" s="102" t="s">
        <v>297</v>
      </c>
      <c r="B11" s="74">
        <v>5</v>
      </c>
      <c r="C11" s="74">
        <v>-11</v>
      </c>
      <c r="D11" s="74">
        <v>6</v>
      </c>
      <c r="E11" s="74">
        <v>10</v>
      </c>
      <c r="F11" s="74">
        <v>7</v>
      </c>
      <c r="G11" s="73">
        <f t="shared" si="0"/>
        <v>3.4</v>
      </c>
      <c r="H11" s="80">
        <f t="shared" si="1"/>
        <v>4.5722277507329011E-2</v>
      </c>
      <c r="I11" s="80"/>
      <c r="J11" s="13"/>
      <c r="K11" s="13"/>
      <c r="L11" s="13"/>
    </row>
    <row r="12" spans="1:12" x14ac:dyDescent="0.3">
      <c r="A12" s="102" t="s">
        <v>327</v>
      </c>
      <c r="B12" s="74">
        <v>36</v>
      </c>
      <c r="C12" s="74">
        <v>54</v>
      </c>
      <c r="D12" s="74">
        <v>-7</v>
      </c>
      <c r="E12" s="74">
        <v>-138</v>
      </c>
      <c r="F12" s="74">
        <v>-111</v>
      </c>
      <c r="G12" s="73">
        <f t="shared" si="0"/>
        <v>-33.200000000000003</v>
      </c>
      <c r="H12" s="80">
        <f t="shared" si="1"/>
        <v>-0.44646459213038925</v>
      </c>
      <c r="I12" s="80"/>
      <c r="J12" s="13"/>
      <c r="K12" s="13"/>
      <c r="L12" s="13"/>
    </row>
    <row r="13" spans="1:12" x14ac:dyDescent="0.3">
      <c r="A13" s="102" t="s">
        <v>362</v>
      </c>
      <c r="B13" s="74">
        <v>301</v>
      </c>
      <c r="C13" s="74">
        <v>11769</v>
      </c>
      <c r="D13" s="74">
        <v>1920</v>
      </c>
      <c r="E13" s="74">
        <v>1079</v>
      </c>
      <c r="F13" s="74">
        <v>519</v>
      </c>
      <c r="G13" s="73">
        <f t="shared" si="0"/>
        <v>3117.6</v>
      </c>
      <c r="H13" s="80">
        <f t="shared" si="1"/>
        <v>41.924638928484981</v>
      </c>
      <c r="I13" s="80"/>
      <c r="J13" s="13"/>
      <c r="K13" s="13"/>
      <c r="L13" s="13"/>
    </row>
    <row r="14" spans="1:12" x14ac:dyDescent="0.3">
      <c r="A14" s="102" t="s">
        <v>379</v>
      </c>
      <c r="B14" s="74">
        <v>489</v>
      </c>
      <c r="C14" s="74">
        <v>5608</v>
      </c>
      <c r="D14" s="74">
        <v>-5158</v>
      </c>
      <c r="E14" s="74">
        <v>151</v>
      </c>
      <c r="F14" s="74">
        <v>5013</v>
      </c>
      <c r="G14" s="73">
        <f t="shared" si="0"/>
        <v>1220.5999999999999</v>
      </c>
      <c r="H14" s="80">
        <f t="shared" si="1"/>
        <v>16.414297625131113</v>
      </c>
      <c r="I14" s="80"/>
      <c r="J14" s="13"/>
      <c r="K14" s="13"/>
      <c r="L14" s="13"/>
    </row>
    <row r="15" spans="1:12" x14ac:dyDescent="0.3">
      <c r="A15" s="102" t="s">
        <v>205</v>
      </c>
      <c r="B15" s="74">
        <v>-3</v>
      </c>
      <c r="C15" s="74">
        <v>6</v>
      </c>
      <c r="D15" s="74">
        <v>-12</v>
      </c>
      <c r="E15" s="74">
        <v>10</v>
      </c>
      <c r="F15" s="74">
        <v>-3</v>
      </c>
      <c r="G15" s="73">
        <f t="shared" si="0"/>
        <v>-0.4</v>
      </c>
      <c r="H15" s="80">
        <f t="shared" si="1"/>
        <v>-5.3790914714504732E-3</v>
      </c>
      <c r="I15" s="80"/>
      <c r="J15" s="13"/>
      <c r="K15" s="13"/>
      <c r="L15" s="13"/>
    </row>
    <row r="16" spans="1:12" x14ac:dyDescent="0.3">
      <c r="A16" s="102" t="s">
        <v>685</v>
      </c>
      <c r="B16" s="74">
        <v>0</v>
      </c>
      <c r="C16" s="74">
        <v>1</v>
      </c>
      <c r="D16" s="74">
        <v>0</v>
      </c>
      <c r="E16" s="74">
        <v>0</v>
      </c>
      <c r="F16" s="74">
        <v>-1</v>
      </c>
      <c r="G16" s="73">
        <f t="shared" si="0"/>
        <v>0</v>
      </c>
      <c r="H16" s="80">
        <f t="shared" si="1"/>
        <v>0</v>
      </c>
      <c r="I16" s="80"/>
      <c r="J16" s="13"/>
      <c r="K16" s="13"/>
      <c r="L16" s="13"/>
    </row>
    <row r="17" spans="1:12" x14ac:dyDescent="0.3">
      <c r="A17" s="102" t="s">
        <v>684</v>
      </c>
      <c r="B17" s="74">
        <v>-31</v>
      </c>
      <c r="C17" s="74">
        <v>-456</v>
      </c>
      <c r="D17" s="74">
        <v>40</v>
      </c>
      <c r="E17" s="74">
        <v>-5</v>
      </c>
      <c r="F17" s="74">
        <v>-2</v>
      </c>
      <c r="G17" s="73">
        <f t="shared" si="0"/>
        <v>-90.8</v>
      </c>
      <c r="H17" s="80">
        <f t="shared" si="1"/>
        <v>-1.2210537640192571</v>
      </c>
      <c r="I17" s="80"/>
      <c r="J17" s="13"/>
      <c r="K17" s="13"/>
      <c r="L17" s="13"/>
    </row>
    <row r="18" spans="1:12" x14ac:dyDescent="0.3">
      <c r="A18" s="102" t="s">
        <v>683</v>
      </c>
      <c r="B18" s="74">
        <v>0</v>
      </c>
      <c r="C18" s="74">
        <v>0</v>
      </c>
      <c r="D18" s="74">
        <v>0</v>
      </c>
      <c r="E18" s="74">
        <v>0</v>
      </c>
      <c r="F18" s="74">
        <v>0</v>
      </c>
      <c r="G18" s="73">
        <f t="shared" si="0"/>
        <v>0</v>
      </c>
      <c r="H18" s="80">
        <f t="shared" si="1"/>
        <v>0</v>
      </c>
      <c r="I18" s="80"/>
      <c r="J18" s="13"/>
      <c r="K18" s="13"/>
      <c r="L18" s="13"/>
    </row>
    <row r="19" spans="1:12" x14ac:dyDescent="0.3">
      <c r="A19" s="102" t="s">
        <v>682</v>
      </c>
      <c r="B19" s="74">
        <v>-4</v>
      </c>
      <c r="C19" s="74">
        <v>5</v>
      </c>
      <c r="D19" s="74">
        <v>-7</v>
      </c>
      <c r="E19" s="74">
        <v>6</v>
      </c>
      <c r="F19" s="74">
        <v>54</v>
      </c>
      <c r="G19" s="73">
        <f t="shared" si="0"/>
        <v>10.8</v>
      </c>
      <c r="H19" s="80">
        <f t="shared" si="1"/>
        <v>0.14523546972916276</v>
      </c>
      <c r="I19" s="80"/>
      <c r="J19" s="13"/>
      <c r="K19" s="13"/>
      <c r="L19" s="13"/>
    </row>
    <row r="20" spans="1:12" x14ac:dyDescent="0.3">
      <c r="A20" s="102" t="s">
        <v>681</v>
      </c>
      <c r="B20" s="74">
        <v>0</v>
      </c>
      <c r="C20" s="74">
        <v>0</v>
      </c>
      <c r="D20" s="74">
        <v>0</v>
      </c>
      <c r="E20" s="74">
        <v>0</v>
      </c>
      <c r="F20" s="74">
        <v>0</v>
      </c>
      <c r="G20" s="73">
        <f t="shared" si="0"/>
        <v>0</v>
      </c>
      <c r="H20" s="80">
        <f t="shared" si="1"/>
        <v>0</v>
      </c>
      <c r="I20" s="80"/>
      <c r="J20" s="13"/>
      <c r="K20" s="13"/>
      <c r="L20" s="13"/>
    </row>
    <row r="21" spans="1:12" x14ac:dyDescent="0.3">
      <c r="A21" s="102" t="s">
        <v>680</v>
      </c>
      <c r="B21" s="74">
        <v>0</v>
      </c>
      <c r="C21" s="74">
        <v>0</v>
      </c>
      <c r="D21" s="74">
        <v>0</v>
      </c>
      <c r="E21" s="74">
        <v>0</v>
      </c>
      <c r="F21" s="74">
        <v>0</v>
      </c>
      <c r="G21" s="73">
        <f t="shared" si="0"/>
        <v>0</v>
      </c>
      <c r="H21" s="80">
        <f t="shared" si="1"/>
        <v>0</v>
      </c>
      <c r="I21" s="80"/>
      <c r="J21" s="13"/>
      <c r="K21" s="13"/>
      <c r="L21" s="13"/>
    </row>
    <row r="22" spans="1:12" x14ac:dyDescent="0.3">
      <c r="A22" s="102" t="s">
        <v>342</v>
      </c>
      <c r="B22" s="74">
        <v>1</v>
      </c>
      <c r="C22" s="74">
        <v>0</v>
      </c>
      <c r="D22" s="74">
        <v>0</v>
      </c>
      <c r="E22" s="74">
        <v>0</v>
      </c>
      <c r="F22" s="74">
        <v>0</v>
      </c>
      <c r="G22" s="73">
        <f t="shared" si="0"/>
        <v>0.2</v>
      </c>
      <c r="H22" s="80">
        <f t="shared" si="1"/>
        <v>2.6895457357252366E-3</v>
      </c>
      <c r="I22" s="80"/>
      <c r="J22" s="13"/>
      <c r="K22" s="13"/>
      <c r="L22" s="13"/>
    </row>
    <row r="23" spans="1:12" x14ac:dyDescent="0.3">
      <c r="A23" s="102" t="s">
        <v>380</v>
      </c>
      <c r="B23" s="74">
        <v>-453</v>
      </c>
      <c r="C23" s="74">
        <v>-845</v>
      </c>
      <c r="D23" s="74">
        <v>-2272</v>
      </c>
      <c r="E23" s="74">
        <v>4370</v>
      </c>
      <c r="F23" s="74">
        <v>350</v>
      </c>
      <c r="G23" s="73">
        <f t="shared" si="0"/>
        <v>230</v>
      </c>
      <c r="H23" s="80">
        <f t="shared" si="1"/>
        <v>3.0929775960840216</v>
      </c>
      <c r="I23" s="80"/>
      <c r="J23" s="13"/>
      <c r="K23" s="13"/>
      <c r="L23" s="13"/>
    </row>
    <row r="24" spans="1:12" x14ac:dyDescent="0.3">
      <c r="A24" s="102" t="s">
        <v>283</v>
      </c>
      <c r="B24" s="74">
        <v>607</v>
      </c>
      <c r="C24" s="74">
        <v>358</v>
      </c>
      <c r="D24" s="74">
        <v>186</v>
      </c>
      <c r="E24" s="74">
        <v>-199</v>
      </c>
      <c r="F24" s="74">
        <v>111</v>
      </c>
      <c r="G24" s="73">
        <f t="shared" si="0"/>
        <v>212.6</v>
      </c>
      <c r="H24" s="80">
        <f t="shared" si="1"/>
        <v>2.8589871170759262</v>
      </c>
      <c r="I24" s="80"/>
      <c r="J24" s="13"/>
      <c r="K24" s="13"/>
      <c r="L24" s="13"/>
    </row>
    <row r="25" spans="1:12" x14ac:dyDescent="0.3">
      <c r="A25" s="102" t="s">
        <v>211</v>
      </c>
      <c r="B25" s="74">
        <v>93</v>
      </c>
      <c r="C25" s="74">
        <v>6</v>
      </c>
      <c r="D25" s="74">
        <v>453</v>
      </c>
      <c r="E25" s="74">
        <v>39</v>
      </c>
      <c r="F25" s="74">
        <v>-2</v>
      </c>
      <c r="G25" s="73">
        <f t="shared" si="0"/>
        <v>117.8</v>
      </c>
      <c r="H25" s="80">
        <f t="shared" si="1"/>
        <v>1.5841424383421641</v>
      </c>
      <c r="I25" s="80"/>
      <c r="J25" s="13"/>
      <c r="K25" s="13"/>
      <c r="L25" s="13"/>
    </row>
    <row r="26" spans="1:12" x14ac:dyDescent="0.3">
      <c r="A26" s="102" t="s">
        <v>321</v>
      </c>
      <c r="B26" s="74">
        <v>14</v>
      </c>
      <c r="C26" s="74">
        <v>112</v>
      </c>
      <c r="D26" s="74">
        <v>83</v>
      </c>
      <c r="E26" s="74">
        <v>26</v>
      </c>
      <c r="F26" s="74">
        <v>17</v>
      </c>
      <c r="G26" s="73">
        <f t="shared" si="0"/>
        <v>50.4</v>
      </c>
      <c r="H26" s="80">
        <f t="shared" si="1"/>
        <v>0.67776552540275947</v>
      </c>
      <c r="I26" s="80"/>
      <c r="J26" s="13"/>
      <c r="K26" s="13"/>
      <c r="L26" s="13"/>
    </row>
    <row r="27" spans="1:12" ht="17.25" thickBot="1" x14ac:dyDescent="0.35">
      <c r="A27" s="110"/>
      <c r="B27" s="74"/>
      <c r="C27" s="74"/>
      <c r="D27" s="74"/>
      <c r="E27" s="74"/>
      <c r="F27" s="74"/>
      <c r="G27" s="13"/>
      <c r="H27" s="13"/>
      <c r="I27" s="13"/>
      <c r="J27" s="13"/>
      <c r="K27" s="13"/>
      <c r="L27" s="13"/>
    </row>
    <row r="28" spans="1:12" x14ac:dyDescent="0.3">
      <c r="A28" s="107" t="s">
        <v>627</v>
      </c>
      <c r="B28" s="145">
        <f>SUM(B29:B217)</f>
        <v>-2090</v>
      </c>
      <c r="C28" s="145">
        <f>SUM(C29:C217)</f>
        <v>11609</v>
      </c>
      <c r="D28" s="145">
        <f>SUM(D29:D217)</f>
        <v>524</v>
      </c>
      <c r="E28" s="145">
        <f>SUM(E29:E217)</f>
        <v>-304</v>
      </c>
      <c r="F28" s="145">
        <f>SUM(F29:F217)</f>
        <v>3223</v>
      </c>
      <c r="G28" s="142">
        <f t="shared" ref="G28:G59" si="2">AVERAGE(B28:F28)</f>
        <v>2592.4</v>
      </c>
      <c r="H28" s="109">
        <f>SUM(H29:H238)</f>
        <v>34.861891826470497</v>
      </c>
      <c r="I28" s="98"/>
      <c r="J28" s="13"/>
      <c r="K28" s="85" t="s">
        <v>627</v>
      </c>
      <c r="L28" s="84"/>
    </row>
    <row r="29" spans="1:12" x14ac:dyDescent="0.3">
      <c r="A29" s="102" t="s">
        <v>225</v>
      </c>
      <c r="B29" s="74">
        <v>0</v>
      </c>
      <c r="C29" s="74">
        <v>0</v>
      </c>
      <c r="D29" s="74">
        <v>-1</v>
      </c>
      <c r="E29" s="74">
        <v>0</v>
      </c>
      <c r="F29" s="74">
        <v>0</v>
      </c>
      <c r="G29" s="73">
        <f t="shared" si="2"/>
        <v>-0.2</v>
      </c>
      <c r="H29" s="80">
        <f t="shared" ref="H29:H60" si="3">G29/$G$6*100</f>
        <v>-2.6895457357252366E-3</v>
      </c>
      <c r="I29" s="80"/>
      <c r="J29" s="13"/>
      <c r="K29" s="83" t="s">
        <v>32</v>
      </c>
      <c r="L29" s="84">
        <v>28.530701164573301</v>
      </c>
    </row>
    <row r="30" spans="1:12" x14ac:dyDescent="0.3">
      <c r="A30" s="102" t="s">
        <v>313</v>
      </c>
      <c r="B30" s="74">
        <v>-5</v>
      </c>
      <c r="C30" s="74">
        <v>6</v>
      </c>
      <c r="D30" s="74">
        <v>0</v>
      </c>
      <c r="E30" s="74">
        <v>2</v>
      </c>
      <c r="F30" s="74">
        <v>0</v>
      </c>
      <c r="G30" s="73">
        <f t="shared" si="2"/>
        <v>0.6</v>
      </c>
      <c r="H30" s="80">
        <f t="shared" si="3"/>
        <v>8.0686372071757072E-3</v>
      </c>
      <c r="I30" s="80"/>
      <c r="J30" s="13"/>
      <c r="K30" s="83" t="s">
        <v>18</v>
      </c>
      <c r="L30" s="84">
        <f>2.57120572335333+L37</f>
        <v>3.8837040423872451</v>
      </c>
    </row>
    <row r="31" spans="1:12" x14ac:dyDescent="0.3">
      <c r="A31" s="102" t="s">
        <v>310</v>
      </c>
      <c r="B31" s="74">
        <v>3</v>
      </c>
      <c r="C31" s="74">
        <v>4</v>
      </c>
      <c r="D31" s="74">
        <v>5</v>
      </c>
      <c r="E31" s="74">
        <v>1</v>
      </c>
      <c r="F31" s="74">
        <v>0</v>
      </c>
      <c r="G31" s="73">
        <f t="shared" si="2"/>
        <v>2.6</v>
      </c>
      <c r="H31" s="80">
        <f t="shared" si="3"/>
        <v>3.4964094564428068E-2</v>
      </c>
      <c r="I31" s="80"/>
      <c r="J31" s="13"/>
      <c r="K31" s="83" t="s">
        <v>381</v>
      </c>
      <c r="L31" s="84">
        <v>3.2166966999273821</v>
      </c>
    </row>
    <row r="32" spans="1:12" x14ac:dyDescent="0.3">
      <c r="A32" s="102" t="s">
        <v>326</v>
      </c>
      <c r="B32" s="74">
        <v>0</v>
      </c>
      <c r="C32" s="74">
        <v>0</v>
      </c>
      <c r="D32" s="74">
        <v>0</v>
      </c>
      <c r="E32" s="74">
        <v>0</v>
      </c>
      <c r="F32" s="74">
        <v>0</v>
      </c>
      <c r="G32" s="73">
        <f t="shared" si="2"/>
        <v>0</v>
      </c>
      <c r="H32" s="80">
        <f t="shared" si="3"/>
        <v>0</v>
      </c>
      <c r="I32" s="80"/>
      <c r="J32" s="13"/>
      <c r="K32" s="83" t="s">
        <v>242</v>
      </c>
      <c r="L32" s="84">
        <v>3.0042225868050885</v>
      </c>
    </row>
    <row r="33" spans="1:14" x14ac:dyDescent="0.3">
      <c r="A33" s="102" t="s">
        <v>264</v>
      </c>
      <c r="B33" s="74">
        <v>0</v>
      </c>
      <c r="C33" s="74">
        <v>0</v>
      </c>
      <c r="D33" s="74">
        <v>0</v>
      </c>
      <c r="E33" s="74">
        <v>0</v>
      </c>
      <c r="F33" s="74">
        <v>0</v>
      </c>
      <c r="G33" s="73">
        <f t="shared" si="2"/>
        <v>0</v>
      </c>
      <c r="H33" s="80">
        <f t="shared" si="3"/>
        <v>0</v>
      </c>
      <c r="I33" s="80"/>
      <c r="J33" s="13"/>
      <c r="K33" s="83" t="s">
        <v>337</v>
      </c>
      <c r="L33" s="84">
        <v>2.7191307388182135</v>
      </c>
    </row>
    <row r="34" spans="1:14" x14ac:dyDescent="0.3">
      <c r="A34" s="102" t="s">
        <v>201</v>
      </c>
      <c r="B34" s="74">
        <v>0</v>
      </c>
      <c r="C34" s="74">
        <v>-1</v>
      </c>
      <c r="D34" s="74">
        <v>0</v>
      </c>
      <c r="E34" s="74">
        <v>0</v>
      </c>
      <c r="F34" s="74">
        <v>0</v>
      </c>
      <c r="G34" s="73">
        <f t="shared" si="2"/>
        <v>-0.2</v>
      </c>
      <c r="H34" s="80">
        <f t="shared" si="3"/>
        <v>-2.6895457357252366E-3</v>
      </c>
      <c r="I34" s="80"/>
      <c r="J34" s="13"/>
      <c r="K34" s="83" t="s">
        <v>678</v>
      </c>
      <c r="L34" s="84">
        <v>2.5254834458459969</v>
      </c>
    </row>
    <row r="35" spans="1:14" x14ac:dyDescent="0.3">
      <c r="A35" s="102" t="s">
        <v>345</v>
      </c>
      <c r="B35" s="74">
        <v>0</v>
      </c>
      <c r="C35" s="74">
        <v>0</v>
      </c>
      <c r="D35" s="74">
        <v>-3</v>
      </c>
      <c r="E35" s="74">
        <v>0</v>
      </c>
      <c r="F35" s="74">
        <v>0</v>
      </c>
      <c r="G35" s="73">
        <f t="shared" si="2"/>
        <v>-0.6</v>
      </c>
      <c r="H35" s="80">
        <f t="shared" si="3"/>
        <v>-8.0686372071757072E-3</v>
      </c>
      <c r="I35" s="80"/>
      <c r="J35" s="13"/>
      <c r="K35" s="83" t="s">
        <v>348</v>
      </c>
      <c r="L35" s="84">
        <v>2.2161856862375946</v>
      </c>
    </row>
    <row r="36" spans="1:14" x14ac:dyDescent="0.3">
      <c r="A36" s="102" t="s">
        <v>60</v>
      </c>
      <c r="B36" s="74">
        <v>-55</v>
      </c>
      <c r="C36" s="74">
        <v>31</v>
      </c>
      <c r="D36" s="74">
        <v>10</v>
      </c>
      <c r="E36" s="74">
        <v>-30</v>
      </c>
      <c r="F36" s="74">
        <v>-24</v>
      </c>
      <c r="G36" s="73">
        <f t="shared" si="2"/>
        <v>-13.6</v>
      </c>
      <c r="H36" s="80">
        <f t="shared" si="3"/>
        <v>-0.18288911002931604</v>
      </c>
      <c r="I36" s="80"/>
      <c r="J36" s="13"/>
      <c r="K36" s="83" t="s">
        <v>238</v>
      </c>
      <c r="L36" s="84">
        <v>2.065571125036981</v>
      </c>
    </row>
    <row r="37" spans="1:14" x14ac:dyDescent="0.3">
      <c r="A37" s="102" t="s">
        <v>377</v>
      </c>
      <c r="B37" s="74">
        <v>0</v>
      </c>
      <c r="C37" s="74">
        <v>177</v>
      </c>
      <c r="D37" s="74">
        <v>36</v>
      </c>
      <c r="E37" s="74">
        <v>-2</v>
      </c>
      <c r="F37" s="74">
        <v>0</v>
      </c>
      <c r="G37" s="73">
        <f t="shared" si="2"/>
        <v>42.2</v>
      </c>
      <c r="H37" s="80">
        <f t="shared" si="3"/>
        <v>0.56749415023802485</v>
      </c>
      <c r="I37" s="80"/>
      <c r="J37" s="13"/>
      <c r="K37" s="83" t="s">
        <v>353</v>
      </c>
      <c r="L37" s="84">
        <v>1.312498319033915</v>
      </c>
    </row>
    <row r="38" spans="1:14" x14ac:dyDescent="0.3">
      <c r="A38" s="102" t="s">
        <v>648</v>
      </c>
      <c r="B38" s="72" t="s">
        <v>744</v>
      </c>
      <c r="C38" s="74">
        <v>0</v>
      </c>
      <c r="D38" s="72" t="s">
        <v>744</v>
      </c>
      <c r="E38" s="72" t="s">
        <v>744</v>
      </c>
      <c r="F38" s="72" t="s">
        <v>744</v>
      </c>
      <c r="G38" s="73">
        <f t="shared" si="2"/>
        <v>0</v>
      </c>
      <c r="H38" s="80">
        <f t="shared" si="3"/>
        <v>0</v>
      </c>
      <c r="I38" s="80"/>
      <c r="J38" s="13"/>
      <c r="K38" s="83" t="s">
        <v>603</v>
      </c>
      <c r="L38" s="84">
        <v>0.86065463543207543</v>
      </c>
      <c r="M38" s="96">
        <f>SUM(L29:L38)</f>
        <v>50.334848444097801</v>
      </c>
      <c r="N38" s="96">
        <f>L29+L30+L31+L32+L33+L34+L35+L36+L37+L38</f>
        <v>50.334848444097801</v>
      </c>
    </row>
    <row r="39" spans="1:14" x14ac:dyDescent="0.3">
      <c r="A39" s="102" t="s">
        <v>219</v>
      </c>
      <c r="B39" s="74">
        <v>0</v>
      </c>
      <c r="C39" s="74">
        <v>0</v>
      </c>
      <c r="D39" s="74">
        <v>-1</v>
      </c>
      <c r="E39" s="74">
        <v>0</v>
      </c>
      <c r="F39" s="74">
        <v>0</v>
      </c>
      <c r="G39" s="73">
        <f t="shared" si="2"/>
        <v>-0.2</v>
      </c>
      <c r="H39" s="80">
        <f t="shared" si="3"/>
        <v>-2.6895457357252366E-3</v>
      </c>
      <c r="I39" s="80"/>
      <c r="J39" s="13"/>
      <c r="K39" s="83" t="s">
        <v>5</v>
      </c>
      <c r="L39" s="84">
        <v>0.83913826954627369</v>
      </c>
    </row>
    <row r="40" spans="1:14" x14ac:dyDescent="0.3">
      <c r="A40" s="102" t="s">
        <v>339</v>
      </c>
      <c r="B40" s="74">
        <v>97</v>
      </c>
      <c r="C40" s="74">
        <v>19</v>
      </c>
      <c r="D40" s="74">
        <v>-18</v>
      </c>
      <c r="E40" s="74">
        <v>-97</v>
      </c>
      <c r="F40" s="74">
        <v>-14</v>
      </c>
      <c r="G40" s="73">
        <f t="shared" si="2"/>
        <v>-2.6</v>
      </c>
      <c r="H40" s="80">
        <f t="shared" si="3"/>
        <v>-3.4964094564428068E-2</v>
      </c>
      <c r="I40" s="80"/>
      <c r="J40" s="13"/>
      <c r="K40" s="83" t="s">
        <v>275</v>
      </c>
      <c r="L40" s="84">
        <v>0.83644872381054858</v>
      </c>
    </row>
    <row r="41" spans="1:14" x14ac:dyDescent="0.3">
      <c r="A41" s="102" t="s">
        <v>207</v>
      </c>
      <c r="B41" s="74">
        <v>3</v>
      </c>
      <c r="C41" s="74">
        <v>-3</v>
      </c>
      <c r="D41" s="74">
        <v>-1</v>
      </c>
      <c r="E41" s="74">
        <v>0</v>
      </c>
      <c r="F41" s="74">
        <v>-1</v>
      </c>
      <c r="G41" s="73">
        <f t="shared" si="2"/>
        <v>-0.4</v>
      </c>
      <c r="H41" s="80">
        <f t="shared" si="3"/>
        <v>-5.3790914714504732E-3</v>
      </c>
      <c r="I41" s="80"/>
      <c r="J41" s="13"/>
      <c r="K41" s="83" t="s">
        <v>45</v>
      </c>
      <c r="L41" s="84">
        <v>0.61859551921680422</v>
      </c>
    </row>
    <row r="42" spans="1:14" x14ac:dyDescent="0.3">
      <c r="A42" s="102" t="s">
        <v>233</v>
      </c>
      <c r="B42" s="74">
        <v>-1</v>
      </c>
      <c r="C42" s="74">
        <v>-1</v>
      </c>
      <c r="D42" s="74">
        <v>2</v>
      </c>
      <c r="E42" s="74">
        <v>0</v>
      </c>
      <c r="F42" s="74">
        <v>0</v>
      </c>
      <c r="G42" s="73">
        <f t="shared" si="2"/>
        <v>0</v>
      </c>
      <c r="H42" s="80">
        <f t="shared" si="3"/>
        <v>0</v>
      </c>
      <c r="I42" s="80"/>
      <c r="J42" s="13"/>
      <c r="K42" s="83" t="s">
        <v>377</v>
      </c>
      <c r="L42" s="84">
        <v>0.56749415023802485</v>
      </c>
    </row>
    <row r="43" spans="1:14" x14ac:dyDescent="0.3">
      <c r="A43" s="102" t="s">
        <v>235</v>
      </c>
      <c r="B43" s="74">
        <v>0</v>
      </c>
      <c r="C43" s="74">
        <v>0</v>
      </c>
      <c r="D43" s="74">
        <v>0</v>
      </c>
      <c r="E43" s="74">
        <v>0</v>
      </c>
      <c r="F43" s="74">
        <v>0</v>
      </c>
      <c r="G43" s="73">
        <f t="shared" si="2"/>
        <v>0</v>
      </c>
      <c r="H43" s="80">
        <f t="shared" si="3"/>
        <v>0</v>
      </c>
      <c r="I43" s="80"/>
      <c r="J43" s="13"/>
      <c r="K43" s="83" t="s">
        <v>252</v>
      </c>
      <c r="L43" s="84">
        <v>0.53253005567359679</v>
      </c>
    </row>
    <row r="44" spans="1:14" x14ac:dyDescent="0.3">
      <c r="A44" s="102" t="s">
        <v>236</v>
      </c>
      <c r="B44" s="74">
        <v>0</v>
      </c>
      <c r="C44" s="74">
        <v>0</v>
      </c>
      <c r="D44" s="74">
        <v>0</v>
      </c>
      <c r="E44" s="74">
        <v>0</v>
      </c>
      <c r="F44" s="74">
        <v>0</v>
      </c>
      <c r="G44" s="73">
        <f t="shared" si="2"/>
        <v>0</v>
      </c>
      <c r="H44" s="80">
        <f t="shared" si="3"/>
        <v>0</v>
      </c>
      <c r="I44" s="80"/>
      <c r="J44" s="13"/>
      <c r="K44" s="83" t="s">
        <v>28</v>
      </c>
      <c r="L44" s="84">
        <v>0.44377504639466397</v>
      </c>
    </row>
    <row r="45" spans="1:14" x14ac:dyDescent="0.3">
      <c r="A45" s="102" t="s">
        <v>625</v>
      </c>
      <c r="B45" s="74">
        <v>0</v>
      </c>
      <c r="C45" s="74">
        <v>-6</v>
      </c>
      <c r="D45" s="74">
        <v>0</v>
      </c>
      <c r="E45" s="74">
        <v>0</v>
      </c>
      <c r="F45" s="74">
        <v>0</v>
      </c>
      <c r="G45" s="73">
        <f t="shared" si="2"/>
        <v>-1.2</v>
      </c>
      <c r="H45" s="80">
        <f t="shared" si="3"/>
        <v>-1.6137274414351414E-2</v>
      </c>
      <c r="I45" s="80"/>
      <c r="J45" s="13"/>
      <c r="K45" s="83" t="s">
        <v>203</v>
      </c>
      <c r="L45" s="84">
        <v>0.29047093945832553</v>
      </c>
    </row>
    <row r="46" spans="1:14" x14ac:dyDescent="0.3">
      <c r="A46" s="102" t="s">
        <v>646</v>
      </c>
      <c r="B46" s="74">
        <v>0</v>
      </c>
      <c r="C46" s="74">
        <v>-3</v>
      </c>
      <c r="D46" s="74">
        <v>-1</v>
      </c>
      <c r="E46" s="74">
        <v>0</v>
      </c>
      <c r="F46" s="74">
        <v>0</v>
      </c>
      <c r="G46" s="73">
        <f t="shared" si="2"/>
        <v>-0.8</v>
      </c>
      <c r="H46" s="80">
        <f t="shared" si="3"/>
        <v>-1.0758182942900946E-2</v>
      </c>
      <c r="I46" s="80"/>
      <c r="J46" s="13"/>
      <c r="K46" s="83" t="s">
        <v>253</v>
      </c>
      <c r="L46" s="84">
        <v>0.27702321077969932</v>
      </c>
    </row>
    <row r="47" spans="1:14" x14ac:dyDescent="0.3">
      <c r="A47" s="102" t="s">
        <v>255</v>
      </c>
      <c r="B47" s="74">
        <v>-8</v>
      </c>
      <c r="C47" s="74">
        <v>-1</v>
      </c>
      <c r="D47" s="74">
        <v>2</v>
      </c>
      <c r="E47" s="74">
        <v>16</v>
      </c>
      <c r="F47" s="74">
        <v>0</v>
      </c>
      <c r="G47" s="73">
        <f t="shared" si="2"/>
        <v>1.8</v>
      </c>
      <c r="H47" s="80">
        <f t="shared" si="3"/>
        <v>2.4205911621527125E-2</v>
      </c>
      <c r="I47" s="80"/>
      <c r="J47" s="13"/>
      <c r="K47" s="83" t="s">
        <v>259</v>
      </c>
      <c r="L47" s="84">
        <v>0.22054275032946935</v>
      </c>
    </row>
    <row r="48" spans="1:14" x14ac:dyDescent="0.3">
      <c r="A48" s="102" t="s">
        <v>263</v>
      </c>
      <c r="B48" s="74">
        <v>1</v>
      </c>
      <c r="C48" s="74">
        <v>0</v>
      </c>
      <c r="D48" s="74">
        <v>-2</v>
      </c>
      <c r="E48" s="74">
        <v>0</v>
      </c>
      <c r="F48" s="74">
        <v>0</v>
      </c>
      <c r="G48" s="73">
        <f t="shared" si="2"/>
        <v>-0.2</v>
      </c>
      <c r="H48" s="80">
        <f t="shared" si="3"/>
        <v>-2.6895457357252366E-3</v>
      </c>
      <c r="I48" s="80"/>
      <c r="J48" s="13"/>
      <c r="K48" s="83" t="s">
        <v>215</v>
      </c>
      <c r="L48" s="84">
        <v>0.19633683870794225</v>
      </c>
    </row>
    <row r="49" spans="1:12" x14ac:dyDescent="0.3">
      <c r="A49" s="102" t="s">
        <v>672</v>
      </c>
      <c r="B49" s="74">
        <v>0</v>
      </c>
      <c r="C49" s="74">
        <v>0</v>
      </c>
      <c r="D49" s="74">
        <v>0</v>
      </c>
      <c r="E49" s="74">
        <v>0</v>
      </c>
      <c r="F49" s="74">
        <v>0</v>
      </c>
      <c r="G49" s="73">
        <f t="shared" si="2"/>
        <v>0</v>
      </c>
      <c r="H49" s="80">
        <f t="shared" si="3"/>
        <v>0</v>
      </c>
      <c r="I49" s="80"/>
      <c r="J49" s="13"/>
      <c r="K49" s="83" t="s">
        <v>36</v>
      </c>
      <c r="L49" s="84">
        <v>0.18288911002931604</v>
      </c>
    </row>
    <row r="50" spans="1:12" x14ac:dyDescent="0.3">
      <c r="A50" s="102" t="s">
        <v>230</v>
      </c>
      <c r="B50" s="74">
        <v>0</v>
      </c>
      <c r="C50" s="74">
        <v>0</v>
      </c>
      <c r="D50" s="74">
        <v>0</v>
      </c>
      <c r="E50" s="74">
        <v>0</v>
      </c>
      <c r="F50" s="74">
        <v>0</v>
      </c>
      <c r="G50" s="73">
        <f t="shared" si="2"/>
        <v>0</v>
      </c>
      <c r="H50" s="80">
        <f t="shared" si="3"/>
        <v>0</v>
      </c>
      <c r="I50" s="80"/>
      <c r="J50" s="13"/>
      <c r="K50" s="83" t="s">
        <v>384</v>
      </c>
      <c r="L50" s="84">
        <v>0.18019956429359082</v>
      </c>
    </row>
    <row r="51" spans="1:12" x14ac:dyDescent="0.3">
      <c r="A51" s="102" t="s">
        <v>239</v>
      </c>
      <c r="B51" s="74">
        <v>0</v>
      </c>
      <c r="C51" s="74">
        <v>0</v>
      </c>
      <c r="D51" s="74">
        <v>0</v>
      </c>
      <c r="E51" s="74">
        <v>0</v>
      </c>
      <c r="F51" s="74">
        <v>0</v>
      </c>
      <c r="G51" s="73">
        <f t="shared" si="2"/>
        <v>0</v>
      </c>
      <c r="H51" s="80">
        <f t="shared" si="3"/>
        <v>0</v>
      </c>
      <c r="I51" s="80"/>
      <c r="J51" s="13"/>
      <c r="K51" s="83" t="s">
        <v>214</v>
      </c>
      <c r="L51" s="84">
        <v>0.15868319840778894</v>
      </c>
    </row>
    <row r="52" spans="1:12" x14ac:dyDescent="0.3">
      <c r="A52" s="102" t="s">
        <v>249</v>
      </c>
      <c r="B52" s="74">
        <v>0</v>
      </c>
      <c r="C52" s="74">
        <v>0</v>
      </c>
      <c r="D52" s="74">
        <v>0</v>
      </c>
      <c r="E52" s="74">
        <v>0</v>
      </c>
      <c r="F52" s="74">
        <v>0</v>
      </c>
      <c r="G52" s="73">
        <f t="shared" si="2"/>
        <v>0</v>
      </c>
      <c r="H52" s="80">
        <f t="shared" si="3"/>
        <v>0</v>
      </c>
      <c r="I52" s="80"/>
      <c r="J52" s="13"/>
      <c r="K52" s="83" t="s">
        <v>237</v>
      </c>
      <c r="L52" s="84">
        <v>0.12102955810763562</v>
      </c>
    </row>
    <row r="53" spans="1:12" x14ac:dyDescent="0.3">
      <c r="A53" s="102" t="s">
        <v>256</v>
      </c>
      <c r="B53" s="74">
        <v>0</v>
      </c>
      <c r="C53" s="74">
        <v>0</v>
      </c>
      <c r="D53" s="74">
        <v>0</v>
      </c>
      <c r="E53" s="74">
        <v>0</v>
      </c>
      <c r="F53" s="74">
        <v>0</v>
      </c>
      <c r="G53" s="73">
        <f t="shared" si="2"/>
        <v>0</v>
      </c>
      <c r="H53" s="80">
        <f t="shared" si="3"/>
        <v>0</v>
      </c>
      <c r="I53" s="80"/>
      <c r="J53" s="13"/>
      <c r="K53" s="83" t="s">
        <v>293</v>
      </c>
      <c r="L53" s="84">
        <v>0.10220273795755896</v>
      </c>
    </row>
    <row r="54" spans="1:12" x14ac:dyDescent="0.3">
      <c r="A54" s="102" t="s">
        <v>259</v>
      </c>
      <c r="B54" s="74">
        <v>14</v>
      </c>
      <c r="C54" s="74">
        <v>15</v>
      </c>
      <c r="D54" s="74">
        <v>16</v>
      </c>
      <c r="E54" s="74">
        <v>20</v>
      </c>
      <c r="F54" s="74">
        <v>17</v>
      </c>
      <c r="G54" s="73">
        <f t="shared" si="2"/>
        <v>16.399999999999999</v>
      </c>
      <c r="H54" s="80">
        <f t="shared" si="3"/>
        <v>0.22054275032946935</v>
      </c>
      <c r="I54" s="80"/>
      <c r="J54" s="13"/>
      <c r="K54" s="83" t="s">
        <v>645</v>
      </c>
      <c r="L54" s="84">
        <v>9.1444555014658022E-2</v>
      </c>
    </row>
    <row r="55" spans="1:12" x14ac:dyDescent="0.3">
      <c r="A55" s="102" t="s">
        <v>286</v>
      </c>
      <c r="B55" s="74">
        <v>0</v>
      </c>
      <c r="C55" s="74">
        <v>16</v>
      </c>
      <c r="D55" s="74">
        <v>-3</v>
      </c>
      <c r="E55" s="74">
        <v>0</v>
      </c>
      <c r="F55" s="74">
        <v>-13</v>
      </c>
      <c r="G55" s="73">
        <f t="shared" si="2"/>
        <v>0</v>
      </c>
      <c r="H55" s="80">
        <f t="shared" si="3"/>
        <v>0</v>
      </c>
      <c r="I55" s="80"/>
      <c r="J55" s="13"/>
      <c r="K55" s="83" t="s">
        <v>315</v>
      </c>
      <c r="L55" s="84">
        <v>7.7996826336031833E-2</v>
      </c>
    </row>
    <row r="56" spans="1:12" x14ac:dyDescent="0.3">
      <c r="A56" s="102" t="s">
        <v>300</v>
      </c>
      <c r="B56" s="74">
        <v>0</v>
      </c>
      <c r="C56" s="74">
        <v>0</v>
      </c>
      <c r="D56" s="74">
        <v>0</v>
      </c>
      <c r="E56" s="74">
        <v>0</v>
      </c>
      <c r="F56" s="74">
        <v>0</v>
      </c>
      <c r="G56" s="73">
        <f t="shared" si="2"/>
        <v>0</v>
      </c>
      <c r="H56" s="80">
        <f t="shared" si="3"/>
        <v>0</v>
      </c>
      <c r="I56" s="80"/>
      <c r="J56" s="13"/>
      <c r="K56" s="83" t="s">
        <v>281</v>
      </c>
      <c r="L56" s="84">
        <v>7.5307280600306614E-2</v>
      </c>
    </row>
    <row r="57" spans="1:12" x14ac:dyDescent="0.3">
      <c r="A57" s="102" t="s">
        <v>301</v>
      </c>
      <c r="B57" s="74">
        <v>0</v>
      </c>
      <c r="C57" s="74">
        <v>0</v>
      </c>
      <c r="D57" s="74">
        <v>0</v>
      </c>
      <c r="E57" s="74">
        <v>0</v>
      </c>
      <c r="F57" s="74">
        <v>0</v>
      </c>
      <c r="G57" s="73">
        <f t="shared" si="2"/>
        <v>0</v>
      </c>
      <c r="H57" s="80">
        <f t="shared" si="3"/>
        <v>0</v>
      </c>
      <c r="I57" s="80"/>
      <c r="J57" s="13"/>
      <c r="K57" s="83" t="s">
        <v>234</v>
      </c>
      <c r="L57" s="84">
        <v>6.1859551921680418E-2</v>
      </c>
    </row>
    <row r="58" spans="1:12" x14ac:dyDescent="0.3">
      <c r="A58" s="102" t="s">
        <v>308</v>
      </c>
      <c r="B58" s="74">
        <v>-23</v>
      </c>
      <c r="C58" s="74">
        <v>-22</v>
      </c>
      <c r="D58" s="74">
        <v>-21</v>
      </c>
      <c r="E58" s="74">
        <v>-20</v>
      </c>
      <c r="F58" s="74">
        <v>-13</v>
      </c>
      <c r="G58" s="73">
        <f t="shared" si="2"/>
        <v>-19.8</v>
      </c>
      <c r="H58" s="80">
        <f t="shared" si="3"/>
        <v>-0.2662650278367984</v>
      </c>
      <c r="I58" s="80"/>
      <c r="J58" s="13"/>
      <c r="K58" s="83" t="s">
        <v>335</v>
      </c>
      <c r="L58" s="84">
        <v>3.7653640300153307E-2</v>
      </c>
    </row>
    <row r="59" spans="1:12" x14ac:dyDescent="0.3">
      <c r="A59" s="102" t="s">
        <v>315</v>
      </c>
      <c r="B59" s="74">
        <v>-2</v>
      </c>
      <c r="C59" s="74">
        <v>4</v>
      </c>
      <c r="D59" s="74">
        <v>0</v>
      </c>
      <c r="E59" s="74">
        <v>17</v>
      </c>
      <c r="F59" s="74">
        <v>10</v>
      </c>
      <c r="G59" s="73">
        <f t="shared" si="2"/>
        <v>5.8</v>
      </c>
      <c r="H59" s="80">
        <f t="shared" si="3"/>
        <v>7.7996826336031833E-2</v>
      </c>
      <c r="I59" s="80"/>
      <c r="J59" s="13"/>
      <c r="K59" s="83" t="s">
        <v>310</v>
      </c>
      <c r="L59" s="84">
        <v>3.4964094564428068E-2</v>
      </c>
    </row>
    <row r="60" spans="1:12" x14ac:dyDescent="0.3">
      <c r="A60" s="102" t="s">
        <v>340</v>
      </c>
      <c r="B60" s="74">
        <v>0</v>
      </c>
      <c r="C60" s="74">
        <v>0</v>
      </c>
      <c r="D60" s="74">
        <v>0</v>
      </c>
      <c r="E60" s="74">
        <v>0</v>
      </c>
      <c r="F60" s="74">
        <v>0</v>
      </c>
      <c r="G60" s="73">
        <f t="shared" ref="G60:G91" si="4">AVERAGE(B60:F60)</f>
        <v>0</v>
      </c>
      <c r="H60" s="80">
        <f t="shared" si="3"/>
        <v>0</v>
      </c>
      <c r="I60" s="80"/>
      <c r="J60" s="13"/>
      <c r="K60" s="83" t="s">
        <v>296</v>
      </c>
      <c r="L60" s="84">
        <v>2.95850030929776E-2</v>
      </c>
    </row>
    <row r="61" spans="1:12" x14ac:dyDescent="0.3">
      <c r="A61" s="102" t="s">
        <v>346</v>
      </c>
      <c r="B61" s="74">
        <v>0</v>
      </c>
      <c r="C61" s="74">
        <v>-1</v>
      </c>
      <c r="D61" s="74">
        <v>-1</v>
      </c>
      <c r="E61" s="74">
        <v>0</v>
      </c>
      <c r="F61" s="74">
        <v>0</v>
      </c>
      <c r="G61" s="73">
        <f t="shared" si="4"/>
        <v>-0.4</v>
      </c>
      <c r="H61" s="80">
        <f t="shared" ref="H61:H92" si="5">G61/$G$6*100</f>
        <v>-5.3790914714504732E-3</v>
      </c>
      <c r="I61" s="80"/>
      <c r="J61" s="13"/>
      <c r="K61" s="83" t="s">
        <v>333</v>
      </c>
      <c r="L61" s="84">
        <v>2.6895457357252357E-2</v>
      </c>
    </row>
    <row r="62" spans="1:12" x14ac:dyDescent="0.3">
      <c r="A62" s="102" t="s">
        <v>352</v>
      </c>
      <c r="B62" s="74">
        <v>0</v>
      </c>
      <c r="C62" s="74">
        <v>0</v>
      </c>
      <c r="D62" s="74">
        <v>0</v>
      </c>
      <c r="E62" s="74">
        <v>0</v>
      </c>
      <c r="F62" s="74">
        <v>0</v>
      </c>
      <c r="G62" s="73">
        <f t="shared" si="4"/>
        <v>0</v>
      </c>
      <c r="H62" s="80">
        <f t="shared" si="5"/>
        <v>0</v>
      </c>
      <c r="I62" s="80"/>
      <c r="J62" s="13"/>
      <c r="K62" s="83" t="s">
        <v>255</v>
      </c>
      <c r="L62" s="84">
        <v>2.4205911621527125E-2</v>
      </c>
    </row>
    <row r="63" spans="1:12" x14ac:dyDescent="0.3">
      <c r="A63" s="102" t="s">
        <v>376</v>
      </c>
      <c r="B63" s="74">
        <v>1</v>
      </c>
      <c r="C63" s="74">
        <v>1</v>
      </c>
      <c r="D63" s="74">
        <v>1</v>
      </c>
      <c r="E63" s="74">
        <v>2</v>
      </c>
      <c r="F63" s="74">
        <v>0</v>
      </c>
      <c r="G63" s="73">
        <f t="shared" si="4"/>
        <v>1</v>
      </c>
      <c r="H63" s="80">
        <f t="shared" si="5"/>
        <v>1.3447728678626179E-2</v>
      </c>
      <c r="I63" s="80"/>
      <c r="J63" s="13"/>
      <c r="K63" s="83" t="s">
        <v>274</v>
      </c>
      <c r="L63" s="84">
        <v>1.6137274414351414E-2</v>
      </c>
    </row>
    <row r="64" spans="1:12" x14ac:dyDescent="0.3">
      <c r="A64" s="102" t="s">
        <v>365</v>
      </c>
      <c r="B64" s="74">
        <v>-1</v>
      </c>
      <c r="C64" s="74">
        <v>4</v>
      </c>
      <c r="D64" s="74">
        <v>1</v>
      </c>
      <c r="E64" s="74">
        <v>0</v>
      </c>
      <c r="F64" s="74">
        <v>0</v>
      </c>
      <c r="G64" s="73">
        <f t="shared" si="4"/>
        <v>0.8</v>
      </c>
      <c r="H64" s="80">
        <f t="shared" si="5"/>
        <v>1.0758182942900946E-2</v>
      </c>
      <c r="I64" s="80"/>
      <c r="J64" s="13"/>
      <c r="K64" s="83" t="s">
        <v>673</v>
      </c>
      <c r="L64" s="84">
        <v>1.6137274414351414E-2</v>
      </c>
    </row>
    <row r="65" spans="1:12" x14ac:dyDescent="0.3">
      <c r="A65" s="102" t="s">
        <v>388</v>
      </c>
      <c r="B65" s="74">
        <v>0</v>
      </c>
      <c r="C65" s="74">
        <v>0</v>
      </c>
      <c r="D65" s="74">
        <v>0</v>
      </c>
      <c r="E65" s="74">
        <v>0</v>
      </c>
      <c r="F65" s="74">
        <v>0</v>
      </c>
      <c r="G65" s="73">
        <f t="shared" si="4"/>
        <v>0</v>
      </c>
      <c r="H65" s="80">
        <f t="shared" si="5"/>
        <v>0</v>
      </c>
      <c r="I65" s="80"/>
      <c r="J65" s="13"/>
      <c r="K65" s="83" t="s">
        <v>376</v>
      </c>
      <c r="L65" s="84">
        <v>1.3447728678626179E-2</v>
      </c>
    </row>
    <row r="66" spans="1:12" x14ac:dyDescent="0.3">
      <c r="A66" s="102" t="s">
        <v>389</v>
      </c>
      <c r="B66" s="74">
        <v>0</v>
      </c>
      <c r="C66" s="74">
        <v>0</v>
      </c>
      <c r="D66" s="74">
        <v>0</v>
      </c>
      <c r="E66" s="74">
        <v>0</v>
      </c>
      <c r="F66" s="74">
        <v>0</v>
      </c>
      <c r="G66" s="73">
        <f t="shared" si="4"/>
        <v>0</v>
      </c>
      <c r="H66" s="80">
        <f t="shared" si="5"/>
        <v>0</v>
      </c>
      <c r="I66" s="80"/>
      <c r="J66" s="13"/>
      <c r="K66" s="83" t="s">
        <v>269</v>
      </c>
      <c r="L66" s="84">
        <v>1.3447728678626179E-2</v>
      </c>
    </row>
    <row r="67" spans="1:12" x14ac:dyDescent="0.3">
      <c r="A67" s="102" t="s">
        <v>203</v>
      </c>
      <c r="B67" s="74">
        <v>-19</v>
      </c>
      <c r="C67" s="74">
        <v>68</v>
      </c>
      <c r="D67" s="74">
        <v>2</v>
      </c>
      <c r="E67" s="74">
        <v>0</v>
      </c>
      <c r="F67" s="74">
        <v>57</v>
      </c>
      <c r="G67" s="73">
        <f t="shared" si="4"/>
        <v>21.6</v>
      </c>
      <c r="H67" s="80">
        <f t="shared" si="5"/>
        <v>0.29047093945832553</v>
      </c>
      <c r="I67" s="80"/>
      <c r="J67" s="13"/>
      <c r="K67" s="83" t="s">
        <v>278</v>
      </c>
      <c r="L67" s="84">
        <v>1.3447728678626179E-2</v>
      </c>
    </row>
    <row r="68" spans="1:12" x14ac:dyDescent="0.3">
      <c r="A68" s="102" t="s">
        <v>253</v>
      </c>
      <c r="B68" s="74">
        <v>-4</v>
      </c>
      <c r="C68" s="74">
        <v>-5</v>
      </c>
      <c r="D68" s="74">
        <v>-84</v>
      </c>
      <c r="E68" s="74">
        <v>-220</v>
      </c>
      <c r="F68" s="74">
        <v>416</v>
      </c>
      <c r="G68" s="73">
        <f t="shared" si="4"/>
        <v>20.6</v>
      </c>
      <c r="H68" s="80">
        <f t="shared" si="5"/>
        <v>0.27702321077969932</v>
      </c>
      <c r="I68" s="80"/>
      <c r="J68" s="13"/>
      <c r="K68" s="83" t="s">
        <v>365</v>
      </c>
      <c r="L68" s="84">
        <v>1.0758182942900946E-2</v>
      </c>
    </row>
    <row r="69" spans="1:12" x14ac:dyDescent="0.3">
      <c r="A69" s="102" t="s">
        <v>296</v>
      </c>
      <c r="B69" s="74">
        <v>10</v>
      </c>
      <c r="C69" s="74">
        <v>2</v>
      </c>
      <c r="D69" s="74">
        <v>13</v>
      </c>
      <c r="E69" s="74">
        <v>-14</v>
      </c>
      <c r="F69" s="74">
        <v>0</v>
      </c>
      <c r="G69" s="73">
        <f t="shared" si="4"/>
        <v>2.2000000000000002</v>
      </c>
      <c r="H69" s="80">
        <f t="shared" si="5"/>
        <v>2.95850030929776E-2</v>
      </c>
      <c r="I69" s="80"/>
      <c r="J69" s="13"/>
      <c r="K69" s="83" t="s">
        <v>313</v>
      </c>
      <c r="L69" s="84">
        <v>8.0686372071757072E-3</v>
      </c>
    </row>
    <row r="70" spans="1:12" x14ac:dyDescent="0.3">
      <c r="A70" s="102" t="s">
        <v>314</v>
      </c>
      <c r="B70" s="74">
        <v>-47</v>
      </c>
      <c r="C70" s="74">
        <v>-24</v>
      </c>
      <c r="D70" s="74">
        <v>33</v>
      </c>
      <c r="E70" s="74">
        <v>-9</v>
      </c>
      <c r="F70" s="74">
        <v>13</v>
      </c>
      <c r="G70" s="73">
        <f t="shared" si="4"/>
        <v>-6.8</v>
      </c>
      <c r="H70" s="80">
        <f t="shared" si="5"/>
        <v>-9.1444555014658022E-2</v>
      </c>
      <c r="I70" s="80"/>
      <c r="J70" s="13"/>
      <c r="K70" s="83" t="s">
        <v>650</v>
      </c>
      <c r="L70" s="84">
        <v>8.0686372071757072E-3</v>
      </c>
    </row>
    <row r="71" spans="1:12" x14ac:dyDescent="0.3">
      <c r="A71" s="102" t="s">
        <v>354</v>
      </c>
      <c r="B71" s="74">
        <v>0</v>
      </c>
      <c r="C71" s="74">
        <v>0</v>
      </c>
      <c r="D71" s="74">
        <v>0</v>
      </c>
      <c r="E71" s="74">
        <v>0</v>
      </c>
      <c r="F71" s="74">
        <v>0</v>
      </c>
      <c r="G71" s="73">
        <f t="shared" si="4"/>
        <v>0</v>
      </c>
      <c r="H71" s="80">
        <f t="shared" si="5"/>
        <v>0</v>
      </c>
      <c r="I71" s="80"/>
      <c r="J71" s="13"/>
      <c r="K71" s="83" t="s">
        <v>295</v>
      </c>
      <c r="L71" s="84">
        <v>2.6895457357252366E-3</v>
      </c>
    </row>
    <row r="72" spans="1:12" x14ac:dyDescent="0.3">
      <c r="A72" s="102" t="s">
        <v>359</v>
      </c>
      <c r="B72" s="74">
        <v>0</v>
      </c>
      <c r="C72" s="74">
        <v>0</v>
      </c>
      <c r="D72" s="74">
        <v>0</v>
      </c>
      <c r="E72" s="74">
        <v>0</v>
      </c>
      <c r="F72" s="74">
        <v>0</v>
      </c>
      <c r="G72" s="73">
        <f t="shared" si="4"/>
        <v>0</v>
      </c>
      <c r="H72" s="80">
        <f t="shared" si="5"/>
        <v>0</v>
      </c>
      <c r="I72" s="80"/>
      <c r="J72" s="13"/>
      <c r="K72" s="83" t="s">
        <v>307</v>
      </c>
      <c r="L72" s="84">
        <v>2.6895457357252366E-3</v>
      </c>
    </row>
    <row r="73" spans="1:12" x14ac:dyDescent="0.3">
      <c r="A73" s="102" t="s">
        <v>372</v>
      </c>
      <c r="B73" s="74">
        <v>-11</v>
      </c>
      <c r="C73" s="74">
        <v>2</v>
      </c>
      <c r="D73" s="74">
        <v>-4</v>
      </c>
      <c r="E73" s="74">
        <v>-1</v>
      </c>
      <c r="F73" s="74">
        <v>-2</v>
      </c>
      <c r="G73" s="73">
        <f t="shared" si="4"/>
        <v>-3.2</v>
      </c>
      <c r="H73" s="80">
        <f t="shared" si="5"/>
        <v>-4.3032731771603785E-2</v>
      </c>
      <c r="I73" s="80"/>
      <c r="J73" s="13"/>
      <c r="K73" s="83" t="s">
        <v>324</v>
      </c>
      <c r="L73" s="84">
        <v>2.6895457357252366E-3</v>
      </c>
    </row>
    <row r="74" spans="1:12" x14ac:dyDescent="0.3">
      <c r="A74" s="102" t="s">
        <v>226</v>
      </c>
      <c r="B74" s="74">
        <v>0</v>
      </c>
      <c r="C74" s="74">
        <v>0</v>
      </c>
      <c r="D74" s="74">
        <v>0</v>
      </c>
      <c r="E74" s="74">
        <v>0</v>
      </c>
      <c r="F74" s="74">
        <v>0</v>
      </c>
      <c r="G74" s="73">
        <f t="shared" si="4"/>
        <v>0</v>
      </c>
      <c r="H74" s="80">
        <f t="shared" si="5"/>
        <v>0</v>
      </c>
      <c r="I74" s="80"/>
      <c r="J74" s="13"/>
      <c r="K74" s="83" t="s">
        <v>679</v>
      </c>
      <c r="L74" s="84">
        <v>2.6895457357252366E-3</v>
      </c>
    </row>
    <row r="75" spans="1:12" x14ac:dyDescent="0.3">
      <c r="A75" s="102" t="s">
        <v>294</v>
      </c>
      <c r="B75" s="74">
        <v>0</v>
      </c>
      <c r="C75" s="74">
        <v>0</v>
      </c>
      <c r="D75" s="74">
        <v>0</v>
      </c>
      <c r="E75" s="74">
        <v>0</v>
      </c>
      <c r="F75" s="74">
        <v>0</v>
      </c>
      <c r="G75" s="73">
        <f t="shared" si="4"/>
        <v>0</v>
      </c>
      <c r="H75" s="80">
        <f t="shared" si="5"/>
        <v>0</v>
      </c>
      <c r="I75" s="80"/>
      <c r="J75" s="13"/>
      <c r="K75" s="83" t="s">
        <v>671</v>
      </c>
      <c r="L75" s="84">
        <v>2.6895457357252366E-3</v>
      </c>
    </row>
    <row r="76" spans="1:12" x14ac:dyDescent="0.3">
      <c r="A76" s="102" t="s">
        <v>317</v>
      </c>
      <c r="B76" s="74">
        <v>-3</v>
      </c>
      <c r="C76" s="74">
        <v>-1</v>
      </c>
      <c r="D76" s="74">
        <v>4</v>
      </c>
      <c r="E76" s="74">
        <v>-6</v>
      </c>
      <c r="F76" s="74">
        <v>0</v>
      </c>
      <c r="G76" s="73">
        <f t="shared" si="4"/>
        <v>-1.2</v>
      </c>
      <c r="H76" s="80">
        <f t="shared" si="5"/>
        <v>-1.6137274414351414E-2</v>
      </c>
      <c r="I76" s="80"/>
      <c r="J76" s="13"/>
      <c r="K76" s="83" t="s">
        <v>325</v>
      </c>
      <c r="L76" s="84">
        <v>2.6895457357252366E-3</v>
      </c>
    </row>
    <row r="77" spans="1:12" x14ac:dyDescent="0.3">
      <c r="A77" s="102" t="s">
        <v>45</v>
      </c>
      <c r="B77" s="74">
        <v>17</v>
      </c>
      <c r="C77" s="74">
        <v>9</v>
      </c>
      <c r="D77" s="74">
        <v>41</v>
      </c>
      <c r="E77" s="74">
        <v>118</v>
      </c>
      <c r="F77" s="74">
        <v>45</v>
      </c>
      <c r="G77" s="73">
        <f t="shared" si="4"/>
        <v>46</v>
      </c>
      <c r="H77" s="80">
        <f t="shared" si="5"/>
        <v>0.61859551921680422</v>
      </c>
      <c r="I77" s="80"/>
      <c r="J77" s="13"/>
      <c r="K77" s="83" t="s">
        <v>665</v>
      </c>
      <c r="L77" s="84">
        <v>2.6895457357252366E-3</v>
      </c>
    </row>
    <row r="78" spans="1:12" x14ac:dyDescent="0.3">
      <c r="A78" s="102" t="s">
        <v>258</v>
      </c>
      <c r="B78" s="74">
        <v>0</v>
      </c>
      <c r="C78" s="74">
        <v>0</v>
      </c>
      <c r="D78" s="74">
        <v>0</v>
      </c>
      <c r="E78" s="74">
        <v>0</v>
      </c>
      <c r="F78" s="74">
        <v>0</v>
      </c>
      <c r="G78" s="73">
        <f t="shared" si="4"/>
        <v>0</v>
      </c>
      <c r="H78" s="80">
        <f t="shared" si="5"/>
        <v>0</v>
      </c>
      <c r="I78" s="80"/>
      <c r="J78" s="13"/>
      <c r="K78" s="83" t="s">
        <v>326</v>
      </c>
      <c r="L78" s="84">
        <v>0</v>
      </c>
    </row>
    <row r="79" spans="1:12" x14ac:dyDescent="0.3">
      <c r="A79" s="102" t="s">
        <v>222</v>
      </c>
      <c r="B79" s="74">
        <v>0</v>
      </c>
      <c r="C79" s="74">
        <v>0</v>
      </c>
      <c r="D79" s="74">
        <v>0</v>
      </c>
      <c r="E79" s="74">
        <v>0</v>
      </c>
      <c r="F79" s="74">
        <v>0</v>
      </c>
      <c r="G79" s="73">
        <f t="shared" si="4"/>
        <v>0</v>
      </c>
      <c r="H79" s="80">
        <f t="shared" si="5"/>
        <v>0</v>
      </c>
      <c r="I79" s="80"/>
      <c r="J79" s="13"/>
      <c r="K79" s="83" t="s">
        <v>264</v>
      </c>
      <c r="L79" s="84">
        <v>0</v>
      </c>
    </row>
    <row r="80" spans="1:12" x14ac:dyDescent="0.3">
      <c r="A80" s="102" t="s">
        <v>229</v>
      </c>
      <c r="B80" s="74">
        <v>0</v>
      </c>
      <c r="C80" s="74">
        <v>0</v>
      </c>
      <c r="D80" s="74">
        <v>-1</v>
      </c>
      <c r="E80" s="74">
        <v>0</v>
      </c>
      <c r="F80" s="74">
        <v>0</v>
      </c>
      <c r="G80" s="73">
        <f t="shared" si="4"/>
        <v>-0.2</v>
      </c>
      <c r="H80" s="80">
        <f t="shared" si="5"/>
        <v>-2.6895457357252366E-3</v>
      </c>
      <c r="I80" s="80"/>
      <c r="J80" s="13"/>
      <c r="K80" s="83" t="s">
        <v>648</v>
      </c>
      <c r="L80" s="84">
        <v>0</v>
      </c>
    </row>
    <row r="81" spans="1:12" x14ac:dyDescent="0.3">
      <c r="A81" s="102" t="s">
        <v>231</v>
      </c>
      <c r="B81" s="74">
        <v>0</v>
      </c>
      <c r="C81" s="74">
        <v>0</v>
      </c>
      <c r="D81" s="74">
        <v>0</v>
      </c>
      <c r="E81" s="74">
        <v>0</v>
      </c>
      <c r="F81" s="74">
        <v>0</v>
      </c>
      <c r="G81" s="73">
        <f t="shared" si="4"/>
        <v>0</v>
      </c>
      <c r="H81" s="80">
        <f t="shared" si="5"/>
        <v>0</v>
      </c>
      <c r="I81" s="80"/>
      <c r="J81" s="13"/>
      <c r="K81" s="83" t="s">
        <v>233</v>
      </c>
      <c r="L81" s="84">
        <v>0</v>
      </c>
    </row>
    <row r="82" spans="1:12" x14ac:dyDescent="0.3">
      <c r="A82" s="102" t="s">
        <v>649</v>
      </c>
      <c r="B82" s="74">
        <v>1</v>
      </c>
      <c r="C82" s="74">
        <v>-4</v>
      </c>
      <c r="D82" s="74">
        <v>-2</v>
      </c>
      <c r="E82" s="74">
        <v>0</v>
      </c>
      <c r="F82" s="74">
        <v>0</v>
      </c>
      <c r="G82" s="73">
        <f t="shared" si="4"/>
        <v>-1</v>
      </c>
      <c r="H82" s="80">
        <f t="shared" si="5"/>
        <v>-1.3447728678626179E-2</v>
      </c>
      <c r="I82" s="80"/>
      <c r="J82" s="13"/>
      <c r="K82" s="83" t="s">
        <v>235</v>
      </c>
      <c r="L82" s="84">
        <v>0</v>
      </c>
    </row>
    <row r="83" spans="1:12" x14ac:dyDescent="0.3">
      <c r="A83" s="102" t="s">
        <v>555</v>
      </c>
      <c r="B83" s="74">
        <v>0</v>
      </c>
      <c r="C83" s="74">
        <v>0</v>
      </c>
      <c r="D83" s="74">
        <v>0</v>
      </c>
      <c r="E83" s="74">
        <v>0</v>
      </c>
      <c r="F83" s="74">
        <v>0</v>
      </c>
      <c r="G83" s="73">
        <f t="shared" si="4"/>
        <v>0</v>
      </c>
      <c r="H83" s="80">
        <f t="shared" si="5"/>
        <v>0</v>
      </c>
      <c r="I83" s="80"/>
      <c r="J83" s="13"/>
      <c r="K83" s="83" t="s">
        <v>236</v>
      </c>
      <c r="L83" s="84">
        <v>0</v>
      </c>
    </row>
    <row r="84" spans="1:12" x14ac:dyDescent="0.3">
      <c r="A84" s="102" t="s">
        <v>266</v>
      </c>
      <c r="B84" s="74">
        <v>0</v>
      </c>
      <c r="C84" s="74">
        <v>1</v>
      </c>
      <c r="D84" s="74">
        <v>-2</v>
      </c>
      <c r="E84" s="74">
        <v>0</v>
      </c>
      <c r="F84" s="74">
        <v>0</v>
      </c>
      <c r="G84" s="73">
        <f t="shared" si="4"/>
        <v>-0.2</v>
      </c>
      <c r="H84" s="80">
        <f t="shared" si="5"/>
        <v>-2.6895457357252366E-3</v>
      </c>
      <c r="I84" s="80"/>
      <c r="J84" s="13"/>
      <c r="K84" s="83" t="s">
        <v>672</v>
      </c>
      <c r="L84" s="84">
        <v>0</v>
      </c>
    </row>
    <row r="85" spans="1:12" x14ac:dyDescent="0.3">
      <c r="A85" s="102" t="s">
        <v>270</v>
      </c>
      <c r="B85" s="74">
        <v>0</v>
      </c>
      <c r="C85" s="74">
        <v>-1</v>
      </c>
      <c r="D85" s="74">
        <v>0</v>
      </c>
      <c r="E85" s="74">
        <v>0</v>
      </c>
      <c r="F85" s="74">
        <v>0</v>
      </c>
      <c r="G85" s="73">
        <f t="shared" si="4"/>
        <v>-0.2</v>
      </c>
      <c r="H85" s="80">
        <f t="shared" si="5"/>
        <v>-2.6895457357252366E-3</v>
      </c>
      <c r="I85" s="80"/>
      <c r="J85" s="13"/>
      <c r="K85" s="83" t="s">
        <v>230</v>
      </c>
      <c r="L85" s="84">
        <v>0</v>
      </c>
    </row>
    <row r="86" spans="1:12" x14ac:dyDescent="0.3">
      <c r="A86" s="102" t="s">
        <v>271</v>
      </c>
      <c r="B86" s="74">
        <v>0</v>
      </c>
      <c r="C86" s="74">
        <v>0</v>
      </c>
      <c r="D86" s="74">
        <v>0</v>
      </c>
      <c r="E86" s="74">
        <v>0</v>
      </c>
      <c r="F86" s="74">
        <v>0</v>
      </c>
      <c r="G86" s="73">
        <f t="shared" si="4"/>
        <v>0</v>
      </c>
      <c r="H86" s="80">
        <f t="shared" si="5"/>
        <v>0</v>
      </c>
      <c r="I86" s="80"/>
      <c r="J86" s="13"/>
      <c r="K86" s="83" t="s">
        <v>239</v>
      </c>
      <c r="L86" s="84">
        <v>0</v>
      </c>
    </row>
    <row r="87" spans="1:12" x14ac:dyDescent="0.3">
      <c r="A87" s="102" t="s">
        <v>295</v>
      </c>
      <c r="B87" s="74">
        <v>2</v>
      </c>
      <c r="C87" s="74">
        <v>-1</v>
      </c>
      <c r="D87" s="74">
        <v>0</v>
      </c>
      <c r="E87" s="74">
        <v>0</v>
      </c>
      <c r="F87" s="74">
        <v>0</v>
      </c>
      <c r="G87" s="73">
        <f t="shared" si="4"/>
        <v>0.2</v>
      </c>
      <c r="H87" s="80">
        <f t="shared" si="5"/>
        <v>2.6895457357252366E-3</v>
      </c>
      <c r="I87" s="80"/>
      <c r="J87" s="13"/>
      <c r="K87" s="83" t="s">
        <v>249</v>
      </c>
      <c r="L87" s="84">
        <v>0</v>
      </c>
    </row>
    <row r="88" spans="1:12" x14ac:dyDescent="0.3">
      <c r="A88" s="102" t="s">
        <v>304</v>
      </c>
      <c r="B88" s="74">
        <v>0</v>
      </c>
      <c r="C88" s="74">
        <v>0</v>
      </c>
      <c r="D88" s="74">
        <v>-1</v>
      </c>
      <c r="E88" s="74">
        <v>0</v>
      </c>
      <c r="F88" s="74">
        <v>0</v>
      </c>
      <c r="G88" s="73">
        <f t="shared" si="4"/>
        <v>-0.2</v>
      </c>
      <c r="H88" s="80">
        <f t="shared" si="5"/>
        <v>-2.6895457357252366E-3</v>
      </c>
      <c r="I88" s="80"/>
      <c r="J88" s="13"/>
      <c r="K88" s="83" t="s">
        <v>256</v>
      </c>
      <c r="L88" s="84">
        <v>0</v>
      </c>
    </row>
    <row r="89" spans="1:12" x14ac:dyDescent="0.3">
      <c r="A89" s="102" t="s">
        <v>307</v>
      </c>
      <c r="B89" s="74">
        <v>1</v>
      </c>
      <c r="C89" s="74">
        <v>0</v>
      </c>
      <c r="D89" s="74">
        <v>0</v>
      </c>
      <c r="E89" s="74">
        <v>0</v>
      </c>
      <c r="F89" s="74">
        <v>0</v>
      </c>
      <c r="G89" s="73">
        <f t="shared" si="4"/>
        <v>0.2</v>
      </c>
      <c r="H89" s="80">
        <f t="shared" si="5"/>
        <v>2.6895457357252366E-3</v>
      </c>
      <c r="I89" s="80"/>
      <c r="J89" s="13"/>
      <c r="K89" s="83" t="s">
        <v>286</v>
      </c>
      <c r="L89" s="84">
        <v>0</v>
      </c>
    </row>
    <row r="90" spans="1:12" x14ac:dyDescent="0.3">
      <c r="A90" s="102" t="s">
        <v>323</v>
      </c>
      <c r="B90" s="74">
        <v>0</v>
      </c>
      <c r="C90" s="74">
        <v>0</v>
      </c>
      <c r="D90" s="74">
        <v>0</v>
      </c>
      <c r="E90" s="74">
        <v>0</v>
      </c>
      <c r="F90" s="74">
        <v>0</v>
      </c>
      <c r="G90" s="73">
        <f t="shared" si="4"/>
        <v>0</v>
      </c>
      <c r="H90" s="80">
        <f t="shared" si="5"/>
        <v>0</v>
      </c>
      <c r="I90" s="80"/>
      <c r="J90" s="13"/>
      <c r="K90" s="83" t="s">
        <v>300</v>
      </c>
      <c r="L90" s="84">
        <v>0</v>
      </c>
    </row>
    <row r="91" spans="1:12" x14ac:dyDescent="0.3">
      <c r="A91" s="102" t="s">
        <v>324</v>
      </c>
      <c r="B91" s="74">
        <v>14</v>
      </c>
      <c r="C91" s="74">
        <v>-27</v>
      </c>
      <c r="D91" s="74">
        <v>20</v>
      </c>
      <c r="E91" s="74">
        <v>-6</v>
      </c>
      <c r="F91" s="74">
        <v>0</v>
      </c>
      <c r="G91" s="73">
        <f t="shared" si="4"/>
        <v>0.2</v>
      </c>
      <c r="H91" s="80">
        <f t="shared" si="5"/>
        <v>2.6895457357252366E-3</v>
      </c>
      <c r="I91" s="80"/>
      <c r="J91" s="13"/>
      <c r="K91" s="83" t="s">
        <v>301</v>
      </c>
      <c r="L91" s="84">
        <v>0</v>
      </c>
    </row>
    <row r="92" spans="1:12" x14ac:dyDescent="0.3">
      <c r="A92" s="102" t="s">
        <v>644</v>
      </c>
      <c r="B92" s="74">
        <v>0</v>
      </c>
      <c r="C92" s="74">
        <v>0</v>
      </c>
      <c r="D92" s="74">
        <v>0</v>
      </c>
      <c r="E92" s="74">
        <v>0</v>
      </c>
      <c r="F92" s="74">
        <v>0</v>
      </c>
      <c r="G92" s="73">
        <f t="shared" ref="G92:G123" si="6">AVERAGE(B92:F92)</f>
        <v>0</v>
      </c>
      <c r="H92" s="80">
        <f t="shared" si="5"/>
        <v>0</v>
      </c>
      <c r="I92" s="80"/>
      <c r="J92" s="13"/>
      <c r="K92" s="83" t="s">
        <v>340</v>
      </c>
      <c r="L92" s="84">
        <v>0</v>
      </c>
    </row>
    <row r="93" spans="1:12" x14ac:dyDescent="0.3">
      <c r="A93" s="102" t="s">
        <v>344</v>
      </c>
      <c r="B93" s="74">
        <v>1</v>
      </c>
      <c r="C93" s="74">
        <v>0</v>
      </c>
      <c r="D93" s="74">
        <v>-2</v>
      </c>
      <c r="E93" s="74">
        <v>0</v>
      </c>
      <c r="F93" s="74">
        <v>0</v>
      </c>
      <c r="G93" s="73">
        <f t="shared" si="6"/>
        <v>-0.2</v>
      </c>
      <c r="H93" s="80">
        <f t="shared" ref="H93:H124" si="7">G93/$G$6*100</f>
        <v>-2.6895457357252366E-3</v>
      </c>
      <c r="I93" s="80"/>
      <c r="J93" s="13"/>
      <c r="K93" s="83" t="s">
        <v>352</v>
      </c>
      <c r="L93" s="84">
        <v>0</v>
      </c>
    </row>
    <row r="94" spans="1:12" x14ac:dyDescent="0.3">
      <c r="A94" s="102" t="s">
        <v>347</v>
      </c>
      <c r="B94" s="74">
        <v>0</v>
      </c>
      <c r="C94" s="74">
        <v>0</v>
      </c>
      <c r="D94" s="74">
        <v>0</v>
      </c>
      <c r="E94" s="74">
        <v>0</v>
      </c>
      <c r="F94" s="74">
        <v>0</v>
      </c>
      <c r="G94" s="73">
        <f t="shared" si="6"/>
        <v>0</v>
      </c>
      <c r="H94" s="80">
        <f t="shared" si="7"/>
        <v>0</v>
      </c>
      <c r="I94" s="80"/>
      <c r="J94" s="13"/>
      <c r="K94" s="83" t="s">
        <v>388</v>
      </c>
      <c r="L94" s="84">
        <v>0</v>
      </c>
    </row>
    <row r="95" spans="1:12" x14ac:dyDescent="0.3">
      <c r="A95" s="102" t="s">
        <v>369</v>
      </c>
      <c r="B95" s="74">
        <v>0</v>
      </c>
      <c r="C95" s="74">
        <v>-1</v>
      </c>
      <c r="D95" s="74">
        <v>-1</v>
      </c>
      <c r="E95" s="74">
        <v>0</v>
      </c>
      <c r="F95" s="74">
        <v>0</v>
      </c>
      <c r="G95" s="73">
        <f t="shared" si="6"/>
        <v>-0.4</v>
      </c>
      <c r="H95" s="80">
        <f t="shared" si="7"/>
        <v>-5.3790914714504732E-3</v>
      </c>
      <c r="I95" s="80"/>
      <c r="J95" s="13"/>
      <c r="K95" s="83" t="s">
        <v>389</v>
      </c>
      <c r="L95" s="84">
        <v>0</v>
      </c>
    </row>
    <row r="96" spans="1:12" x14ac:dyDescent="0.3">
      <c r="A96" s="102" t="s">
        <v>603</v>
      </c>
      <c r="B96" s="74">
        <v>9</v>
      </c>
      <c r="C96" s="74">
        <v>3</v>
      </c>
      <c r="D96" s="74">
        <v>-2</v>
      </c>
      <c r="E96" s="74">
        <v>-34</v>
      </c>
      <c r="F96" s="74">
        <v>344</v>
      </c>
      <c r="G96" s="73">
        <f t="shared" si="6"/>
        <v>64</v>
      </c>
      <c r="H96" s="80">
        <f t="shared" si="7"/>
        <v>0.86065463543207543</v>
      </c>
      <c r="I96" s="80"/>
      <c r="J96" s="13"/>
      <c r="K96" s="83" t="s">
        <v>354</v>
      </c>
      <c r="L96" s="84">
        <v>0</v>
      </c>
    </row>
    <row r="97" spans="1:12" x14ac:dyDescent="0.3">
      <c r="A97" s="102" t="s">
        <v>234</v>
      </c>
      <c r="B97" s="74">
        <v>129</v>
      </c>
      <c r="C97" s="74">
        <v>-693</v>
      </c>
      <c r="D97" s="74">
        <v>170</v>
      </c>
      <c r="E97" s="74">
        <v>-52</v>
      </c>
      <c r="F97" s="74">
        <v>469</v>
      </c>
      <c r="G97" s="73">
        <f t="shared" si="6"/>
        <v>4.5999999999999996</v>
      </c>
      <c r="H97" s="80">
        <f t="shared" si="7"/>
        <v>6.1859551921680418E-2</v>
      </c>
      <c r="I97" s="80"/>
      <c r="J97" s="13"/>
      <c r="K97" s="83" t="s">
        <v>359</v>
      </c>
      <c r="L97" s="84">
        <v>0</v>
      </c>
    </row>
    <row r="98" spans="1:12" x14ac:dyDescent="0.3">
      <c r="A98" s="102" t="s">
        <v>679</v>
      </c>
      <c r="B98" s="74">
        <v>-2</v>
      </c>
      <c r="C98" s="74">
        <v>5</v>
      </c>
      <c r="D98" s="74">
        <v>-2</v>
      </c>
      <c r="E98" s="74">
        <v>0</v>
      </c>
      <c r="F98" s="74">
        <v>0</v>
      </c>
      <c r="G98" s="73">
        <f t="shared" si="6"/>
        <v>0.2</v>
      </c>
      <c r="H98" s="80">
        <f t="shared" si="7"/>
        <v>2.6895457357252366E-3</v>
      </c>
      <c r="I98" s="80"/>
      <c r="J98" s="13"/>
      <c r="K98" s="83" t="s">
        <v>226</v>
      </c>
      <c r="L98" s="84">
        <v>0</v>
      </c>
    </row>
    <row r="99" spans="1:12" x14ac:dyDescent="0.3">
      <c r="A99" s="102" t="s">
        <v>674</v>
      </c>
      <c r="B99" s="74">
        <v>0</v>
      </c>
      <c r="C99" s="74">
        <v>0</v>
      </c>
      <c r="D99" s="74">
        <v>0</v>
      </c>
      <c r="E99" s="74">
        <v>0</v>
      </c>
      <c r="F99" s="74">
        <v>0</v>
      </c>
      <c r="G99" s="73">
        <f t="shared" si="6"/>
        <v>0</v>
      </c>
      <c r="H99" s="80">
        <f t="shared" si="7"/>
        <v>0</v>
      </c>
      <c r="I99" s="80"/>
      <c r="J99" s="13"/>
      <c r="K99" s="83" t="s">
        <v>294</v>
      </c>
      <c r="L99" s="84">
        <v>0</v>
      </c>
    </row>
    <row r="100" spans="1:12" x14ac:dyDescent="0.3">
      <c r="A100" s="102" t="s">
        <v>208</v>
      </c>
      <c r="B100" s="74">
        <v>0</v>
      </c>
      <c r="C100" s="74">
        <v>0</v>
      </c>
      <c r="D100" s="74">
        <v>0</v>
      </c>
      <c r="E100" s="74">
        <v>0</v>
      </c>
      <c r="F100" s="74">
        <v>0</v>
      </c>
      <c r="G100" s="73">
        <f t="shared" si="6"/>
        <v>0</v>
      </c>
      <c r="H100" s="80">
        <f t="shared" si="7"/>
        <v>0</v>
      </c>
      <c r="I100" s="80"/>
      <c r="J100" s="13"/>
      <c r="K100" s="83" t="s">
        <v>258</v>
      </c>
      <c r="L100" s="84">
        <v>0</v>
      </c>
    </row>
    <row r="101" spans="1:12" x14ac:dyDescent="0.3">
      <c r="A101" s="102" t="s">
        <v>614</v>
      </c>
      <c r="B101" s="74">
        <v>0</v>
      </c>
      <c r="C101" s="74">
        <v>0</v>
      </c>
      <c r="D101" s="74">
        <v>0</v>
      </c>
      <c r="E101" s="74">
        <v>0</v>
      </c>
      <c r="F101" s="74">
        <v>0</v>
      </c>
      <c r="G101" s="73">
        <f t="shared" si="6"/>
        <v>0</v>
      </c>
      <c r="H101" s="80">
        <f t="shared" si="7"/>
        <v>0</v>
      </c>
      <c r="I101" s="80"/>
      <c r="J101" s="13"/>
      <c r="K101" s="83" t="s">
        <v>222</v>
      </c>
      <c r="L101" s="84">
        <v>0</v>
      </c>
    </row>
    <row r="102" spans="1:12" x14ac:dyDescent="0.3">
      <c r="A102" s="102" t="s">
        <v>214</v>
      </c>
      <c r="B102" s="74">
        <v>37</v>
      </c>
      <c r="C102" s="74">
        <v>5</v>
      </c>
      <c r="D102" s="74">
        <v>1</v>
      </c>
      <c r="E102" s="74">
        <v>10</v>
      </c>
      <c r="F102" s="74">
        <v>6</v>
      </c>
      <c r="G102" s="73">
        <f t="shared" si="6"/>
        <v>11.8</v>
      </c>
      <c r="H102" s="80">
        <f t="shared" si="7"/>
        <v>0.15868319840778894</v>
      </c>
      <c r="I102" s="80"/>
      <c r="J102" s="13"/>
      <c r="K102" s="83" t="s">
        <v>231</v>
      </c>
      <c r="L102" s="84">
        <v>0</v>
      </c>
    </row>
    <row r="103" spans="1:12" x14ac:dyDescent="0.3">
      <c r="A103" s="102" t="s">
        <v>218</v>
      </c>
      <c r="B103" s="74">
        <v>-426</v>
      </c>
      <c r="C103" s="74">
        <v>54</v>
      </c>
      <c r="D103" s="74">
        <v>-187</v>
      </c>
      <c r="E103" s="74">
        <v>132</v>
      </c>
      <c r="F103" s="74">
        <v>-393</v>
      </c>
      <c r="G103" s="73">
        <f t="shared" si="6"/>
        <v>-164</v>
      </c>
      <c r="H103" s="80">
        <f t="shared" si="7"/>
        <v>-2.2054275032946933</v>
      </c>
      <c r="I103" s="80"/>
      <c r="J103" s="13"/>
      <c r="K103" s="83" t="s">
        <v>555</v>
      </c>
      <c r="L103" s="84">
        <v>0</v>
      </c>
    </row>
    <row r="104" spans="1:12" x14ac:dyDescent="0.3">
      <c r="A104" s="102" t="s">
        <v>676</v>
      </c>
      <c r="B104" s="74">
        <v>0</v>
      </c>
      <c r="C104" s="74">
        <v>0</v>
      </c>
      <c r="D104" s="74">
        <v>0</v>
      </c>
      <c r="E104" s="74">
        <v>0</v>
      </c>
      <c r="F104" s="74">
        <v>0</v>
      </c>
      <c r="G104" s="73">
        <f t="shared" si="6"/>
        <v>0</v>
      </c>
      <c r="H104" s="80">
        <f t="shared" si="7"/>
        <v>0</v>
      </c>
      <c r="I104" s="80"/>
      <c r="J104" s="13"/>
      <c r="K104" s="83" t="s">
        <v>271</v>
      </c>
      <c r="L104" s="84">
        <v>0</v>
      </c>
    </row>
    <row r="105" spans="1:12" x14ac:dyDescent="0.3">
      <c r="A105" s="102" t="s">
        <v>596</v>
      </c>
      <c r="B105" s="74">
        <v>141</v>
      </c>
      <c r="C105" s="74">
        <v>-4</v>
      </c>
      <c r="D105" s="74">
        <v>-136</v>
      </c>
      <c r="E105" s="74">
        <v>3</v>
      </c>
      <c r="F105" s="74">
        <v>-247</v>
      </c>
      <c r="G105" s="73">
        <f t="shared" si="6"/>
        <v>-48.6</v>
      </c>
      <c r="H105" s="80">
        <f t="shared" si="7"/>
        <v>-0.6535596137812324</v>
      </c>
      <c r="I105" s="80"/>
      <c r="J105" s="13"/>
      <c r="K105" s="83" t="s">
        <v>323</v>
      </c>
      <c r="L105" s="84">
        <v>0</v>
      </c>
    </row>
    <row r="106" spans="1:12" x14ac:dyDescent="0.3">
      <c r="A106" s="102" t="s">
        <v>587</v>
      </c>
      <c r="B106" s="74">
        <v>-39</v>
      </c>
      <c r="C106" s="74">
        <v>-46</v>
      </c>
      <c r="D106" s="74">
        <v>-85</v>
      </c>
      <c r="E106" s="74">
        <v>-29</v>
      </c>
      <c r="F106" s="74">
        <v>4</v>
      </c>
      <c r="G106" s="73">
        <f t="shared" si="6"/>
        <v>-39</v>
      </c>
      <c r="H106" s="80">
        <f t="shared" si="7"/>
        <v>-0.52446141846642103</v>
      </c>
      <c r="I106" s="80"/>
      <c r="J106" s="13"/>
      <c r="K106" s="83" t="s">
        <v>644</v>
      </c>
      <c r="L106" s="84">
        <v>0</v>
      </c>
    </row>
    <row r="107" spans="1:12" x14ac:dyDescent="0.3">
      <c r="A107" s="102" t="s">
        <v>245</v>
      </c>
      <c r="B107" s="74">
        <v>-7</v>
      </c>
      <c r="C107" s="74">
        <v>-4</v>
      </c>
      <c r="D107" s="74">
        <v>-28</v>
      </c>
      <c r="E107" s="74">
        <v>-11</v>
      </c>
      <c r="F107" s="74">
        <v>-7</v>
      </c>
      <c r="G107" s="73">
        <f t="shared" si="6"/>
        <v>-11.4</v>
      </c>
      <c r="H107" s="80">
        <f t="shared" si="7"/>
        <v>-0.15330410693633845</v>
      </c>
      <c r="I107" s="80"/>
      <c r="J107" s="13"/>
      <c r="K107" s="83" t="s">
        <v>347</v>
      </c>
      <c r="L107" s="84">
        <v>0</v>
      </c>
    </row>
    <row r="108" spans="1:12" x14ac:dyDescent="0.3">
      <c r="A108" s="102" t="s">
        <v>678</v>
      </c>
      <c r="B108" s="74">
        <v>-464</v>
      </c>
      <c r="C108" s="74">
        <v>29</v>
      </c>
      <c r="D108" s="74">
        <v>668</v>
      </c>
      <c r="E108" s="74">
        <v>332</v>
      </c>
      <c r="F108" s="74">
        <v>374</v>
      </c>
      <c r="G108" s="73">
        <f t="shared" si="6"/>
        <v>187.8</v>
      </c>
      <c r="H108" s="80">
        <f t="shared" si="7"/>
        <v>2.5254834458459969</v>
      </c>
      <c r="I108" s="80"/>
      <c r="J108" s="13"/>
      <c r="K108" s="83" t="s">
        <v>674</v>
      </c>
      <c r="L108" s="84">
        <v>0</v>
      </c>
    </row>
    <row r="109" spans="1:12" x14ac:dyDescent="0.3">
      <c r="A109" s="102" t="s">
        <v>250</v>
      </c>
      <c r="B109" s="74">
        <v>0</v>
      </c>
      <c r="C109" s="74">
        <v>0</v>
      </c>
      <c r="D109" s="74">
        <v>0</v>
      </c>
      <c r="E109" s="74">
        <v>0</v>
      </c>
      <c r="F109" s="74">
        <v>0</v>
      </c>
      <c r="G109" s="73">
        <f t="shared" si="6"/>
        <v>0</v>
      </c>
      <c r="H109" s="80">
        <f t="shared" si="7"/>
        <v>0</v>
      </c>
      <c r="I109" s="80"/>
      <c r="J109" s="13"/>
      <c r="K109" s="83" t="s">
        <v>208</v>
      </c>
      <c r="L109" s="84">
        <v>0</v>
      </c>
    </row>
    <row r="110" spans="1:12" x14ac:dyDescent="0.3">
      <c r="A110" s="102" t="s">
        <v>251</v>
      </c>
      <c r="B110" s="74">
        <v>-210</v>
      </c>
      <c r="C110" s="74">
        <v>-16</v>
      </c>
      <c r="D110" s="74">
        <v>-13</v>
      </c>
      <c r="E110" s="74">
        <v>6</v>
      </c>
      <c r="F110" s="74">
        <v>1</v>
      </c>
      <c r="G110" s="73">
        <f t="shared" si="6"/>
        <v>-46.4</v>
      </c>
      <c r="H110" s="80">
        <f t="shared" si="7"/>
        <v>-0.62397461068825466</v>
      </c>
      <c r="I110" s="80"/>
      <c r="J110" s="13"/>
      <c r="K110" s="83" t="s">
        <v>614</v>
      </c>
      <c r="L110" s="84">
        <v>0</v>
      </c>
    </row>
    <row r="111" spans="1:12" x14ac:dyDescent="0.3">
      <c r="A111" s="102" t="s">
        <v>268</v>
      </c>
      <c r="B111" s="74">
        <v>0</v>
      </c>
      <c r="C111" s="74">
        <v>0</v>
      </c>
      <c r="D111" s="74">
        <v>0</v>
      </c>
      <c r="E111" s="74">
        <v>0</v>
      </c>
      <c r="F111" s="74">
        <v>0</v>
      </c>
      <c r="G111" s="73">
        <f t="shared" si="6"/>
        <v>0</v>
      </c>
      <c r="H111" s="80">
        <f t="shared" si="7"/>
        <v>0</v>
      </c>
      <c r="I111" s="80"/>
      <c r="J111" s="13"/>
      <c r="K111" s="83" t="s">
        <v>676</v>
      </c>
      <c r="L111" s="84">
        <v>0</v>
      </c>
    </row>
    <row r="112" spans="1:12" x14ac:dyDescent="0.3">
      <c r="A112" s="102" t="s">
        <v>273</v>
      </c>
      <c r="B112" s="74">
        <v>0</v>
      </c>
      <c r="C112" s="74">
        <v>0</v>
      </c>
      <c r="D112" s="74">
        <v>0</v>
      </c>
      <c r="E112" s="74">
        <v>0</v>
      </c>
      <c r="F112" s="74">
        <v>0</v>
      </c>
      <c r="G112" s="73">
        <f t="shared" si="6"/>
        <v>0</v>
      </c>
      <c r="H112" s="80">
        <f t="shared" si="7"/>
        <v>0</v>
      </c>
      <c r="I112" s="80"/>
      <c r="J112" s="13"/>
      <c r="K112" s="83" t="s">
        <v>250</v>
      </c>
      <c r="L112" s="84">
        <v>0</v>
      </c>
    </row>
    <row r="113" spans="1:12" x14ac:dyDescent="0.3">
      <c r="A113" s="102" t="s">
        <v>282</v>
      </c>
      <c r="B113" s="74">
        <v>-41</v>
      </c>
      <c r="C113" s="74">
        <v>27</v>
      </c>
      <c r="D113" s="74">
        <v>-18</v>
      </c>
      <c r="E113" s="74">
        <v>-3</v>
      </c>
      <c r="F113" s="74">
        <v>-85</v>
      </c>
      <c r="G113" s="73">
        <f t="shared" si="6"/>
        <v>-24</v>
      </c>
      <c r="H113" s="80">
        <f t="shared" si="7"/>
        <v>-0.32274548828702831</v>
      </c>
      <c r="I113" s="80"/>
      <c r="J113" s="13"/>
      <c r="K113" s="83" t="s">
        <v>268</v>
      </c>
      <c r="L113" s="84">
        <v>0</v>
      </c>
    </row>
    <row r="114" spans="1:12" x14ac:dyDescent="0.3">
      <c r="A114" s="102" t="s">
        <v>653</v>
      </c>
      <c r="B114" s="74">
        <v>0</v>
      </c>
      <c r="C114" s="74">
        <v>0</v>
      </c>
      <c r="D114" s="74">
        <v>0</v>
      </c>
      <c r="E114" s="74">
        <v>0</v>
      </c>
      <c r="F114" s="74">
        <v>0</v>
      </c>
      <c r="G114" s="73">
        <f t="shared" si="6"/>
        <v>0</v>
      </c>
      <c r="H114" s="80">
        <f t="shared" si="7"/>
        <v>0</v>
      </c>
      <c r="I114" s="80"/>
      <c r="J114" s="13"/>
      <c r="K114" s="83" t="s">
        <v>273</v>
      </c>
      <c r="L114" s="84">
        <v>0</v>
      </c>
    </row>
    <row r="115" spans="1:12" x14ac:dyDescent="0.3">
      <c r="A115" s="102" t="s">
        <v>677</v>
      </c>
      <c r="B115" s="74">
        <v>0</v>
      </c>
      <c r="C115" s="74">
        <v>0</v>
      </c>
      <c r="D115" s="74">
        <v>0</v>
      </c>
      <c r="E115" s="74">
        <v>0</v>
      </c>
      <c r="F115" s="74">
        <v>0</v>
      </c>
      <c r="G115" s="73">
        <f t="shared" si="6"/>
        <v>0</v>
      </c>
      <c r="H115" s="80">
        <f t="shared" si="7"/>
        <v>0</v>
      </c>
      <c r="I115" s="80"/>
      <c r="J115" s="13"/>
      <c r="K115" s="83" t="s">
        <v>653</v>
      </c>
      <c r="L115" s="84">
        <v>0</v>
      </c>
    </row>
    <row r="116" spans="1:12" x14ac:dyDescent="0.3">
      <c r="A116" s="102" t="s">
        <v>668</v>
      </c>
      <c r="B116" s="74">
        <v>0</v>
      </c>
      <c r="C116" s="74">
        <v>0</v>
      </c>
      <c r="D116" s="74">
        <v>0</v>
      </c>
      <c r="E116" s="74">
        <v>0</v>
      </c>
      <c r="F116" s="74">
        <v>0</v>
      </c>
      <c r="G116" s="73">
        <f t="shared" si="6"/>
        <v>0</v>
      </c>
      <c r="H116" s="80">
        <f t="shared" si="7"/>
        <v>0</v>
      </c>
      <c r="I116" s="80"/>
      <c r="J116" s="13"/>
      <c r="K116" s="83" t="s">
        <v>677</v>
      </c>
      <c r="L116" s="84">
        <v>0</v>
      </c>
    </row>
    <row r="117" spans="1:12" x14ac:dyDescent="0.3">
      <c r="A117" s="102" t="s">
        <v>675</v>
      </c>
      <c r="B117" s="74">
        <v>0</v>
      </c>
      <c r="C117" s="74">
        <v>0</v>
      </c>
      <c r="D117" s="74">
        <v>0</v>
      </c>
      <c r="E117" s="74">
        <v>0</v>
      </c>
      <c r="F117" s="74">
        <v>0</v>
      </c>
      <c r="G117" s="73">
        <f t="shared" si="6"/>
        <v>0</v>
      </c>
      <c r="H117" s="80">
        <f t="shared" si="7"/>
        <v>0</v>
      </c>
      <c r="I117" s="80"/>
      <c r="J117" s="13"/>
      <c r="K117" s="83" t="s">
        <v>668</v>
      </c>
      <c r="L117" s="84">
        <v>0</v>
      </c>
    </row>
    <row r="118" spans="1:12" x14ac:dyDescent="0.3">
      <c r="A118" s="102" t="s">
        <v>670</v>
      </c>
      <c r="B118" s="74">
        <v>0</v>
      </c>
      <c r="C118" s="74">
        <v>0</v>
      </c>
      <c r="D118" s="74">
        <v>0</v>
      </c>
      <c r="E118" s="74">
        <v>0</v>
      </c>
      <c r="F118" s="74">
        <v>0</v>
      </c>
      <c r="G118" s="73">
        <f t="shared" si="6"/>
        <v>0</v>
      </c>
      <c r="H118" s="80">
        <f t="shared" si="7"/>
        <v>0</v>
      </c>
      <c r="I118" s="80"/>
      <c r="J118" s="13"/>
      <c r="K118" s="83" t="s">
        <v>675</v>
      </c>
      <c r="L118" s="84">
        <v>0</v>
      </c>
    </row>
    <row r="119" spans="1:12" x14ac:dyDescent="0.3">
      <c r="A119" s="102" t="s">
        <v>371</v>
      </c>
      <c r="B119" s="74">
        <v>2</v>
      </c>
      <c r="C119" s="74">
        <v>-6</v>
      </c>
      <c r="D119" s="74">
        <v>-1</v>
      </c>
      <c r="E119" s="74">
        <v>0</v>
      </c>
      <c r="F119" s="74">
        <v>0</v>
      </c>
      <c r="G119" s="73">
        <f t="shared" si="6"/>
        <v>-1</v>
      </c>
      <c r="H119" s="80">
        <f t="shared" si="7"/>
        <v>-1.3447728678626179E-2</v>
      </c>
      <c r="I119" s="80"/>
      <c r="J119" s="13"/>
      <c r="K119" s="83" t="s">
        <v>670</v>
      </c>
      <c r="L119" s="84">
        <v>0</v>
      </c>
    </row>
    <row r="120" spans="1:12" x14ac:dyDescent="0.3">
      <c r="A120" s="102" t="s">
        <v>436</v>
      </c>
      <c r="B120" s="74">
        <v>0</v>
      </c>
      <c r="C120" s="74">
        <v>0</v>
      </c>
      <c r="D120" s="74">
        <v>0</v>
      </c>
      <c r="E120" s="74">
        <v>0</v>
      </c>
      <c r="F120" s="74">
        <v>0</v>
      </c>
      <c r="G120" s="73">
        <f t="shared" si="6"/>
        <v>0</v>
      </c>
      <c r="H120" s="80">
        <f t="shared" si="7"/>
        <v>0</v>
      </c>
      <c r="I120" s="80"/>
      <c r="J120" s="13"/>
      <c r="K120" s="83" t="s">
        <v>436</v>
      </c>
      <c r="L120" s="84">
        <v>0</v>
      </c>
    </row>
    <row r="121" spans="1:12" x14ac:dyDescent="0.3">
      <c r="A121" s="102" t="s">
        <v>671</v>
      </c>
      <c r="B121" s="74">
        <v>0</v>
      </c>
      <c r="C121" s="74">
        <v>1</v>
      </c>
      <c r="D121" s="74">
        <v>0</v>
      </c>
      <c r="E121" s="74">
        <v>0</v>
      </c>
      <c r="F121" s="74">
        <v>0</v>
      </c>
      <c r="G121" s="73">
        <f t="shared" si="6"/>
        <v>0.2</v>
      </c>
      <c r="H121" s="80">
        <f t="shared" si="7"/>
        <v>2.6895457357252366E-3</v>
      </c>
      <c r="I121" s="80"/>
      <c r="J121" s="13"/>
      <c r="K121" s="83" t="s">
        <v>360</v>
      </c>
      <c r="L121" s="84">
        <v>0</v>
      </c>
    </row>
    <row r="122" spans="1:12" x14ac:dyDescent="0.3">
      <c r="A122" s="102" t="s">
        <v>221</v>
      </c>
      <c r="B122" s="74">
        <v>0</v>
      </c>
      <c r="C122" s="74">
        <v>-2</v>
      </c>
      <c r="D122" s="74">
        <v>1</v>
      </c>
      <c r="E122" s="74">
        <v>-1</v>
      </c>
      <c r="F122" s="74">
        <v>0</v>
      </c>
      <c r="G122" s="73">
        <f t="shared" si="6"/>
        <v>-0.4</v>
      </c>
      <c r="H122" s="80">
        <f t="shared" si="7"/>
        <v>-5.3790914714504732E-3</v>
      </c>
      <c r="I122" s="80"/>
      <c r="J122" s="13"/>
      <c r="K122" s="83" t="s">
        <v>290</v>
      </c>
      <c r="L122" s="84">
        <v>0</v>
      </c>
    </row>
    <row r="123" spans="1:12" x14ac:dyDescent="0.3">
      <c r="A123" s="102" t="s">
        <v>242</v>
      </c>
      <c r="B123" s="74">
        <v>-82</v>
      </c>
      <c r="C123" s="74">
        <v>784</v>
      </c>
      <c r="D123" s="74">
        <v>81</v>
      </c>
      <c r="E123" s="74">
        <v>267</v>
      </c>
      <c r="F123" s="74">
        <v>67</v>
      </c>
      <c r="G123" s="73">
        <f t="shared" si="6"/>
        <v>223.4</v>
      </c>
      <c r="H123" s="80">
        <f t="shared" si="7"/>
        <v>3.0042225868050885</v>
      </c>
      <c r="I123" s="80"/>
      <c r="J123" s="13"/>
      <c r="K123" s="83" t="s">
        <v>364</v>
      </c>
      <c r="L123" s="84">
        <v>0</v>
      </c>
    </row>
    <row r="124" spans="1:12" x14ac:dyDescent="0.3">
      <c r="A124" s="102" t="s">
        <v>254</v>
      </c>
      <c r="B124" s="74">
        <v>3</v>
      </c>
      <c r="C124" s="74">
        <v>-4</v>
      </c>
      <c r="D124" s="74">
        <v>-1</v>
      </c>
      <c r="E124" s="74">
        <v>-17</v>
      </c>
      <c r="F124" s="74">
        <v>-6</v>
      </c>
      <c r="G124" s="73">
        <f t="shared" ref="G124:G155" si="8">AVERAGE(B124:F124)</f>
        <v>-5</v>
      </c>
      <c r="H124" s="80">
        <f t="shared" si="7"/>
        <v>-6.7238643393130904E-2</v>
      </c>
      <c r="I124" s="80"/>
      <c r="J124" s="13"/>
      <c r="K124" s="83" t="s">
        <v>374</v>
      </c>
      <c r="L124" s="84">
        <v>0</v>
      </c>
    </row>
    <row r="125" spans="1:12" x14ac:dyDescent="0.3">
      <c r="A125" s="102" t="s">
        <v>269</v>
      </c>
      <c r="B125" s="74">
        <v>8</v>
      </c>
      <c r="C125" s="74">
        <v>0</v>
      </c>
      <c r="D125" s="74">
        <v>-3</v>
      </c>
      <c r="E125" s="74">
        <v>0</v>
      </c>
      <c r="F125" s="74">
        <v>0</v>
      </c>
      <c r="G125" s="73">
        <f t="shared" si="8"/>
        <v>1</v>
      </c>
      <c r="H125" s="80">
        <f t="shared" ref="H125:H156" si="9">G125/$G$6*100</f>
        <v>1.3447728678626179E-2</v>
      </c>
      <c r="I125" s="80"/>
      <c r="J125" s="13"/>
      <c r="K125" s="83" t="s">
        <v>406</v>
      </c>
      <c r="L125" s="84">
        <v>0</v>
      </c>
    </row>
    <row r="126" spans="1:12" x14ac:dyDescent="0.3">
      <c r="A126" s="102" t="s">
        <v>274</v>
      </c>
      <c r="B126" s="74">
        <v>0</v>
      </c>
      <c r="C126" s="74">
        <v>7</v>
      </c>
      <c r="D126" s="74">
        <v>-1</v>
      </c>
      <c r="E126" s="74">
        <v>0</v>
      </c>
      <c r="F126" s="74">
        <v>0</v>
      </c>
      <c r="G126" s="73">
        <f t="shared" si="8"/>
        <v>1.2</v>
      </c>
      <c r="H126" s="80">
        <f t="shared" si="9"/>
        <v>1.6137274414351414E-2</v>
      </c>
      <c r="I126" s="80"/>
      <c r="J126" s="13"/>
      <c r="K126" s="83" t="s">
        <v>312</v>
      </c>
      <c r="L126" s="84">
        <v>0</v>
      </c>
    </row>
    <row r="127" spans="1:12" x14ac:dyDescent="0.3">
      <c r="A127" s="102" t="s">
        <v>32</v>
      </c>
      <c r="B127" s="74">
        <v>-327</v>
      </c>
      <c r="C127" s="74">
        <v>9630</v>
      </c>
      <c r="D127" s="74">
        <v>1635</v>
      </c>
      <c r="E127" s="74">
        <v>-65</v>
      </c>
      <c r="F127" s="74">
        <v>-265</v>
      </c>
      <c r="G127" s="73">
        <f t="shared" si="8"/>
        <v>2121.6</v>
      </c>
      <c r="H127" s="80">
        <f t="shared" si="9"/>
        <v>28.530701164573301</v>
      </c>
      <c r="I127" s="80"/>
      <c r="J127" s="13"/>
      <c r="K127" s="83" t="s">
        <v>198</v>
      </c>
      <c r="L127" s="84">
        <v>0</v>
      </c>
    </row>
    <row r="128" spans="1:12" x14ac:dyDescent="0.3">
      <c r="A128" s="102" t="s">
        <v>322</v>
      </c>
      <c r="B128" s="74">
        <v>0</v>
      </c>
      <c r="C128" s="74">
        <v>-12</v>
      </c>
      <c r="D128" s="74">
        <v>-1</v>
      </c>
      <c r="E128" s="74">
        <v>0</v>
      </c>
      <c r="F128" s="74">
        <v>0</v>
      </c>
      <c r="G128" s="73">
        <f t="shared" si="8"/>
        <v>-2.6</v>
      </c>
      <c r="H128" s="80">
        <f t="shared" si="9"/>
        <v>-3.4964094564428068E-2</v>
      </c>
      <c r="I128" s="80"/>
      <c r="J128" s="13"/>
      <c r="K128" s="83" t="s">
        <v>223</v>
      </c>
      <c r="L128" s="84">
        <v>0</v>
      </c>
    </row>
    <row r="129" spans="1:12" x14ac:dyDescent="0.3">
      <c r="A129" s="102" t="s">
        <v>331</v>
      </c>
      <c r="B129" s="74">
        <v>-1390</v>
      </c>
      <c r="C129" s="74">
        <v>-445</v>
      </c>
      <c r="D129" s="74">
        <v>85</v>
      </c>
      <c r="E129" s="74">
        <v>166</v>
      </c>
      <c r="F129" s="74">
        <v>538</v>
      </c>
      <c r="G129" s="73">
        <f t="shared" si="8"/>
        <v>-209.2</v>
      </c>
      <c r="H129" s="80">
        <f t="shared" si="9"/>
        <v>-2.8132648395685966</v>
      </c>
      <c r="I129" s="80"/>
      <c r="J129" s="13"/>
      <c r="K129" s="83" t="s">
        <v>666</v>
      </c>
      <c r="L129" s="84">
        <v>0</v>
      </c>
    </row>
    <row r="130" spans="1:12" x14ac:dyDescent="0.3">
      <c r="A130" s="102" t="s">
        <v>5</v>
      </c>
      <c r="B130" s="74">
        <v>63</v>
      </c>
      <c r="C130" s="74">
        <v>12</v>
      </c>
      <c r="D130" s="74">
        <v>42</v>
      </c>
      <c r="E130" s="74">
        <v>218</v>
      </c>
      <c r="F130" s="74">
        <v>-23</v>
      </c>
      <c r="G130" s="73">
        <f t="shared" si="8"/>
        <v>62.4</v>
      </c>
      <c r="H130" s="80">
        <f t="shared" si="9"/>
        <v>0.83913826954627369</v>
      </c>
      <c r="I130" s="80"/>
      <c r="J130" s="13"/>
      <c r="K130" s="83" t="s">
        <v>303</v>
      </c>
      <c r="L130" s="84">
        <v>0</v>
      </c>
    </row>
    <row r="131" spans="1:12" x14ac:dyDescent="0.3">
      <c r="A131" s="102" t="s">
        <v>224</v>
      </c>
      <c r="B131" s="74">
        <v>-135</v>
      </c>
      <c r="C131" s="74">
        <v>116</v>
      </c>
      <c r="D131" s="74">
        <v>-7</v>
      </c>
      <c r="E131" s="74">
        <v>-64</v>
      </c>
      <c r="F131" s="74">
        <v>-14</v>
      </c>
      <c r="G131" s="73">
        <f t="shared" si="8"/>
        <v>-20.8</v>
      </c>
      <c r="H131" s="80">
        <f t="shared" si="9"/>
        <v>-0.27971275651542454</v>
      </c>
      <c r="I131" s="80"/>
      <c r="J131" s="13"/>
      <c r="K131" s="83" t="s">
        <v>319</v>
      </c>
      <c r="L131" s="84">
        <v>0</v>
      </c>
    </row>
    <row r="132" spans="1:12" x14ac:dyDescent="0.3">
      <c r="A132" s="102" t="s">
        <v>30</v>
      </c>
      <c r="B132" s="74">
        <v>230</v>
      </c>
      <c r="C132" s="74">
        <v>570</v>
      </c>
      <c r="D132" s="74">
        <v>123</v>
      </c>
      <c r="E132" s="74">
        <v>-2127</v>
      </c>
      <c r="F132" s="74">
        <v>-301</v>
      </c>
      <c r="G132" s="73">
        <f t="shared" si="8"/>
        <v>-301</v>
      </c>
      <c r="H132" s="80">
        <f t="shared" si="9"/>
        <v>-4.0477663322664803</v>
      </c>
      <c r="I132" s="80"/>
      <c r="J132" s="13"/>
      <c r="K132" s="83" t="s">
        <v>355</v>
      </c>
      <c r="L132" s="84">
        <v>0</v>
      </c>
    </row>
    <row r="133" spans="1:12" x14ac:dyDescent="0.3">
      <c r="A133" s="102" t="s">
        <v>237</v>
      </c>
      <c r="B133" s="74">
        <v>78</v>
      </c>
      <c r="C133" s="74">
        <v>-61</v>
      </c>
      <c r="D133" s="74">
        <v>362</v>
      </c>
      <c r="E133" s="74">
        <v>-205</v>
      </c>
      <c r="F133" s="74">
        <v>-129</v>
      </c>
      <c r="G133" s="73">
        <f t="shared" si="8"/>
        <v>9</v>
      </c>
      <c r="H133" s="80">
        <f t="shared" si="9"/>
        <v>0.12102955810763562</v>
      </c>
      <c r="I133" s="80"/>
      <c r="J133" s="13"/>
      <c r="K133" s="83" t="s">
        <v>594</v>
      </c>
      <c r="L133" s="84">
        <v>0</v>
      </c>
    </row>
    <row r="134" spans="1:12" x14ac:dyDescent="0.3">
      <c r="A134" s="102" t="s">
        <v>238</v>
      </c>
      <c r="B134" s="74">
        <v>-301</v>
      </c>
      <c r="C134" s="74">
        <v>400</v>
      </c>
      <c r="D134" s="74">
        <v>271</v>
      </c>
      <c r="E134" s="74">
        <v>449</v>
      </c>
      <c r="F134" s="74">
        <v>-51</v>
      </c>
      <c r="G134" s="73">
        <f t="shared" si="8"/>
        <v>153.6</v>
      </c>
      <c r="H134" s="80">
        <f t="shared" si="9"/>
        <v>2.065571125036981</v>
      </c>
      <c r="I134" s="80"/>
      <c r="J134" s="13"/>
      <c r="K134" s="83" t="s">
        <v>232</v>
      </c>
      <c r="L134" s="84">
        <v>0</v>
      </c>
    </row>
    <row r="135" spans="1:12" x14ac:dyDescent="0.3">
      <c r="A135" s="102" t="s">
        <v>252</v>
      </c>
      <c r="B135" s="74">
        <v>36</v>
      </c>
      <c r="C135" s="74">
        <v>23</v>
      </c>
      <c r="D135" s="74">
        <v>38</v>
      </c>
      <c r="E135" s="74">
        <v>29</v>
      </c>
      <c r="F135" s="74">
        <v>72</v>
      </c>
      <c r="G135" s="73">
        <f t="shared" si="8"/>
        <v>39.6</v>
      </c>
      <c r="H135" s="80">
        <f t="shared" si="9"/>
        <v>0.53253005567359679</v>
      </c>
      <c r="I135" s="80"/>
      <c r="J135" s="13"/>
      <c r="K135" s="83" t="s">
        <v>291</v>
      </c>
      <c r="L135" s="84">
        <v>0</v>
      </c>
    </row>
    <row r="136" spans="1:12" x14ac:dyDescent="0.3">
      <c r="A136" s="102" t="s">
        <v>673</v>
      </c>
      <c r="B136" s="74">
        <v>2</v>
      </c>
      <c r="C136" s="74">
        <v>0</v>
      </c>
      <c r="D136" s="74">
        <v>0</v>
      </c>
      <c r="E136" s="74">
        <v>3</v>
      </c>
      <c r="F136" s="74">
        <v>1</v>
      </c>
      <c r="G136" s="73">
        <f t="shared" si="8"/>
        <v>1.2</v>
      </c>
      <c r="H136" s="80">
        <f t="shared" si="9"/>
        <v>1.6137274414351414E-2</v>
      </c>
      <c r="I136" s="80"/>
      <c r="J136" s="13"/>
      <c r="K136" s="83" t="s">
        <v>368</v>
      </c>
      <c r="L136" s="84">
        <v>0</v>
      </c>
    </row>
    <row r="137" spans="1:12" x14ac:dyDescent="0.3">
      <c r="A137" s="102" t="s">
        <v>272</v>
      </c>
      <c r="B137" s="74">
        <v>-1</v>
      </c>
      <c r="C137" s="74">
        <v>0</v>
      </c>
      <c r="D137" s="74">
        <v>0</v>
      </c>
      <c r="E137" s="74">
        <v>0</v>
      </c>
      <c r="F137" s="74">
        <v>0</v>
      </c>
      <c r="G137" s="73">
        <f t="shared" si="8"/>
        <v>-0.2</v>
      </c>
      <c r="H137" s="80">
        <f t="shared" si="9"/>
        <v>-2.6895457357252366E-3</v>
      </c>
      <c r="I137" s="80"/>
      <c r="J137" s="13"/>
      <c r="K137" s="83" t="s">
        <v>213</v>
      </c>
      <c r="L137" s="84">
        <v>0</v>
      </c>
    </row>
    <row r="138" spans="1:12" x14ac:dyDescent="0.3">
      <c r="A138" s="102" t="s">
        <v>333</v>
      </c>
      <c r="B138" s="74">
        <v>19</v>
      </c>
      <c r="C138" s="74">
        <v>0</v>
      </c>
      <c r="D138" s="74">
        <v>-9</v>
      </c>
      <c r="E138" s="74">
        <v>1</v>
      </c>
      <c r="F138" s="74">
        <v>-1</v>
      </c>
      <c r="G138" s="73">
        <f t="shared" si="8"/>
        <v>2</v>
      </c>
      <c r="H138" s="80">
        <f t="shared" si="9"/>
        <v>2.6895457357252357E-2</v>
      </c>
      <c r="I138" s="80"/>
      <c r="J138" s="13"/>
      <c r="K138" s="83" t="s">
        <v>669</v>
      </c>
      <c r="L138" s="84">
        <v>0</v>
      </c>
    </row>
    <row r="139" spans="1:12" x14ac:dyDescent="0.3">
      <c r="A139" s="102" t="s">
        <v>334</v>
      </c>
      <c r="B139" s="74">
        <v>23</v>
      </c>
      <c r="C139" s="74">
        <v>-11</v>
      </c>
      <c r="D139" s="74">
        <v>-105</v>
      </c>
      <c r="E139" s="74">
        <v>60</v>
      </c>
      <c r="F139" s="74">
        <v>-193</v>
      </c>
      <c r="G139" s="73">
        <f t="shared" si="8"/>
        <v>-45.2</v>
      </c>
      <c r="H139" s="80">
        <f t="shared" si="9"/>
        <v>-0.60783733627390335</v>
      </c>
      <c r="I139" s="80"/>
      <c r="J139" s="13"/>
      <c r="K139" s="83" t="s">
        <v>387</v>
      </c>
      <c r="L139" s="84">
        <v>0</v>
      </c>
    </row>
    <row r="140" spans="1:12" x14ac:dyDescent="0.3">
      <c r="A140" s="102" t="s">
        <v>360</v>
      </c>
      <c r="B140" s="74">
        <v>0</v>
      </c>
      <c r="C140" s="74">
        <v>0</v>
      </c>
      <c r="D140" s="74">
        <v>0</v>
      </c>
      <c r="E140" s="74">
        <v>0</v>
      </c>
      <c r="F140" s="74">
        <v>0</v>
      </c>
      <c r="G140" s="73">
        <f t="shared" si="8"/>
        <v>0</v>
      </c>
      <c r="H140" s="80">
        <f t="shared" si="9"/>
        <v>0</v>
      </c>
      <c r="I140" s="80"/>
      <c r="J140" s="13"/>
      <c r="K140" s="83" t="s">
        <v>667</v>
      </c>
      <c r="L140" s="84">
        <v>0</v>
      </c>
    </row>
    <row r="141" spans="1:12" x14ac:dyDescent="0.3">
      <c r="A141" s="102" t="s">
        <v>381</v>
      </c>
      <c r="B141" s="74">
        <v>273</v>
      </c>
      <c r="C141" s="74">
        <v>-62</v>
      </c>
      <c r="D141" s="74">
        <v>-2</v>
      </c>
      <c r="E141" s="74">
        <v>561</v>
      </c>
      <c r="F141" s="74">
        <v>426</v>
      </c>
      <c r="G141" s="73">
        <f t="shared" si="8"/>
        <v>239.2</v>
      </c>
      <c r="H141" s="80">
        <f t="shared" si="9"/>
        <v>3.2166966999273821</v>
      </c>
      <c r="I141" s="80"/>
      <c r="J141" s="13"/>
      <c r="K141" s="83" t="s">
        <v>662</v>
      </c>
      <c r="L141" s="84">
        <v>0</v>
      </c>
    </row>
    <row r="142" spans="1:12" x14ac:dyDescent="0.3">
      <c r="A142" s="102" t="s">
        <v>384</v>
      </c>
      <c r="B142" s="74">
        <v>69</v>
      </c>
      <c r="C142" s="74">
        <v>25</v>
      </c>
      <c r="D142" s="74">
        <v>-29</v>
      </c>
      <c r="E142" s="74">
        <v>0</v>
      </c>
      <c r="F142" s="74">
        <v>2</v>
      </c>
      <c r="G142" s="73">
        <f t="shared" si="8"/>
        <v>13.4</v>
      </c>
      <c r="H142" s="80">
        <f t="shared" si="9"/>
        <v>0.18019956429359082</v>
      </c>
      <c r="I142" s="80"/>
      <c r="J142" s="13"/>
      <c r="K142" s="83" t="s">
        <v>659</v>
      </c>
      <c r="L142" s="84">
        <v>0</v>
      </c>
    </row>
    <row r="143" spans="1:12" x14ac:dyDescent="0.3">
      <c r="A143" s="102" t="s">
        <v>285</v>
      </c>
      <c r="B143" s="74">
        <v>-5</v>
      </c>
      <c r="C143" s="74">
        <v>-5</v>
      </c>
      <c r="D143" s="74">
        <v>1</v>
      </c>
      <c r="E143" s="74">
        <v>-1</v>
      </c>
      <c r="F143" s="74">
        <v>-1</v>
      </c>
      <c r="G143" s="73">
        <f t="shared" si="8"/>
        <v>-2.2000000000000002</v>
      </c>
      <c r="H143" s="80">
        <f t="shared" si="9"/>
        <v>-2.95850030929776E-2</v>
      </c>
      <c r="I143" s="80"/>
      <c r="J143" s="13"/>
      <c r="K143" s="83" t="s">
        <v>660</v>
      </c>
      <c r="L143" s="84">
        <v>0</v>
      </c>
    </row>
    <row r="144" spans="1:12" x14ac:dyDescent="0.3">
      <c r="A144" s="102" t="s">
        <v>290</v>
      </c>
      <c r="B144" s="74">
        <v>0</v>
      </c>
      <c r="C144" s="74">
        <v>0</v>
      </c>
      <c r="D144" s="74">
        <v>0</v>
      </c>
      <c r="E144" s="74">
        <v>0</v>
      </c>
      <c r="F144" s="74">
        <v>0</v>
      </c>
      <c r="G144" s="73">
        <f t="shared" si="8"/>
        <v>0</v>
      </c>
      <c r="H144" s="80">
        <f t="shared" si="9"/>
        <v>0</v>
      </c>
      <c r="I144" s="80"/>
      <c r="J144" s="13"/>
      <c r="K144" s="83" t="s">
        <v>260</v>
      </c>
      <c r="L144" s="84">
        <v>0</v>
      </c>
    </row>
    <row r="145" spans="1:12" x14ac:dyDescent="0.3">
      <c r="A145" s="102" t="s">
        <v>364</v>
      </c>
      <c r="B145" s="74">
        <v>0</v>
      </c>
      <c r="C145" s="74">
        <v>0</v>
      </c>
      <c r="D145" s="74">
        <v>0</v>
      </c>
      <c r="E145" s="74">
        <v>0</v>
      </c>
      <c r="F145" s="74">
        <v>0</v>
      </c>
      <c r="G145" s="73">
        <f t="shared" si="8"/>
        <v>0</v>
      </c>
      <c r="H145" s="80">
        <f t="shared" si="9"/>
        <v>0</v>
      </c>
      <c r="I145" s="80"/>
      <c r="J145" s="13"/>
      <c r="K145" s="83" t="s">
        <v>493</v>
      </c>
      <c r="L145" s="84">
        <v>0</v>
      </c>
    </row>
    <row r="146" spans="1:12" x14ac:dyDescent="0.3">
      <c r="A146" s="102" t="s">
        <v>374</v>
      </c>
      <c r="B146" s="74">
        <v>0</v>
      </c>
      <c r="C146" s="74">
        <v>0</v>
      </c>
      <c r="D146" s="74">
        <v>0</v>
      </c>
      <c r="E146" s="74">
        <v>0</v>
      </c>
      <c r="F146" s="74">
        <v>0</v>
      </c>
      <c r="G146" s="73">
        <f t="shared" si="8"/>
        <v>0</v>
      </c>
      <c r="H146" s="80">
        <f t="shared" si="9"/>
        <v>0</v>
      </c>
      <c r="I146" s="80"/>
      <c r="J146" s="13"/>
      <c r="K146" s="83" t="s">
        <v>332</v>
      </c>
      <c r="L146" s="84">
        <v>0</v>
      </c>
    </row>
    <row r="147" spans="1:12" x14ac:dyDescent="0.3">
      <c r="A147" s="102" t="s">
        <v>382</v>
      </c>
      <c r="B147" s="74">
        <v>0</v>
      </c>
      <c r="C147" s="74">
        <v>0</v>
      </c>
      <c r="D147" s="74">
        <v>-1</v>
      </c>
      <c r="E147" s="74">
        <v>0</v>
      </c>
      <c r="F147" s="74">
        <v>0</v>
      </c>
      <c r="G147" s="73">
        <f t="shared" si="8"/>
        <v>-0.2</v>
      </c>
      <c r="H147" s="80">
        <f t="shared" si="9"/>
        <v>-2.6895457357252366E-3</v>
      </c>
      <c r="I147" s="80"/>
      <c r="J147" s="13"/>
      <c r="K147" s="83" t="s">
        <v>351</v>
      </c>
      <c r="L147" s="84">
        <v>0</v>
      </c>
    </row>
    <row r="148" spans="1:12" x14ac:dyDescent="0.3">
      <c r="A148" s="102" t="s">
        <v>647</v>
      </c>
      <c r="B148" s="74">
        <v>158</v>
      </c>
      <c r="C148" s="74">
        <v>148</v>
      </c>
      <c r="D148" s="74">
        <v>-268</v>
      </c>
      <c r="E148" s="74">
        <v>645</v>
      </c>
      <c r="F148" s="74">
        <v>273</v>
      </c>
      <c r="G148" s="73">
        <f t="shared" si="8"/>
        <v>191.2</v>
      </c>
      <c r="H148" s="80">
        <f t="shared" si="9"/>
        <v>2.5712057233533256</v>
      </c>
      <c r="I148" s="80"/>
      <c r="J148" s="13"/>
      <c r="K148" s="83" t="s">
        <v>383</v>
      </c>
      <c r="L148" s="84">
        <v>0</v>
      </c>
    </row>
    <row r="149" spans="1:12" x14ac:dyDescent="0.3">
      <c r="A149" s="102" t="s">
        <v>275</v>
      </c>
      <c r="B149" s="74">
        <v>33</v>
      </c>
      <c r="C149" s="74">
        <v>541</v>
      </c>
      <c r="D149" s="74">
        <v>-2046</v>
      </c>
      <c r="E149" s="74">
        <v>-19</v>
      </c>
      <c r="F149" s="74">
        <v>1802</v>
      </c>
      <c r="G149" s="73">
        <f t="shared" si="8"/>
        <v>62.2</v>
      </c>
      <c r="H149" s="80">
        <f t="shared" si="9"/>
        <v>0.83644872381054858</v>
      </c>
      <c r="I149" s="80"/>
      <c r="J149" s="13"/>
      <c r="K149" s="83" t="s">
        <v>550</v>
      </c>
      <c r="L149" s="84">
        <v>0</v>
      </c>
    </row>
    <row r="150" spans="1:12" x14ac:dyDescent="0.3">
      <c r="A150" s="102" t="s">
        <v>406</v>
      </c>
      <c r="B150" s="74">
        <v>0</v>
      </c>
      <c r="C150" s="74">
        <v>0</v>
      </c>
      <c r="D150" s="74">
        <v>0</v>
      </c>
      <c r="E150" s="74">
        <v>0</v>
      </c>
      <c r="F150" s="74">
        <v>0</v>
      </c>
      <c r="G150" s="73">
        <f t="shared" si="8"/>
        <v>0</v>
      </c>
      <c r="H150" s="80">
        <f t="shared" si="9"/>
        <v>0</v>
      </c>
      <c r="I150" s="80"/>
      <c r="J150" s="13"/>
      <c r="K150" s="83" t="s">
        <v>287</v>
      </c>
      <c r="L150" s="84">
        <v>0</v>
      </c>
    </row>
    <row r="151" spans="1:12" x14ac:dyDescent="0.3">
      <c r="A151" s="102" t="s">
        <v>312</v>
      </c>
      <c r="B151" s="74">
        <v>0</v>
      </c>
      <c r="C151" s="74">
        <v>0</v>
      </c>
      <c r="D151" s="74">
        <v>0</v>
      </c>
      <c r="E151" s="74">
        <v>0</v>
      </c>
      <c r="F151" s="74">
        <v>0</v>
      </c>
      <c r="G151" s="73">
        <f t="shared" si="8"/>
        <v>0</v>
      </c>
      <c r="H151" s="80">
        <f t="shared" si="9"/>
        <v>0</v>
      </c>
      <c r="I151" s="80"/>
      <c r="J151" s="13"/>
      <c r="K151" s="83" t="s">
        <v>306</v>
      </c>
      <c r="L151" s="84">
        <v>0</v>
      </c>
    </row>
    <row r="152" spans="1:12" x14ac:dyDescent="0.3">
      <c r="A152" s="102" t="s">
        <v>325</v>
      </c>
      <c r="B152" s="74">
        <v>0</v>
      </c>
      <c r="C152" s="74">
        <v>0</v>
      </c>
      <c r="D152" s="74">
        <v>-1</v>
      </c>
      <c r="E152" s="74">
        <v>2</v>
      </c>
      <c r="F152" s="74">
        <v>0</v>
      </c>
      <c r="G152" s="73">
        <f t="shared" si="8"/>
        <v>0.2</v>
      </c>
      <c r="H152" s="80">
        <f t="shared" si="9"/>
        <v>2.6895457357252366E-3</v>
      </c>
      <c r="I152" s="80"/>
      <c r="J152" s="13"/>
      <c r="K152" s="83" t="s">
        <v>318</v>
      </c>
      <c r="L152" s="84">
        <v>0</v>
      </c>
    </row>
    <row r="153" spans="1:12" x14ac:dyDescent="0.3">
      <c r="A153" s="102" t="s">
        <v>353</v>
      </c>
      <c r="B153" s="74">
        <v>402</v>
      </c>
      <c r="C153" s="74">
        <v>79</v>
      </c>
      <c r="D153" s="74">
        <v>-41</v>
      </c>
      <c r="E153" s="74">
        <v>40</v>
      </c>
      <c r="F153" s="74">
        <v>8</v>
      </c>
      <c r="G153" s="73">
        <f t="shared" si="8"/>
        <v>97.6</v>
      </c>
      <c r="H153" s="80">
        <f t="shared" si="9"/>
        <v>1.312498319033915</v>
      </c>
      <c r="I153" s="80"/>
      <c r="J153" s="13"/>
      <c r="K153" s="83" t="s">
        <v>487</v>
      </c>
      <c r="L153" s="84">
        <v>0</v>
      </c>
    </row>
    <row r="154" spans="1:12" x14ac:dyDescent="0.3">
      <c r="A154" s="102" t="s">
        <v>645</v>
      </c>
      <c r="B154" s="74">
        <v>0</v>
      </c>
      <c r="C154" s="74">
        <v>-8</v>
      </c>
      <c r="D154" s="74">
        <v>-4</v>
      </c>
      <c r="E154" s="74">
        <v>55</v>
      </c>
      <c r="F154" s="74">
        <v>-9</v>
      </c>
      <c r="G154" s="73">
        <f t="shared" si="8"/>
        <v>6.8</v>
      </c>
      <c r="H154" s="80">
        <f t="shared" si="9"/>
        <v>9.1444555014658022E-2</v>
      </c>
      <c r="I154" s="80"/>
      <c r="J154" s="13"/>
      <c r="K154" s="83" t="s">
        <v>330</v>
      </c>
      <c r="L154" s="84">
        <v>0</v>
      </c>
    </row>
    <row r="155" spans="1:12" x14ac:dyDescent="0.3">
      <c r="A155" s="102" t="s">
        <v>198</v>
      </c>
      <c r="B155" s="74">
        <v>0</v>
      </c>
      <c r="C155" s="74">
        <v>0</v>
      </c>
      <c r="D155" s="74">
        <v>0</v>
      </c>
      <c r="E155" s="74">
        <v>0</v>
      </c>
      <c r="F155" s="74">
        <v>0</v>
      </c>
      <c r="G155" s="73">
        <f t="shared" si="8"/>
        <v>0</v>
      </c>
      <c r="H155" s="80">
        <f t="shared" si="9"/>
        <v>0</v>
      </c>
      <c r="I155" s="80"/>
      <c r="J155" s="13"/>
      <c r="K155" s="83" t="s">
        <v>620</v>
      </c>
      <c r="L155" s="84">
        <v>0</v>
      </c>
    </row>
    <row r="156" spans="1:12" x14ac:dyDescent="0.3">
      <c r="A156" s="102" t="s">
        <v>217</v>
      </c>
      <c r="B156" s="74">
        <v>0</v>
      </c>
      <c r="C156" s="74">
        <v>-19</v>
      </c>
      <c r="D156" s="74">
        <v>9</v>
      </c>
      <c r="E156" s="74">
        <v>0</v>
      </c>
      <c r="F156" s="74">
        <v>0</v>
      </c>
      <c r="G156" s="73">
        <f t="shared" ref="G156:G187" si="10">AVERAGE(B156:F156)</f>
        <v>-2</v>
      </c>
      <c r="H156" s="80">
        <f t="shared" si="9"/>
        <v>-2.6895457357252357E-2</v>
      </c>
      <c r="I156" s="80"/>
      <c r="J156" s="13"/>
      <c r="K156" s="83" t="s">
        <v>664</v>
      </c>
      <c r="L156" s="84">
        <v>0</v>
      </c>
    </row>
    <row r="157" spans="1:12" x14ac:dyDescent="0.3">
      <c r="A157" s="102" t="s">
        <v>223</v>
      </c>
      <c r="B157" s="74">
        <v>0</v>
      </c>
      <c r="C157" s="74">
        <v>0</v>
      </c>
      <c r="D157" s="74">
        <v>0</v>
      </c>
      <c r="E157" s="74">
        <v>0</v>
      </c>
      <c r="F157" s="74">
        <v>0</v>
      </c>
      <c r="G157" s="73">
        <f t="shared" si="10"/>
        <v>0</v>
      </c>
      <c r="H157" s="80">
        <f t="shared" ref="H157:H188" si="11">G157/$G$6*100</f>
        <v>0</v>
      </c>
      <c r="I157" s="80"/>
      <c r="J157" s="13"/>
      <c r="K157" s="83" t="s">
        <v>655</v>
      </c>
      <c r="L157" s="84">
        <v>0</v>
      </c>
    </row>
    <row r="158" spans="1:12" x14ac:dyDescent="0.3">
      <c r="A158" s="102" t="s">
        <v>666</v>
      </c>
      <c r="B158" s="74">
        <v>0</v>
      </c>
      <c r="C158" s="74">
        <v>0</v>
      </c>
      <c r="D158" s="74">
        <v>0</v>
      </c>
      <c r="E158" s="74">
        <v>0</v>
      </c>
      <c r="F158" s="74">
        <v>0</v>
      </c>
      <c r="G158" s="73">
        <f t="shared" si="10"/>
        <v>0</v>
      </c>
      <c r="H158" s="80">
        <f t="shared" si="11"/>
        <v>0</v>
      </c>
      <c r="I158" s="80"/>
      <c r="J158" s="13"/>
      <c r="K158" s="83" t="s">
        <v>663</v>
      </c>
      <c r="L158" s="84">
        <v>0</v>
      </c>
    </row>
    <row r="159" spans="1:12" x14ac:dyDescent="0.3">
      <c r="A159" s="102" t="s">
        <v>28</v>
      </c>
      <c r="B159" s="74">
        <v>45</v>
      </c>
      <c r="C159" s="74">
        <v>27</v>
      </c>
      <c r="D159" s="74">
        <v>10</v>
      </c>
      <c r="E159" s="74">
        <v>-12</v>
      </c>
      <c r="F159" s="74">
        <v>95</v>
      </c>
      <c r="G159" s="73">
        <f t="shared" si="10"/>
        <v>33</v>
      </c>
      <c r="H159" s="80">
        <f t="shared" si="11"/>
        <v>0.44377504639466397</v>
      </c>
      <c r="I159" s="80"/>
      <c r="J159" s="13"/>
      <c r="K159" s="83" t="s">
        <v>341</v>
      </c>
      <c r="L159" s="84">
        <v>0</v>
      </c>
    </row>
    <row r="160" spans="1:12" x14ac:dyDescent="0.3">
      <c r="A160" s="102" t="s">
        <v>278</v>
      </c>
      <c r="B160" s="74">
        <v>1</v>
      </c>
      <c r="C160" s="74">
        <v>1</v>
      </c>
      <c r="D160" s="74">
        <v>3</v>
      </c>
      <c r="E160" s="74">
        <v>0</v>
      </c>
      <c r="F160" s="74">
        <v>0</v>
      </c>
      <c r="G160" s="73">
        <f t="shared" si="10"/>
        <v>1</v>
      </c>
      <c r="H160" s="80">
        <f t="shared" si="11"/>
        <v>1.3447728678626179E-2</v>
      </c>
      <c r="I160" s="80"/>
      <c r="J160" s="13"/>
      <c r="K160" s="83" t="s">
        <v>661</v>
      </c>
      <c r="L160" s="84">
        <v>0</v>
      </c>
    </row>
    <row r="161" spans="1:12" x14ac:dyDescent="0.3">
      <c r="A161" s="102" t="s">
        <v>303</v>
      </c>
      <c r="B161" s="74">
        <v>0</v>
      </c>
      <c r="C161" s="74">
        <v>0</v>
      </c>
      <c r="D161" s="74">
        <v>0</v>
      </c>
      <c r="E161" s="74">
        <v>0</v>
      </c>
      <c r="F161" s="74">
        <v>0</v>
      </c>
      <c r="G161" s="73">
        <f t="shared" si="10"/>
        <v>0</v>
      </c>
      <c r="H161" s="80">
        <f t="shared" si="11"/>
        <v>0</v>
      </c>
      <c r="I161" s="80"/>
      <c r="J161" s="13"/>
      <c r="K161" s="83" t="s">
        <v>370</v>
      </c>
      <c r="L161" s="84">
        <v>0</v>
      </c>
    </row>
    <row r="162" spans="1:12" x14ac:dyDescent="0.3">
      <c r="A162" s="102" t="s">
        <v>319</v>
      </c>
      <c r="B162" s="74">
        <v>0</v>
      </c>
      <c r="C162" s="74">
        <v>0</v>
      </c>
      <c r="D162" s="74">
        <v>0</v>
      </c>
      <c r="E162" s="74">
        <v>0</v>
      </c>
      <c r="F162" s="74">
        <v>0</v>
      </c>
      <c r="G162" s="73">
        <f t="shared" si="10"/>
        <v>0</v>
      </c>
      <c r="H162" s="80">
        <f t="shared" si="11"/>
        <v>0</v>
      </c>
      <c r="I162" s="80"/>
      <c r="J162" s="13"/>
      <c r="K162" s="83" t="s">
        <v>375</v>
      </c>
      <c r="L162" s="84">
        <v>0</v>
      </c>
    </row>
    <row r="163" spans="1:12" x14ac:dyDescent="0.3">
      <c r="A163" s="102" t="s">
        <v>329</v>
      </c>
      <c r="B163" s="74">
        <v>0</v>
      </c>
      <c r="C163" s="74">
        <v>-4</v>
      </c>
      <c r="D163" s="74">
        <v>1</v>
      </c>
      <c r="E163" s="74">
        <v>0</v>
      </c>
      <c r="F163" s="74">
        <v>0</v>
      </c>
      <c r="G163" s="73">
        <f t="shared" si="10"/>
        <v>-0.6</v>
      </c>
      <c r="H163" s="80">
        <f t="shared" si="11"/>
        <v>-8.0686372071757072E-3</v>
      </c>
      <c r="I163" s="80"/>
      <c r="J163" s="13"/>
      <c r="K163" s="83" t="s">
        <v>658</v>
      </c>
      <c r="L163" s="84">
        <v>0</v>
      </c>
    </row>
    <row r="164" spans="1:12" x14ac:dyDescent="0.3">
      <c r="A164" s="102" t="s">
        <v>355</v>
      </c>
      <c r="B164" s="74">
        <v>0</v>
      </c>
      <c r="C164" s="74">
        <v>0</v>
      </c>
      <c r="D164" s="74">
        <v>0</v>
      </c>
      <c r="E164" s="74">
        <v>0</v>
      </c>
      <c r="F164" s="74">
        <v>0</v>
      </c>
      <c r="G164" s="73">
        <f t="shared" si="10"/>
        <v>0</v>
      </c>
      <c r="H164" s="80">
        <f t="shared" si="11"/>
        <v>0</v>
      </c>
      <c r="I164" s="80"/>
      <c r="J164" s="13"/>
      <c r="K164" s="83" t="s">
        <v>225</v>
      </c>
      <c r="L164" s="84">
        <v>-2.6895457357252366E-3</v>
      </c>
    </row>
    <row r="165" spans="1:12" x14ac:dyDescent="0.3">
      <c r="A165" s="102" t="s">
        <v>594</v>
      </c>
      <c r="B165" s="74">
        <v>0</v>
      </c>
      <c r="C165" s="74">
        <v>0</v>
      </c>
      <c r="D165" s="74">
        <v>0</v>
      </c>
      <c r="E165" s="74">
        <v>0</v>
      </c>
      <c r="F165" s="74">
        <v>0</v>
      </c>
      <c r="G165" s="73">
        <f t="shared" si="10"/>
        <v>0</v>
      </c>
      <c r="H165" s="80">
        <f t="shared" si="11"/>
        <v>0</v>
      </c>
      <c r="I165" s="80"/>
      <c r="J165" s="13"/>
      <c r="K165" s="83" t="s">
        <v>201</v>
      </c>
      <c r="L165" s="84">
        <v>-2.6895457357252366E-3</v>
      </c>
    </row>
    <row r="166" spans="1:12" x14ac:dyDescent="0.3">
      <c r="A166" s="102" t="s">
        <v>232</v>
      </c>
      <c r="B166" s="74">
        <v>0</v>
      </c>
      <c r="C166" s="74">
        <v>-3</v>
      </c>
      <c r="D166" s="74">
        <v>3</v>
      </c>
      <c r="E166" s="74">
        <v>0</v>
      </c>
      <c r="F166" s="74">
        <v>0</v>
      </c>
      <c r="G166" s="73">
        <f t="shared" si="10"/>
        <v>0</v>
      </c>
      <c r="H166" s="80">
        <f t="shared" si="11"/>
        <v>0</v>
      </c>
      <c r="I166" s="80"/>
      <c r="J166" s="13"/>
      <c r="K166" s="83" t="s">
        <v>219</v>
      </c>
      <c r="L166" s="84">
        <v>-2.6895457357252366E-3</v>
      </c>
    </row>
    <row r="167" spans="1:12" x14ac:dyDescent="0.3">
      <c r="A167" s="102" t="s">
        <v>36</v>
      </c>
      <c r="B167" s="74">
        <v>78</v>
      </c>
      <c r="C167" s="74">
        <v>-23</v>
      </c>
      <c r="D167" s="74">
        <v>-15</v>
      </c>
      <c r="E167" s="74">
        <v>25</v>
      </c>
      <c r="F167" s="74">
        <v>3</v>
      </c>
      <c r="G167" s="73">
        <f t="shared" si="10"/>
        <v>13.6</v>
      </c>
      <c r="H167" s="80">
        <f t="shared" si="11"/>
        <v>0.18288911002931604</v>
      </c>
      <c r="I167" s="80"/>
      <c r="J167" s="13"/>
      <c r="K167" s="83" t="s">
        <v>263</v>
      </c>
      <c r="L167" s="84">
        <v>-2.6895457357252366E-3</v>
      </c>
    </row>
    <row r="168" spans="1:12" x14ac:dyDescent="0.3">
      <c r="A168" s="102" t="s">
        <v>291</v>
      </c>
      <c r="B168" s="74">
        <v>0</v>
      </c>
      <c r="C168" s="74">
        <v>0</v>
      </c>
      <c r="D168" s="74">
        <v>0</v>
      </c>
      <c r="E168" s="74">
        <v>0</v>
      </c>
      <c r="F168" s="74">
        <v>0</v>
      </c>
      <c r="G168" s="73">
        <f t="shared" si="10"/>
        <v>0</v>
      </c>
      <c r="H168" s="80">
        <f t="shared" si="11"/>
        <v>0</v>
      </c>
      <c r="I168" s="80"/>
      <c r="J168" s="13"/>
      <c r="K168" s="83" t="s">
        <v>229</v>
      </c>
      <c r="L168" s="84">
        <v>-2.6895457357252366E-3</v>
      </c>
    </row>
    <row r="169" spans="1:12" x14ac:dyDescent="0.3">
      <c r="A169" s="102" t="s">
        <v>302</v>
      </c>
      <c r="B169" s="74">
        <v>10</v>
      </c>
      <c r="C169" s="74">
        <v>17</v>
      </c>
      <c r="D169" s="74">
        <v>-3</v>
      </c>
      <c r="E169" s="74">
        <v>-57</v>
      </c>
      <c r="F169" s="74">
        <v>-7</v>
      </c>
      <c r="G169" s="73">
        <f t="shared" si="10"/>
        <v>-8</v>
      </c>
      <c r="H169" s="80">
        <f t="shared" si="11"/>
        <v>-0.10758182942900943</v>
      </c>
      <c r="I169" s="80"/>
      <c r="J169" s="13"/>
      <c r="K169" s="83" t="s">
        <v>266</v>
      </c>
      <c r="L169" s="84">
        <v>-2.6895457357252366E-3</v>
      </c>
    </row>
    <row r="170" spans="1:12" x14ac:dyDescent="0.3">
      <c r="A170" s="102" t="s">
        <v>650</v>
      </c>
      <c r="B170" s="74">
        <v>1</v>
      </c>
      <c r="C170" s="74">
        <v>-1</v>
      </c>
      <c r="D170" s="74">
        <v>3</v>
      </c>
      <c r="E170" s="74">
        <v>0</v>
      </c>
      <c r="F170" s="74">
        <v>0</v>
      </c>
      <c r="G170" s="73">
        <f t="shared" si="10"/>
        <v>0.6</v>
      </c>
      <c r="H170" s="80">
        <f t="shared" si="11"/>
        <v>8.0686372071757072E-3</v>
      </c>
      <c r="I170" s="80"/>
      <c r="J170" s="13"/>
      <c r="K170" s="83" t="s">
        <v>270</v>
      </c>
      <c r="L170" s="84">
        <v>-2.6895457357252366E-3</v>
      </c>
    </row>
    <row r="171" spans="1:12" x14ac:dyDescent="0.3">
      <c r="A171" s="102" t="s">
        <v>335</v>
      </c>
      <c r="B171" s="74">
        <v>2</v>
      </c>
      <c r="C171" s="74">
        <v>2</v>
      </c>
      <c r="D171" s="74">
        <v>1</v>
      </c>
      <c r="E171" s="74">
        <v>5</v>
      </c>
      <c r="F171" s="74">
        <v>4</v>
      </c>
      <c r="G171" s="73">
        <f t="shared" si="10"/>
        <v>2.8</v>
      </c>
      <c r="H171" s="80">
        <f t="shared" si="11"/>
        <v>3.7653640300153307E-2</v>
      </c>
      <c r="I171" s="80"/>
      <c r="J171" s="13"/>
      <c r="K171" s="83" t="s">
        <v>304</v>
      </c>
      <c r="L171" s="84">
        <v>-2.6895457357252366E-3</v>
      </c>
    </row>
    <row r="172" spans="1:12" x14ac:dyDescent="0.3">
      <c r="A172" s="102" t="s">
        <v>348</v>
      </c>
      <c r="B172" s="74">
        <v>186</v>
      </c>
      <c r="C172" s="74">
        <v>85</v>
      </c>
      <c r="D172" s="74">
        <v>390</v>
      </c>
      <c r="E172" s="74">
        <v>279</v>
      </c>
      <c r="F172" s="74">
        <v>-116</v>
      </c>
      <c r="G172" s="73">
        <f t="shared" si="10"/>
        <v>164.8</v>
      </c>
      <c r="H172" s="80">
        <f t="shared" si="11"/>
        <v>2.2161856862375946</v>
      </c>
      <c r="I172" s="80"/>
      <c r="J172" s="13"/>
      <c r="K172" s="83" t="s">
        <v>344</v>
      </c>
      <c r="L172" s="84">
        <v>-2.6895457357252366E-3</v>
      </c>
    </row>
    <row r="173" spans="1:12" x14ac:dyDescent="0.3">
      <c r="A173" s="102" t="s">
        <v>366</v>
      </c>
      <c r="B173" s="74">
        <v>5</v>
      </c>
      <c r="C173" s="74">
        <v>12</v>
      </c>
      <c r="D173" s="74">
        <v>-18</v>
      </c>
      <c r="E173" s="74">
        <v>0</v>
      </c>
      <c r="F173" s="74">
        <v>-5</v>
      </c>
      <c r="G173" s="73">
        <f t="shared" si="10"/>
        <v>-1.2</v>
      </c>
      <c r="H173" s="80">
        <f t="shared" si="11"/>
        <v>-1.6137274414351414E-2</v>
      </c>
      <c r="I173" s="80"/>
      <c r="J173" s="13"/>
      <c r="K173" s="83" t="s">
        <v>272</v>
      </c>
      <c r="L173" s="84">
        <v>-2.6895457357252366E-3</v>
      </c>
    </row>
    <row r="174" spans="1:12" x14ac:dyDescent="0.3">
      <c r="A174" s="102" t="s">
        <v>368</v>
      </c>
      <c r="B174" s="74">
        <v>0</v>
      </c>
      <c r="C174" s="74">
        <v>0</v>
      </c>
      <c r="D174" s="74">
        <v>0</v>
      </c>
      <c r="E174" s="74">
        <v>0</v>
      </c>
      <c r="F174" s="74">
        <v>0</v>
      </c>
      <c r="G174" s="73">
        <f t="shared" si="10"/>
        <v>0</v>
      </c>
      <c r="H174" s="80">
        <f t="shared" si="11"/>
        <v>0</v>
      </c>
      <c r="I174" s="80"/>
      <c r="J174" s="13"/>
      <c r="K174" s="83" t="s">
        <v>382</v>
      </c>
      <c r="L174" s="84">
        <v>-2.6895457357252366E-3</v>
      </c>
    </row>
    <row r="175" spans="1:12" x14ac:dyDescent="0.3">
      <c r="A175" s="102" t="s">
        <v>425</v>
      </c>
      <c r="B175" s="74">
        <v>-4</v>
      </c>
      <c r="C175" s="74">
        <v>-4</v>
      </c>
      <c r="D175" s="74">
        <v>-66</v>
      </c>
      <c r="E175" s="74">
        <v>-246</v>
      </c>
      <c r="F175" s="74">
        <v>-4</v>
      </c>
      <c r="G175" s="73">
        <f t="shared" si="10"/>
        <v>-64.8</v>
      </c>
      <c r="H175" s="80">
        <f t="shared" si="11"/>
        <v>-0.87141281837497653</v>
      </c>
      <c r="I175" s="80"/>
      <c r="J175" s="13"/>
      <c r="K175" s="83" t="s">
        <v>210</v>
      </c>
      <c r="L175" s="84">
        <v>-2.6895457357252366E-3</v>
      </c>
    </row>
    <row r="176" spans="1:12" x14ac:dyDescent="0.3">
      <c r="A176" s="102" t="s">
        <v>210</v>
      </c>
      <c r="B176" s="74">
        <v>0</v>
      </c>
      <c r="C176" s="74">
        <v>-2</v>
      </c>
      <c r="D176" s="74">
        <v>1</v>
      </c>
      <c r="E176" s="74">
        <v>0</v>
      </c>
      <c r="F176" s="74">
        <v>0</v>
      </c>
      <c r="G176" s="73">
        <f t="shared" si="10"/>
        <v>-0.2</v>
      </c>
      <c r="H176" s="80">
        <f t="shared" si="11"/>
        <v>-2.6895457357252366E-3</v>
      </c>
      <c r="I176" s="80"/>
      <c r="J176" s="13"/>
      <c r="K176" s="83" t="s">
        <v>363</v>
      </c>
      <c r="L176" s="84">
        <v>-2.6895457357252366E-3</v>
      </c>
    </row>
    <row r="177" spans="1:12" x14ac:dyDescent="0.3">
      <c r="A177" s="102" t="s">
        <v>213</v>
      </c>
      <c r="B177" s="74">
        <v>-3</v>
      </c>
      <c r="C177" s="74">
        <v>-1</v>
      </c>
      <c r="D177" s="74">
        <v>4</v>
      </c>
      <c r="E177" s="74">
        <v>0</v>
      </c>
      <c r="F177" s="74">
        <v>0</v>
      </c>
      <c r="G177" s="73">
        <f t="shared" si="10"/>
        <v>0</v>
      </c>
      <c r="H177" s="80">
        <f t="shared" si="11"/>
        <v>0</v>
      </c>
      <c r="I177" s="80"/>
      <c r="J177" s="13"/>
      <c r="K177" s="83" t="s">
        <v>207</v>
      </c>
      <c r="L177" s="84">
        <v>-5.3790914714504732E-3</v>
      </c>
    </row>
    <row r="178" spans="1:12" x14ac:dyDescent="0.3">
      <c r="A178" s="102" t="s">
        <v>215</v>
      </c>
      <c r="B178" s="74">
        <v>-1</v>
      </c>
      <c r="C178" s="74">
        <v>0</v>
      </c>
      <c r="D178" s="74">
        <v>62</v>
      </c>
      <c r="E178" s="74">
        <v>0</v>
      </c>
      <c r="F178" s="74">
        <v>12</v>
      </c>
      <c r="G178" s="73">
        <f t="shared" si="10"/>
        <v>14.6</v>
      </c>
      <c r="H178" s="80">
        <f t="shared" si="11"/>
        <v>0.19633683870794225</v>
      </c>
      <c r="I178" s="80"/>
      <c r="J178" s="13"/>
      <c r="K178" s="83" t="s">
        <v>346</v>
      </c>
      <c r="L178" s="84">
        <v>-5.3790914714504732E-3</v>
      </c>
    </row>
    <row r="179" spans="1:12" x14ac:dyDescent="0.3">
      <c r="A179" s="102" t="s">
        <v>279</v>
      </c>
      <c r="B179" s="74">
        <v>-3</v>
      </c>
      <c r="C179" s="74">
        <v>-3</v>
      </c>
      <c r="D179" s="74">
        <v>1</v>
      </c>
      <c r="E179" s="74">
        <v>0</v>
      </c>
      <c r="F179" s="74">
        <v>0</v>
      </c>
      <c r="G179" s="73">
        <f t="shared" si="10"/>
        <v>-1</v>
      </c>
      <c r="H179" s="80">
        <f t="shared" si="11"/>
        <v>-1.3447728678626179E-2</v>
      </c>
      <c r="I179" s="80"/>
      <c r="J179" s="13"/>
      <c r="K179" s="83" t="s">
        <v>369</v>
      </c>
      <c r="L179" s="84">
        <v>-5.3790914714504732E-3</v>
      </c>
    </row>
    <row r="180" spans="1:12" x14ac:dyDescent="0.3">
      <c r="A180" s="102" t="s">
        <v>281</v>
      </c>
      <c r="B180" s="74">
        <v>9</v>
      </c>
      <c r="C180" s="74">
        <v>-11</v>
      </c>
      <c r="D180" s="74">
        <v>-6</v>
      </c>
      <c r="E180" s="74">
        <v>14</v>
      </c>
      <c r="F180" s="74">
        <v>22</v>
      </c>
      <c r="G180" s="73">
        <f t="shared" si="10"/>
        <v>5.6</v>
      </c>
      <c r="H180" s="80">
        <f t="shared" si="11"/>
        <v>7.5307280600306614E-2</v>
      </c>
      <c r="I180" s="80"/>
      <c r="J180" s="13"/>
      <c r="K180" s="83" t="s">
        <v>221</v>
      </c>
      <c r="L180" s="84">
        <v>-5.3790914714504732E-3</v>
      </c>
    </row>
    <row r="181" spans="1:12" x14ac:dyDescent="0.3">
      <c r="A181" s="102" t="s">
        <v>284</v>
      </c>
      <c r="B181" s="74">
        <v>0</v>
      </c>
      <c r="C181" s="74">
        <v>0</v>
      </c>
      <c r="D181" s="74">
        <v>-2</v>
      </c>
      <c r="E181" s="74">
        <v>0</v>
      </c>
      <c r="F181" s="74">
        <v>0</v>
      </c>
      <c r="G181" s="73">
        <f t="shared" si="10"/>
        <v>-0.4</v>
      </c>
      <c r="H181" s="80">
        <f t="shared" si="11"/>
        <v>-5.3790914714504732E-3</v>
      </c>
      <c r="I181" s="80"/>
      <c r="J181" s="13"/>
      <c r="K181" s="83" t="s">
        <v>284</v>
      </c>
      <c r="L181" s="84">
        <v>-5.3790914714504732E-3</v>
      </c>
    </row>
    <row r="182" spans="1:12" x14ac:dyDescent="0.3">
      <c r="A182" s="102" t="s">
        <v>289</v>
      </c>
      <c r="B182" s="74">
        <v>-148</v>
      </c>
      <c r="C182" s="74">
        <v>-37</v>
      </c>
      <c r="D182" s="74">
        <v>-26</v>
      </c>
      <c r="E182" s="74">
        <v>31</v>
      </c>
      <c r="F182" s="74">
        <v>27</v>
      </c>
      <c r="G182" s="73">
        <f t="shared" si="10"/>
        <v>-30.6</v>
      </c>
      <c r="H182" s="80">
        <f t="shared" si="11"/>
        <v>-0.41150049756596113</v>
      </c>
      <c r="I182" s="80"/>
      <c r="J182" s="13"/>
      <c r="K182" s="83" t="s">
        <v>558</v>
      </c>
      <c r="L182" s="84">
        <v>-5.3790914714504732E-3</v>
      </c>
    </row>
    <row r="183" spans="1:12" x14ac:dyDescent="0.3">
      <c r="A183" s="102" t="s">
        <v>293</v>
      </c>
      <c r="B183" s="74">
        <v>35</v>
      </c>
      <c r="C183" s="74">
        <v>-2</v>
      </c>
      <c r="D183" s="74">
        <v>-2</v>
      </c>
      <c r="E183" s="74">
        <v>3</v>
      </c>
      <c r="F183" s="74">
        <v>4</v>
      </c>
      <c r="G183" s="73">
        <f t="shared" si="10"/>
        <v>7.6</v>
      </c>
      <c r="H183" s="80">
        <f t="shared" si="11"/>
        <v>0.10220273795755896</v>
      </c>
      <c r="I183" s="80"/>
      <c r="J183" s="13"/>
      <c r="K183" s="83" t="s">
        <v>345</v>
      </c>
      <c r="L183" s="84">
        <v>-8.0686372071757072E-3</v>
      </c>
    </row>
    <row r="184" spans="1:12" x14ac:dyDescent="0.3">
      <c r="A184" s="102" t="s">
        <v>669</v>
      </c>
      <c r="B184" s="74">
        <v>0</v>
      </c>
      <c r="C184" s="74">
        <v>0</v>
      </c>
      <c r="D184" s="74">
        <v>0</v>
      </c>
      <c r="E184" s="74">
        <v>0</v>
      </c>
      <c r="F184" s="74">
        <v>0</v>
      </c>
      <c r="G184" s="73">
        <f t="shared" si="10"/>
        <v>0</v>
      </c>
      <c r="H184" s="80">
        <f t="shared" si="11"/>
        <v>0</v>
      </c>
      <c r="I184" s="80"/>
      <c r="J184" s="13"/>
      <c r="K184" s="83" t="s">
        <v>329</v>
      </c>
      <c r="L184" s="84">
        <v>-8.0686372071757072E-3</v>
      </c>
    </row>
    <row r="185" spans="1:12" x14ac:dyDescent="0.3">
      <c r="A185" s="102" t="s">
        <v>328</v>
      </c>
      <c r="B185" s="74">
        <v>-26</v>
      </c>
      <c r="C185" s="74">
        <v>12</v>
      </c>
      <c r="D185" s="74">
        <v>-17</v>
      </c>
      <c r="E185" s="74">
        <v>0</v>
      </c>
      <c r="F185" s="74">
        <v>2</v>
      </c>
      <c r="G185" s="73">
        <f t="shared" si="10"/>
        <v>-5.8</v>
      </c>
      <c r="H185" s="80">
        <f t="shared" si="11"/>
        <v>-7.7996826336031833E-2</v>
      </c>
      <c r="I185" s="80"/>
      <c r="J185" s="13"/>
      <c r="K185" s="83" t="s">
        <v>646</v>
      </c>
      <c r="L185" s="84">
        <v>-1.0758182942900946E-2</v>
      </c>
    </row>
    <row r="186" spans="1:12" x14ac:dyDescent="0.3">
      <c r="A186" s="102" t="s">
        <v>337</v>
      </c>
      <c r="B186" s="74">
        <v>-175</v>
      </c>
      <c r="C186" s="74">
        <v>1195</v>
      </c>
      <c r="D186" s="74">
        <v>5</v>
      </c>
      <c r="E186" s="74">
        <v>-2</v>
      </c>
      <c r="F186" s="74">
        <v>-12</v>
      </c>
      <c r="G186" s="73">
        <f t="shared" si="10"/>
        <v>202.2</v>
      </c>
      <c r="H186" s="80">
        <f t="shared" si="11"/>
        <v>2.7191307388182135</v>
      </c>
      <c r="I186" s="80"/>
      <c r="J186" s="13"/>
      <c r="K186" s="83" t="s">
        <v>649</v>
      </c>
      <c r="L186" s="84">
        <v>-1.3447728678626179E-2</v>
      </c>
    </row>
    <row r="187" spans="1:12" x14ac:dyDescent="0.3">
      <c r="A187" s="102" t="s">
        <v>44</v>
      </c>
      <c r="B187" s="74">
        <v>-47</v>
      </c>
      <c r="C187" s="74">
        <v>-44</v>
      </c>
      <c r="D187" s="74">
        <v>-115</v>
      </c>
      <c r="E187" s="74">
        <v>7</v>
      </c>
      <c r="F187" s="74">
        <v>6</v>
      </c>
      <c r="G187" s="73">
        <f t="shared" si="10"/>
        <v>-38.6</v>
      </c>
      <c r="H187" s="80">
        <f t="shared" si="11"/>
        <v>-0.51908232699497059</v>
      </c>
      <c r="I187" s="80"/>
      <c r="J187" s="13"/>
      <c r="K187" s="83" t="s">
        <v>371</v>
      </c>
      <c r="L187" s="84">
        <v>-1.3447728678626179E-2</v>
      </c>
    </row>
    <row r="188" spans="1:12" x14ac:dyDescent="0.3">
      <c r="A188" s="102" t="s">
        <v>363</v>
      </c>
      <c r="B188" s="74">
        <v>-1</v>
      </c>
      <c r="C188" s="74">
        <v>0</v>
      </c>
      <c r="D188" s="74">
        <v>0</v>
      </c>
      <c r="E188" s="74">
        <v>0</v>
      </c>
      <c r="F188" s="74">
        <v>0</v>
      </c>
      <c r="G188" s="73">
        <f t="shared" ref="G188:G217" si="12">AVERAGE(B188:F188)</f>
        <v>-0.2</v>
      </c>
      <c r="H188" s="80">
        <f t="shared" si="11"/>
        <v>-2.6895457357252366E-3</v>
      </c>
      <c r="I188" s="80"/>
      <c r="J188" s="13"/>
      <c r="K188" s="83" t="s">
        <v>279</v>
      </c>
      <c r="L188" s="84">
        <v>-1.3447728678626179E-2</v>
      </c>
    </row>
    <row r="189" spans="1:12" x14ac:dyDescent="0.3">
      <c r="A189" s="102" t="s">
        <v>378</v>
      </c>
      <c r="B189" s="74">
        <v>-326</v>
      </c>
      <c r="C189" s="74">
        <v>-924</v>
      </c>
      <c r="D189" s="74">
        <v>-222</v>
      </c>
      <c r="E189" s="74">
        <v>-464</v>
      </c>
      <c r="F189" s="74">
        <v>39</v>
      </c>
      <c r="G189" s="73">
        <f t="shared" si="12"/>
        <v>-379.4</v>
      </c>
      <c r="H189" s="80">
        <f t="shared" ref="H189:H217" si="13">G189/$G$6*100</f>
        <v>-5.1020682606707721</v>
      </c>
      <c r="I189" s="80"/>
      <c r="J189" s="13"/>
      <c r="K189" s="83" t="s">
        <v>625</v>
      </c>
      <c r="L189" s="84">
        <v>-1.6137274414351414E-2</v>
      </c>
    </row>
    <row r="190" spans="1:12" x14ac:dyDescent="0.3">
      <c r="A190" s="102" t="s">
        <v>387</v>
      </c>
      <c r="B190" s="74">
        <v>0</v>
      </c>
      <c r="C190" s="74">
        <v>0</v>
      </c>
      <c r="D190" s="74">
        <v>0</v>
      </c>
      <c r="E190" s="74">
        <v>0</v>
      </c>
      <c r="F190" s="74">
        <v>0</v>
      </c>
      <c r="G190" s="73">
        <f t="shared" si="12"/>
        <v>0</v>
      </c>
      <c r="H190" s="80">
        <f t="shared" si="13"/>
        <v>0</v>
      </c>
      <c r="I190" s="80"/>
      <c r="J190" s="13"/>
      <c r="K190" s="83" t="s">
        <v>317</v>
      </c>
      <c r="L190" s="84">
        <v>-1.6137274414351414E-2</v>
      </c>
    </row>
    <row r="191" spans="1:12" x14ac:dyDescent="0.3">
      <c r="A191" s="102" t="s">
        <v>667</v>
      </c>
      <c r="B191" s="74">
        <v>0</v>
      </c>
      <c r="C191" s="74">
        <v>0</v>
      </c>
      <c r="D191" s="74">
        <v>0</v>
      </c>
      <c r="E191" s="74">
        <v>0</v>
      </c>
      <c r="F191" s="74">
        <v>0</v>
      </c>
      <c r="G191" s="73">
        <f t="shared" si="12"/>
        <v>0</v>
      </c>
      <c r="H191" s="80">
        <f t="shared" si="13"/>
        <v>0</v>
      </c>
      <c r="I191" s="80"/>
      <c r="J191" s="13"/>
      <c r="K191" s="83" t="s">
        <v>366</v>
      </c>
      <c r="L191" s="84">
        <v>-1.6137274414351414E-2</v>
      </c>
    </row>
    <row r="192" spans="1:12" x14ac:dyDescent="0.3">
      <c r="A192" s="102" t="s">
        <v>662</v>
      </c>
      <c r="B192" s="74">
        <v>0</v>
      </c>
      <c r="C192" s="74">
        <v>0</v>
      </c>
      <c r="D192" s="74">
        <v>0</v>
      </c>
      <c r="E192" s="74">
        <v>0</v>
      </c>
      <c r="F192" s="74">
        <v>0</v>
      </c>
      <c r="G192" s="73">
        <f t="shared" si="12"/>
        <v>0</v>
      </c>
      <c r="H192" s="80">
        <f t="shared" si="13"/>
        <v>0</v>
      </c>
      <c r="I192" s="80"/>
      <c r="J192" s="13"/>
      <c r="K192" s="83" t="s">
        <v>657</v>
      </c>
      <c r="L192" s="84">
        <v>-2.4205911621527125E-2</v>
      </c>
    </row>
    <row r="193" spans="1:12" x14ac:dyDescent="0.3">
      <c r="A193" s="102" t="s">
        <v>659</v>
      </c>
      <c r="B193" s="74">
        <v>0</v>
      </c>
      <c r="C193" s="74">
        <v>0</v>
      </c>
      <c r="D193" s="74">
        <v>0</v>
      </c>
      <c r="E193" s="74">
        <v>0</v>
      </c>
      <c r="F193" s="74">
        <v>0</v>
      </c>
      <c r="G193" s="73">
        <f t="shared" si="12"/>
        <v>0</v>
      </c>
      <c r="H193" s="80">
        <f t="shared" si="13"/>
        <v>0</v>
      </c>
      <c r="I193" s="80"/>
      <c r="J193" s="13"/>
      <c r="K193" s="83" t="s">
        <v>217</v>
      </c>
      <c r="L193" s="84">
        <v>-2.6895457357252357E-2</v>
      </c>
    </row>
    <row r="194" spans="1:12" x14ac:dyDescent="0.3">
      <c r="A194" s="102" t="s">
        <v>660</v>
      </c>
      <c r="B194" s="74">
        <v>0</v>
      </c>
      <c r="C194" s="74">
        <v>0</v>
      </c>
      <c r="D194" s="74">
        <v>0</v>
      </c>
      <c r="E194" s="74">
        <v>0</v>
      </c>
      <c r="F194" s="74">
        <v>0</v>
      </c>
      <c r="G194" s="73">
        <f t="shared" si="12"/>
        <v>0</v>
      </c>
      <c r="H194" s="80">
        <f t="shared" si="13"/>
        <v>0</v>
      </c>
      <c r="I194" s="80"/>
      <c r="J194" s="13"/>
      <c r="K194" s="83" t="s">
        <v>285</v>
      </c>
      <c r="L194" s="84">
        <v>-2.95850030929776E-2</v>
      </c>
    </row>
    <row r="195" spans="1:12" x14ac:dyDescent="0.3">
      <c r="A195" s="102" t="s">
        <v>260</v>
      </c>
      <c r="B195" s="74">
        <v>0</v>
      </c>
      <c r="C195" s="74">
        <v>0</v>
      </c>
      <c r="D195" s="74">
        <v>0</v>
      </c>
      <c r="E195" s="74">
        <v>0</v>
      </c>
      <c r="F195" s="74">
        <v>0</v>
      </c>
      <c r="G195" s="73">
        <f t="shared" si="12"/>
        <v>0</v>
      </c>
      <c r="H195" s="80">
        <f t="shared" si="13"/>
        <v>0</v>
      </c>
      <c r="I195" s="80"/>
      <c r="J195" s="13"/>
      <c r="K195" s="83" t="s">
        <v>339</v>
      </c>
      <c r="L195" s="84">
        <v>-3.4964094564428068E-2</v>
      </c>
    </row>
    <row r="196" spans="1:12" x14ac:dyDescent="0.3">
      <c r="A196" s="102" t="s">
        <v>493</v>
      </c>
      <c r="B196" s="74">
        <v>0</v>
      </c>
      <c r="C196" s="74">
        <v>0</v>
      </c>
      <c r="D196" s="74">
        <v>0</v>
      </c>
      <c r="E196" s="74">
        <v>0</v>
      </c>
      <c r="F196" s="74">
        <v>0</v>
      </c>
      <c r="G196" s="73">
        <f t="shared" si="12"/>
        <v>0</v>
      </c>
      <c r="H196" s="80">
        <f t="shared" si="13"/>
        <v>0</v>
      </c>
      <c r="I196" s="80"/>
      <c r="J196" s="13"/>
      <c r="K196" s="83" t="s">
        <v>322</v>
      </c>
      <c r="L196" s="84">
        <v>-3.4964094564428068E-2</v>
      </c>
    </row>
    <row r="197" spans="1:12" x14ac:dyDescent="0.3">
      <c r="A197" s="102" t="s">
        <v>332</v>
      </c>
      <c r="B197" s="74">
        <v>0</v>
      </c>
      <c r="C197" s="74">
        <v>0</v>
      </c>
      <c r="D197" s="74">
        <v>0</v>
      </c>
      <c r="E197" s="74">
        <v>0</v>
      </c>
      <c r="F197" s="74">
        <v>0</v>
      </c>
      <c r="G197" s="73">
        <f t="shared" si="12"/>
        <v>0</v>
      </c>
      <c r="H197" s="80">
        <f t="shared" si="13"/>
        <v>0</v>
      </c>
      <c r="I197" s="80"/>
      <c r="J197" s="13"/>
      <c r="K197" s="83" t="s">
        <v>372</v>
      </c>
      <c r="L197" s="84">
        <v>-4.3032731771603785E-2</v>
      </c>
    </row>
    <row r="198" spans="1:12" x14ac:dyDescent="0.3">
      <c r="A198" s="102" t="s">
        <v>351</v>
      </c>
      <c r="B198" s="74">
        <v>0</v>
      </c>
      <c r="C198" s="74">
        <v>0</v>
      </c>
      <c r="D198" s="74">
        <v>0</v>
      </c>
      <c r="E198" s="74">
        <v>0</v>
      </c>
      <c r="F198" s="74">
        <v>0</v>
      </c>
      <c r="G198" s="73">
        <f t="shared" si="12"/>
        <v>0</v>
      </c>
      <c r="H198" s="80">
        <f t="shared" si="13"/>
        <v>0</v>
      </c>
      <c r="I198" s="80"/>
      <c r="J198" s="13"/>
      <c r="K198" s="83" t="s">
        <v>254</v>
      </c>
      <c r="L198" s="84">
        <v>-6.7238643393130904E-2</v>
      </c>
    </row>
    <row r="199" spans="1:12" x14ac:dyDescent="0.3">
      <c r="A199" s="102" t="s">
        <v>383</v>
      </c>
      <c r="B199" s="74">
        <v>0</v>
      </c>
      <c r="C199" s="74">
        <v>0</v>
      </c>
      <c r="D199" s="74">
        <v>0</v>
      </c>
      <c r="E199" s="74">
        <v>0</v>
      </c>
      <c r="F199" s="74">
        <v>0</v>
      </c>
      <c r="G199" s="73">
        <f t="shared" si="12"/>
        <v>0</v>
      </c>
      <c r="H199" s="80">
        <f t="shared" si="13"/>
        <v>0</v>
      </c>
      <c r="I199" s="80"/>
      <c r="J199" s="13"/>
      <c r="K199" s="83" t="s">
        <v>328</v>
      </c>
      <c r="L199" s="84">
        <v>-7.7996826336031833E-2</v>
      </c>
    </row>
    <row r="200" spans="1:12" x14ac:dyDescent="0.3">
      <c r="A200" s="102" t="s">
        <v>550</v>
      </c>
      <c r="B200" s="74">
        <v>0</v>
      </c>
      <c r="C200" s="74">
        <v>0</v>
      </c>
      <c r="D200" s="74">
        <v>0</v>
      </c>
      <c r="E200" s="74">
        <v>0</v>
      </c>
      <c r="F200" s="74">
        <v>0</v>
      </c>
      <c r="G200" s="73">
        <f t="shared" si="12"/>
        <v>0</v>
      </c>
      <c r="H200" s="80">
        <f t="shared" si="13"/>
        <v>0</v>
      </c>
      <c r="I200" s="80"/>
      <c r="J200" s="13"/>
      <c r="K200" s="83" t="s">
        <v>314</v>
      </c>
      <c r="L200" s="84">
        <v>-9.1444555014658022E-2</v>
      </c>
    </row>
    <row r="201" spans="1:12" x14ac:dyDescent="0.3">
      <c r="A201" s="102" t="s">
        <v>287</v>
      </c>
      <c r="B201" s="74">
        <v>0</v>
      </c>
      <c r="C201" s="74">
        <v>0</v>
      </c>
      <c r="D201" s="74">
        <v>0</v>
      </c>
      <c r="E201" s="74">
        <v>0</v>
      </c>
      <c r="F201" s="74">
        <v>0</v>
      </c>
      <c r="G201" s="73">
        <f t="shared" si="12"/>
        <v>0</v>
      </c>
      <c r="H201" s="80">
        <f t="shared" si="13"/>
        <v>0</v>
      </c>
      <c r="I201" s="80"/>
      <c r="J201" s="13"/>
      <c r="K201" s="83" t="s">
        <v>302</v>
      </c>
      <c r="L201" s="84">
        <v>-0.10758182942900943</v>
      </c>
    </row>
    <row r="202" spans="1:12" x14ac:dyDescent="0.3">
      <c r="A202" s="102" t="s">
        <v>306</v>
      </c>
      <c r="B202" s="74">
        <v>1</v>
      </c>
      <c r="C202" s="74">
        <v>-1</v>
      </c>
      <c r="D202" s="74">
        <v>0</v>
      </c>
      <c r="E202" s="74">
        <v>0</v>
      </c>
      <c r="F202" s="74">
        <v>0</v>
      </c>
      <c r="G202" s="73">
        <f t="shared" si="12"/>
        <v>0</v>
      </c>
      <c r="H202" s="80">
        <f t="shared" si="13"/>
        <v>0</v>
      </c>
      <c r="I202" s="80"/>
      <c r="J202" s="13"/>
      <c r="K202" s="83" t="s">
        <v>245</v>
      </c>
      <c r="L202" s="84">
        <v>-0.15330410693633845</v>
      </c>
    </row>
    <row r="203" spans="1:12" x14ac:dyDescent="0.3">
      <c r="A203" s="102" t="s">
        <v>665</v>
      </c>
      <c r="B203" s="74">
        <v>0</v>
      </c>
      <c r="C203" s="74">
        <v>0</v>
      </c>
      <c r="D203" s="74">
        <v>-1</v>
      </c>
      <c r="E203" s="74">
        <v>0</v>
      </c>
      <c r="F203" s="74">
        <v>2</v>
      </c>
      <c r="G203" s="73">
        <f t="shared" si="12"/>
        <v>0.2</v>
      </c>
      <c r="H203" s="80">
        <f t="shared" si="13"/>
        <v>2.6895457357252366E-3</v>
      </c>
      <c r="I203" s="80"/>
      <c r="J203" s="13"/>
      <c r="K203" s="83" t="s">
        <v>60</v>
      </c>
      <c r="L203" s="84">
        <v>-0.18288911002931604</v>
      </c>
    </row>
    <row r="204" spans="1:12" x14ac:dyDescent="0.3">
      <c r="A204" s="102" t="s">
        <v>318</v>
      </c>
      <c r="B204" s="74">
        <v>0</v>
      </c>
      <c r="C204" s="74">
        <v>0</v>
      </c>
      <c r="D204" s="74">
        <v>0</v>
      </c>
      <c r="E204" s="74">
        <v>0</v>
      </c>
      <c r="F204" s="74">
        <v>0</v>
      </c>
      <c r="G204" s="73">
        <f t="shared" si="12"/>
        <v>0</v>
      </c>
      <c r="H204" s="80">
        <f t="shared" si="13"/>
        <v>0</v>
      </c>
      <c r="I204" s="80"/>
      <c r="J204" s="13"/>
      <c r="K204" s="83" t="s">
        <v>308</v>
      </c>
      <c r="L204" s="84">
        <v>-0.2662650278367984</v>
      </c>
    </row>
    <row r="205" spans="1:12" x14ac:dyDescent="0.3">
      <c r="A205" s="102" t="s">
        <v>487</v>
      </c>
      <c r="B205" s="74">
        <v>0</v>
      </c>
      <c r="C205" s="74">
        <v>0</v>
      </c>
      <c r="D205" s="74">
        <v>0</v>
      </c>
      <c r="E205" s="74">
        <v>0</v>
      </c>
      <c r="F205" s="74">
        <v>0</v>
      </c>
      <c r="G205" s="73">
        <f t="shared" si="12"/>
        <v>0</v>
      </c>
      <c r="H205" s="80">
        <f t="shared" si="13"/>
        <v>0</v>
      </c>
      <c r="I205" s="80"/>
      <c r="J205" s="13"/>
      <c r="K205" s="83" t="s">
        <v>224</v>
      </c>
      <c r="L205" s="84">
        <v>-0.27971275651542454</v>
      </c>
    </row>
    <row r="206" spans="1:12" x14ac:dyDescent="0.3">
      <c r="A206" s="102" t="s">
        <v>330</v>
      </c>
      <c r="B206" s="74">
        <v>0</v>
      </c>
      <c r="C206" s="74">
        <v>0</v>
      </c>
      <c r="D206" s="74">
        <v>0</v>
      </c>
      <c r="E206" s="74">
        <v>0</v>
      </c>
      <c r="F206" s="74">
        <v>0</v>
      </c>
      <c r="G206" s="73">
        <f t="shared" si="12"/>
        <v>0</v>
      </c>
      <c r="H206" s="80">
        <f t="shared" si="13"/>
        <v>0</v>
      </c>
      <c r="I206" s="80"/>
      <c r="J206" s="13"/>
      <c r="K206" s="83" t="s">
        <v>282</v>
      </c>
      <c r="L206" s="84">
        <v>-0.32274548828702831</v>
      </c>
    </row>
    <row r="207" spans="1:12" x14ac:dyDescent="0.3">
      <c r="A207" s="102" t="s">
        <v>620</v>
      </c>
      <c r="B207" s="74">
        <v>0</v>
      </c>
      <c r="C207" s="74">
        <v>0</v>
      </c>
      <c r="D207" s="74">
        <v>0</v>
      </c>
      <c r="E207" s="74">
        <v>0</v>
      </c>
      <c r="F207" s="74">
        <v>0</v>
      </c>
      <c r="G207" s="73">
        <f t="shared" si="12"/>
        <v>0</v>
      </c>
      <c r="H207" s="80">
        <f t="shared" si="13"/>
        <v>0</v>
      </c>
      <c r="I207" s="80"/>
      <c r="J207" s="13"/>
      <c r="K207" s="83" t="s">
        <v>289</v>
      </c>
      <c r="L207" s="84">
        <v>-0.41150049756596113</v>
      </c>
    </row>
    <row r="208" spans="1:12" x14ac:dyDescent="0.3">
      <c r="A208" s="102" t="s">
        <v>664</v>
      </c>
      <c r="B208" s="74">
        <v>0</v>
      </c>
      <c r="C208" s="74">
        <v>0</v>
      </c>
      <c r="D208" s="74">
        <v>0</v>
      </c>
      <c r="E208" s="74">
        <v>0</v>
      </c>
      <c r="F208" s="74">
        <v>0</v>
      </c>
      <c r="G208" s="73">
        <f t="shared" si="12"/>
        <v>0</v>
      </c>
      <c r="H208" s="80">
        <f t="shared" si="13"/>
        <v>0</v>
      </c>
      <c r="I208" s="80"/>
      <c r="J208" s="13"/>
      <c r="K208" s="83" t="s">
        <v>44</v>
      </c>
      <c r="L208" s="84">
        <v>-0.51908232699497059</v>
      </c>
    </row>
    <row r="209" spans="1:12" x14ac:dyDescent="0.3">
      <c r="A209" s="102" t="s">
        <v>558</v>
      </c>
      <c r="B209" s="74">
        <v>0</v>
      </c>
      <c r="C209" s="74">
        <v>0</v>
      </c>
      <c r="D209" s="74">
        <v>0</v>
      </c>
      <c r="E209" s="74">
        <v>0</v>
      </c>
      <c r="F209" s="74">
        <v>-2</v>
      </c>
      <c r="G209" s="73">
        <f t="shared" si="12"/>
        <v>-0.4</v>
      </c>
      <c r="H209" s="80">
        <f t="shared" si="13"/>
        <v>-5.3790914714504732E-3</v>
      </c>
      <c r="I209" s="80"/>
      <c r="J209" s="13"/>
      <c r="K209" s="83" t="s">
        <v>587</v>
      </c>
      <c r="L209" s="84">
        <v>-0.52446141846642103</v>
      </c>
    </row>
    <row r="210" spans="1:12" x14ac:dyDescent="0.3">
      <c r="A210" s="102" t="s">
        <v>655</v>
      </c>
      <c r="B210" s="74">
        <v>0</v>
      </c>
      <c r="C210" s="74">
        <v>0</v>
      </c>
      <c r="D210" s="74">
        <v>0</v>
      </c>
      <c r="E210" s="74">
        <v>0</v>
      </c>
      <c r="F210" s="74">
        <v>0</v>
      </c>
      <c r="G210" s="73">
        <f t="shared" si="12"/>
        <v>0</v>
      </c>
      <c r="H210" s="80">
        <f t="shared" si="13"/>
        <v>0</v>
      </c>
      <c r="I210" s="80"/>
      <c r="J210" s="13"/>
      <c r="K210" s="83" t="s">
        <v>334</v>
      </c>
      <c r="L210" s="84">
        <v>-0.60783733627390335</v>
      </c>
    </row>
    <row r="211" spans="1:12" x14ac:dyDescent="0.3">
      <c r="A211" s="102" t="s">
        <v>663</v>
      </c>
      <c r="B211" s="74">
        <v>0</v>
      </c>
      <c r="C211" s="74">
        <v>0</v>
      </c>
      <c r="D211" s="74">
        <v>0</v>
      </c>
      <c r="E211" s="74">
        <v>0</v>
      </c>
      <c r="F211" s="74">
        <v>0</v>
      </c>
      <c r="G211" s="73">
        <f t="shared" si="12"/>
        <v>0</v>
      </c>
      <c r="H211" s="80">
        <f t="shared" si="13"/>
        <v>0</v>
      </c>
      <c r="I211" s="80"/>
      <c r="J211" s="13"/>
      <c r="K211" s="83" t="s">
        <v>251</v>
      </c>
      <c r="L211" s="84">
        <v>-0.62397461068825466</v>
      </c>
    </row>
    <row r="212" spans="1:12" x14ac:dyDescent="0.3">
      <c r="A212" s="102" t="s">
        <v>341</v>
      </c>
      <c r="B212" s="74">
        <v>0</v>
      </c>
      <c r="C212" s="74">
        <v>0</v>
      </c>
      <c r="D212" s="74">
        <v>0</v>
      </c>
      <c r="E212" s="74">
        <v>0</v>
      </c>
      <c r="F212" s="74">
        <v>0</v>
      </c>
      <c r="G212" s="73">
        <f t="shared" si="12"/>
        <v>0</v>
      </c>
      <c r="H212" s="80">
        <f t="shared" si="13"/>
        <v>0</v>
      </c>
      <c r="I212" s="80"/>
      <c r="J212" s="13"/>
      <c r="K212" s="83" t="s">
        <v>596</v>
      </c>
      <c r="L212" s="84">
        <v>-0.6535596137812324</v>
      </c>
    </row>
    <row r="213" spans="1:12" x14ac:dyDescent="0.3">
      <c r="A213" s="102" t="s">
        <v>661</v>
      </c>
      <c r="B213" s="74">
        <v>0</v>
      </c>
      <c r="C213" s="74">
        <v>0</v>
      </c>
      <c r="D213" s="74">
        <v>0</v>
      </c>
      <c r="E213" s="74">
        <v>0</v>
      </c>
      <c r="F213" s="74">
        <v>0</v>
      </c>
      <c r="G213" s="73">
        <f t="shared" si="12"/>
        <v>0</v>
      </c>
      <c r="H213" s="80">
        <f t="shared" si="13"/>
        <v>0</v>
      </c>
      <c r="I213" s="80"/>
      <c r="J213" s="13"/>
      <c r="K213" s="83" t="s">
        <v>425</v>
      </c>
      <c r="L213" s="84">
        <v>-0.87141281837497653</v>
      </c>
    </row>
    <row r="214" spans="1:12" x14ac:dyDescent="0.3">
      <c r="A214" s="102" t="s">
        <v>370</v>
      </c>
      <c r="B214" s="74">
        <v>0</v>
      </c>
      <c r="C214" s="74">
        <v>0</v>
      </c>
      <c r="D214" s="74">
        <v>0</v>
      </c>
      <c r="E214" s="74">
        <v>0</v>
      </c>
      <c r="F214" s="74">
        <v>0</v>
      </c>
      <c r="G214" s="73">
        <f t="shared" si="12"/>
        <v>0</v>
      </c>
      <c r="H214" s="80">
        <f t="shared" si="13"/>
        <v>0</v>
      </c>
      <c r="I214" s="80"/>
      <c r="J214" s="13"/>
      <c r="K214" s="83" t="s">
        <v>218</v>
      </c>
      <c r="L214" s="84">
        <v>-2.2054275032946933</v>
      </c>
    </row>
    <row r="215" spans="1:12" x14ac:dyDescent="0.3">
      <c r="A215" s="102" t="s">
        <v>375</v>
      </c>
      <c r="B215" s="74">
        <v>0</v>
      </c>
      <c r="C215" s="74">
        <v>0</v>
      </c>
      <c r="D215" s="74">
        <v>0</v>
      </c>
      <c r="E215" s="74">
        <v>0</v>
      </c>
      <c r="F215" s="74">
        <v>0</v>
      </c>
      <c r="G215" s="73">
        <f t="shared" si="12"/>
        <v>0</v>
      </c>
      <c r="H215" s="80">
        <f t="shared" si="13"/>
        <v>0</v>
      </c>
      <c r="I215" s="80"/>
      <c r="J215" s="13"/>
      <c r="K215" s="83" t="s">
        <v>331</v>
      </c>
      <c r="L215" s="84">
        <v>-2.8132648395685966</v>
      </c>
    </row>
    <row r="216" spans="1:12" x14ac:dyDescent="0.3">
      <c r="A216" s="102" t="s">
        <v>658</v>
      </c>
      <c r="B216" s="74">
        <v>0</v>
      </c>
      <c r="C216" s="74">
        <v>0</v>
      </c>
      <c r="D216" s="74">
        <v>0</v>
      </c>
      <c r="E216" s="74">
        <v>0</v>
      </c>
      <c r="F216" s="74">
        <v>0</v>
      </c>
      <c r="G216" s="73">
        <f t="shared" si="12"/>
        <v>0</v>
      </c>
      <c r="H216" s="80">
        <f t="shared" si="13"/>
        <v>0</v>
      </c>
      <c r="I216" s="80"/>
      <c r="J216" s="13"/>
      <c r="K216" s="83" t="s">
        <v>30</v>
      </c>
      <c r="L216" s="84">
        <v>-4.0477663322664803</v>
      </c>
    </row>
    <row r="217" spans="1:12" x14ac:dyDescent="0.3">
      <c r="A217" s="102" t="s">
        <v>657</v>
      </c>
      <c r="B217" s="74">
        <v>0</v>
      </c>
      <c r="C217" s="74">
        <v>0</v>
      </c>
      <c r="D217" s="74">
        <v>0</v>
      </c>
      <c r="E217" s="74">
        <v>-9</v>
      </c>
      <c r="F217" s="74">
        <v>0</v>
      </c>
      <c r="G217" s="73">
        <f t="shared" si="12"/>
        <v>-1.8</v>
      </c>
      <c r="H217" s="80">
        <f t="shared" si="13"/>
        <v>-2.4205911621527125E-2</v>
      </c>
      <c r="I217" s="80"/>
      <c r="J217" s="13"/>
      <c r="K217" s="83" t="s">
        <v>378</v>
      </c>
      <c r="L217" s="84">
        <v>-5.1020682606707721</v>
      </c>
    </row>
  </sheetData>
  <autoFilter ref="K28:L217" xr:uid="{214B2497-5DBA-9749-8F61-286CF666D8B4}">
    <sortState xmlns:xlrd2="http://schemas.microsoft.com/office/spreadsheetml/2017/richdata2" ref="K29:L217">
      <sortCondition descending="1" ref="L28:L217"/>
    </sortState>
  </autoFilter>
  <pageMargins left="0.70866141732283472" right="0.70866141732283472" top="0.78740157480314965" bottom="0.74803149606299213" header="0.31496062992125984" footer="0.31496062992125984"/>
  <pageSetup paperSize="9" scale="75" fitToHeight="0" orientation="landscape" r:id="rId1"/>
  <headerFooter>
    <oddHeader>&amp;L&amp;G</oddHeader>
    <oddFooter>Página &amp;P</oddFooter>
  </headerFooter>
  <legacyDrawingHF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89147-200B-F547-8890-0FC50AF1F859}">
  <sheetPr codeName="Hoja26">
    <tabColor theme="5"/>
    <pageSetUpPr fitToPage="1"/>
  </sheetPr>
  <dimension ref="A1:M209"/>
  <sheetViews>
    <sheetView view="pageLayout" zoomScaleNormal="130" workbookViewId="0">
      <selection activeCell="B6" sqref="B6:H6"/>
    </sheetView>
  </sheetViews>
  <sheetFormatPr baseColWidth="10" defaultColWidth="8.875" defaultRowHeight="16.5" x14ac:dyDescent="0.3"/>
  <cols>
    <col min="1" max="1" width="29.875" style="5" customWidth="1"/>
    <col min="2" max="6" width="10" style="5" customWidth="1"/>
    <col min="7" max="10" width="8.875" style="5"/>
    <col min="11" max="11" width="23.5" style="5" customWidth="1"/>
    <col min="12" max="16384" width="8.875" style="5"/>
  </cols>
  <sheetData>
    <row r="1" spans="1:12" s="148" customFormat="1" ht="20.25" x14ac:dyDescent="0.35">
      <c r="A1" s="3" t="s">
        <v>1586</v>
      </c>
    </row>
    <row r="2" spans="1:12" ht="17.25" x14ac:dyDescent="0.3">
      <c r="A2" s="18" t="s">
        <v>1576</v>
      </c>
      <c r="B2" s="68"/>
    </row>
    <row r="3" spans="1:12" ht="17.25" x14ac:dyDescent="0.3">
      <c r="A3" s="18" t="s">
        <v>1188</v>
      </c>
      <c r="B3" s="68"/>
    </row>
    <row r="5" spans="1:12" x14ac:dyDescent="0.3">
      <c r="A5" s="102" t="s">
        <v>1626</v>
      </c>
      <c r="B5" s="86" t="s">
        <v>12</v>
      </c>
      <c r="C5" s="86" t="s">
        <v>17</v>
      </c>
      <c r="D5" s="86" t="s">
        <v>13</v>
      </c>
      <c r="E5" s="86" t="s">
        <v>14</v>
      </c>
      <c r="F5" s="86" t="s">
        <v>15</v>
      </c>
      <c r="G5" s="94" t="s">
        <v>1554</v>
      </c>
      <c r="H5" s="94" t="s">
        <v>182</v>
      </c>
      <c r="I5" s="94"/>
      <c r="J5" s="13"/>
      <c r="K5" s="13"/>
      <c r="L5" s="13"/>
    </row>
    <row r="6" spans="1:12" ht="17.25" thickBot="1" x14ac:dyDescent="0.35">
      <c r="A6" s="106" t="s">
        <v>179</v>
      </c>
      <c r="B6" s="159">
        <f>B7+B29</f>
        <v>13568</v>
      </c>
      <c r="C6" s="159">
        <f>C7+C29</f>
        <v>18475</v>
      </c>
      <c r="D6" s="159">
        <f>D7+D29</f>
        <v>14749</v>
      </c>
      <c r="E6" s="159">
        <f>E7+E29</f>
        <v>33849</v>
      </c>
      <c r="F6" s="159">
        <f>F7+F29</f>
        <v>40125</v>
      </c>
      <c r="G6" s="160">
        <f t="shared" ref="G6:G27" si="0">AVERAGE(B6:F6)</f>
        <v>24153.200000000001</v>
      </c>
      <c r="H6" s="134">
        <f t="shared" ref="H6:H27" si="1">G6/$G$6*100</f>
        <v>100</v>
      </c>
      <c r="I6" s="13"/>
      <c r="J6" s="13"/>
      <c r="K6" s="13"/>
      <c r="L6" s="13"/>
    </row>
    <row r="7" spans="1:12" x14ac:dyDescent="0.3">
      <c r="A7" s="107" t="s">
        <v>1558</v>
      </c>
      <c r="B7" s="144">
        <f>SUM(B10:B27)</f>
        <v>-619</v>
      </c>
      <c r="C7" s="144">
        <f>SUM(C10:C27)</f>
        <v>6738</v>
      </c>
      <c r="D7" s="144">
        <f>SUM(D10:D27)</f>
        <v>2849</v>
      </c>
      <c r="E7" s="144">
        <f>SUM(E10:E27)</f>
        <v>11344</v>
      </c>
      <c r="F7" s="144">
        <f>SUM(F10:F27)</f>
        <v>14301</v>
      </c>
      <c r="G7" s="144">
        <f t="shared" si="0"/>
        <v>6922.6</v>
      </c>
      <c r="H7" s="109">
        <f t="shared" si="1"/>
        <v>28.661212592948349</v>
      </c>
      <c r="I7" s="98"/>
      <c r="J7" s="13"/>
      <c r="K7" s="13"/>
      <c r="L7" s="13"/>
    </row>
    <row r="8" spans="1:12" x14ac:dyDescent="0.3">
      <c r="A8" s="104" t="s">
        <v>202</v>
      </c>
      <c r="B8" s="81">
        <v>7500</v>
      </c>
      <c r="C8" s="81">
        <v>15085</v>
      </c>
      <c r="D8" s="81">
        <v>7775</v>
      </c>
      <c r="E8" s="81">
        <v>30848</v>
      </c>
      <c r="F8" s="81">
        <v>226</v>
      </c>
      <c r="G8" s="73">
        <f t="shared" si="0"/>
        <v>12286.8</v>
      </c>
      <c r="H8" s="80">
        <f t="shared" si="1"/>
        <v>50.870278058393914</v>
      </c>
      <c r="I8" s="80"/>
      <c r="J8" s="13"/>
      <c r="K8" s="13"/>
      <c r="L8" s="13"/>
    </row>
    <row r="9" spans="1:12" x14ac:dyDescent="0.3">
      <c r="A9" s="104" t="s">
        <v>686</v>
      </c>
      <c r="B9" s="81">
        <v>13426</v>
      </c>
      <c r="C9" s="81">
        <v>11162</v>
      </c>
      <c r="D9" s="81">
        <v>3340</v>
      </c>
      <c r="E9" s="81">
        <v>19223</v>
      </c>
      <c r="F9" s="81">
        <v>-3498</v>
      </c>
      <c r="G9" s="73">
        <f t="shared" si="0"/>
        <v>8730.6</v>
      </c>
      <c r="H9" s="80">
        <f t="shared" si="1"/>
        <v>36.14676316181707</v>
      </c>
      <c r="I9" s="80"/>
      <c r="J9" s="13"/>
      <c r="K9" s="13"/>
      <c r="L9" s="13"/>
    </row>
    <row r="10" spans="1:12" x14ac:dyDescent="0.3">
      <c r="A10" s="102" t="s">
        <v>277</v>
      </c>
      <c r="B10" s="74">
        <v>2</v>
      </c>
      <c r="C10" s="74">
        <v>1</v>
      </c>
      <c r="D10" s="74">
        <v>2</v>
      </c>
      <c r="E10" s="74">
        <v>2</v>
      </c>
      <c r="F10" s="74">
        <v>1</v>
      </c>
      <c r="G10" s="73">
        <f t="shared" si="0"/>
        <v>1.6</v>
      </c>
      <c r="H10" s="80">
        <f t="shared" si="1"/>
        <v>6.6243810343970984E-3</v>
      </c>
      <c r="I10" s="80"/>
      <c r="J10" s="13"/>
      <c r="K10" s="13"/>
      <c r="L10" s="13"/>
    </row>
    <row r="11" spans="1:12" x14ac:dyDescent="0.3">
      <c r="A11" s="102" t="s">
        <v>297</v>
      </c>
      <c r="B11" s="74">
        <v>-10</v>
      </c>
      <c r="C11" s="74">
        <v>7</v>
      </c>
      <c r="D11" s="74">
        <v>0</v>
      </c>
      <c r="E11" s="74">
        <v>0</v>
      </c>
      <c r="F11" s="74">
        <v>2</v>
      </c>
      <c r="G11" s="73">
        <f t="shared" si="0"/>
        <v>-0.2</v>
      </c>
      <c r="H11" s="80">
        <f t="shared" si="1"/>
        <v>-8.280476292996373E-4</v>
      </c>
      <c r="I11" s="80"/>
      <c r="J11" s="13"/>
      <c r="K11" s="13"/>
      <c r="L11" s="13"/>
    </row>
    <row r="12" spans="1:12" x14ac:dyDescent="0.3">
      <c r="A12" s="102" t="s">
        <v>327</v>
      </c>
      <c r="B12" s="74">
        <v>231</v>
      </c>
      <c r="C12" s="74">
        <v>215</v>
      </c>
      <c r="D12" s="74">
        <v>438</v>
      </c>
      <c r="E12" s="74">
        <v>224</v>
      </c>
      <c r="F12" s="74">
        <v>-32</v>
      </c>
      <c r="G12" s="73">
        <f t="shared" si="0"/>
        <v>215.2</v>
      </c>
      <c r="H12" s="80">
        <f t="shared" si="1"/>
        <v>0.89097924912640969</v>
      </c>
      <c r="I12" s="80"/>
      <c r="J12" s="13"/>
      <c r="K12" s="13"/>
      <c r="L12" s="13"/>
    </row>
    <row r="13" spans="1:12" x14ac:dyDescent="0.3">
      <c r="A13" s="102" t="s">
        <v>362</v>
      </c>
      <c r="B13" s="74">
        <v>227</v>
      </c>
      <c r="C13" s="74">
        <v>286</v>
      </c>
      <c r="D13" s="74">
        <v>1286</v>
      </c>
      <c r="E13" s="74">
        <v>960</v>
      </c>
      <c r="F13" s="74">
        <v>796</v>
      </c>
      <c r="G13" s="73">
        <f t="shared" si="0"/>
        <v>711</v>
      </c>
      <c r="H13" s="80">
        <f t="shared" si="1"/>
        <v>2.9437093221602106</v>
      </c>
      <c r="I13" s="80"/>
      <c r="J13" s="13"/>
      <c r="K13" s="13"/>
      <c r="L13" s="13"/>
    </row>
    <row r="14" spans="1:12" x14ac:dyDescent="0.3">
      <c r="A14" s="102" t="s">
        <v>379</v>
      </c>
      <c r="B14" s="74">
        <v>-6323</v>
      </c>
      <c r="C14" s="74">
        <v>2819</v>
      </c>
      <c r="D14" s="74">
        <v>1276</v>
      </c>
      <c r="E14" s="74">
        <v>5076</v>
      </c>
      <c r="F14" s="74">
        <v>974</v>
      </c>
      <c r="G14" s="73">
        <f t="shared" si="0"/>
        <v>764.4</v>
      </c>
      <c r="H14" s="80">
        <f t="shared" si="1"/>
        <v>3.1647980391832133</v>
      </c>
      <c r="I14" s="80"/>
      <c r="J14" s="13"/>
      <c r="K14" s="13"/>
      <c r="L14" s="13"/>
    </row>
    <row r="15" spans="1:12" x14ac:dyDescent="0.3">
      <c r="A15" s="102" t="s">
        <v>205</v>
      </c>
      <c r="B15" s="74">
        <v>11</v>
      </c>
      <c r="C15" s="74">
        <v>6</v>
      </c>
      <c r="D15" s="74">
        <v>131</v>
      </c>
      <c r="E15" s="74">
        <v>53</v>
      </c>
      <c r="F15" s="74">
        <v>34</v>
      </c>
      <c r="G15" s="73">
        <f t="shared" si="0"/>
        <v>47</v>
      </c>
      <c r="H15" s="80">
        <f t="shared" si="1"/>
        <v>0.19459119288541477</v>
      </c>
      <c r="I15" s="80"/>
      <c r="J15" s="13"/>
      <c r="K15" s="13"/>
      <c r="L15" s="13"/>
    </row>
    <row r="16" spans="1:12" x14ac:dyDescent="0.3">
      <c r="A16" s="102" t="s">
        <v>685</v>
      </c>
      <c r="B16" s="74">
        <v>12</v>
      </c>
      <c r="C16" s="74">
        <v>-123</v>
      </c>
      <c r="D16" s="74">
        <v>30</v>
      </c>
      <c r="E16" s="74">
        <v>12</v>
      </c>
      <c r="F16" s="74">
        <v>14</v>
      </c>
      <c r="G16" s="73">
        <f t="shared" si="0"/>
        <v>-11</v>
      </c>
      <c r="H16" s="80">
        <f t="shared" si="1"/>
        <v>-4.5542619611480047E-2</v>
      </c>
      <c r="I16" s="80"/>
      <c r="J16" s="13"/>
      <c r="K16" s="13"/>
      <c r="L16" s="13"/>
    </row>
    <row r="17" spans="1:12" x14ac:dyDescent="0.3">
      <c r="A17" s="102" t="s">
        <v>684</v>
      </c>
      <c r="B17" s="74">
        <v>1514</v>
      </c>
      <c r="C17" s="74">
        <v>119</v>
      </c>
      <c r="D17" s="74">
        <v>135</v>
      </c>
      <c r="E17" s="74">
        <v>-13</v>
      </c>
      <c r="F17" s="74">
        <v>338</v>
      </c>
      <c r="G17" s="73">
        <f t="shared" si="0"/>
        <v>418.6</v>
      </c>
      <c r="H17" s="80">
        <f t="shared" si="1"/>
        <v>1.7331036881241411</v>
      </c>
      <c r="I17" s="80"/>
      <c r="J17" s="13"/>
      <c r="K17" s="13"/>
      <c r="L17" s="13"/>
    </row>
    <row r="18" spans="1:12" x14ac:dyDescent="0.3">
      <c r="A18" s="102" t="s">
        <v>683</v>
      </c>
      <c r="B18" s="74">
        <v>1</v>
      </c>
      <c r="C18" s="74">
        <v>0</v>
      </c>
      <c r="D18" s="74">
        <v>-1</v>
      </c>
      <c r="E18" s="74">
        <v>0</v>
      </c>
      <c r="F18" s="74">
        <v>0</v>
      </c>
      <c r="G18" s="73">
        <f t="shared" si="0"/>
        <v>0</v>
      </c>
      <c r="H18" s="80">
        <f t="shared" si="1"/>
        <v>0</v>
      </c>
      <c r="I18" s="80"/>
      <c r="J18" s="13"/>
      <c r="K18" s="13"/>
      <c r="L18" s="13"/>
    </row>
    <row r="19" spans="1:12" x14ac:dyDescent="0.3">
      <c r="A19" s="102" t="s">
        <v>682</v>
      </c>
      <c r="B19" s="74">
        <v>24</v>
      </c>
      <c r="C19" s="74">
        <v>25</v>
      </c>
      <c r="D19" s="74">
        <v>-13</v>
      </c>
      <c r="E19" s="74">
        <v>4</v>
      </c>
      <c r="F19" s="74">
        <v>1</v>
      </c>
      <c r="G19" s="73">
        <f t="shared" si="0"/>
        <v>8.1999999999999993</v>
      </c>
      <c r="H19" s="80">
        <f t="shared" si="1"/>
        <v>3.3949952801285127E-2</v>
      </c>
      <c r="I19" s="80"/>
      <c r="J19" s="13"/>
      <c r="K19" s="13"/>
      <c r="L19" s="13"/>
    </row>
    <row r="20" spans="1:12" x14ac:dyDescent="0.3">
      <c r="A20" s="102" t="s">
        <v>681</v>
      </c>
      <c r="B20" s="74">
        <v>-1</v>
      </c>
      <c r="C20" s="74">
        <v>1</v>
      </c>
      <c r="D20" s="74">
        <v>0</v>
      </c>
      <c r="E20" s="74">
        <v>0</v>
      </c>
      <c r="F20" s="74">
        <v>0</v>
      </c>
      <c r="G20" s="73">
        <f t="shared" si="0"/>
        <v>0</v>
      </c>
      <c r="H20" s="80">
        <f t="shared" si="1"/>
        <v>0</v>
      </c>
      <c r="I20" s="80"/>
      <c r="J20" s="13"/>
      <c r="K20" s="13"/>
      <c r="L20" s="13"/>
    </row>
    <row r="21" spans="1:12" x14ac:dyDescent="0.3">
      <c r="A21" s="102" t="s">
        <v>680</v>
      </c>
      <c r="B21" s="74">
        <v>0</v>
      </c>
      <c r="C21" s="74">
        <v>13</v>
      </c>
      <c r="D21" s="74">
        <v>22</v>
      </c>
      <c r="E21" s="74">
        <v>0</v>
      </c>
      <c r="F21" s="74">
        <v>0</v>
      </c>
      <c r="G21" s="73">
        <f t="shared" si="0"/>
        <v>7</v>
      </c>
      <c r="H21" s="80">
        <f t="shared" si="1"/>
        <v>2.8981667025487306E-2</v>
      </c>
      <c r="I21" s="80"/>
      <c r="J21" s="13"/>
      <c r="K21" s="13"/>
      <c r="L21" s="13"/>
    </row>
    <row r="22" spans="1:12" x14ac:dyDescent="0.3">
      <c r="A22" s="102" t="s">
        <v>234</v>
      </c>
      <c r="B22" s="74">
        <v>263</v>
      </c>
      <c r="C22" s="74">
        <v>1305</v>
      </c>
      <c r="D22" s="74">
        <v>247</v>
      </c>
      <c r="E22" s="74">
        <v>523</v>
      </c>
      <c r="F22" s="74">
        <v>-655</v>
      </c>
      <c r="G22" s="73">
        <f t="shared" si="0"/>
        <v>336.6</v>
      </c>
      <c r="H22" s="80">
        <f t="shared" si="1"/>
        <v>1.3936041601112896</v>
      </c>
      <c r="I22" s="80"/>
      <c r="J22" s="13"/>
      <c r="K22" s="13"/>
      <c r="L22" s="13"/>
    </row>
    <row r="23" spans="1:12" x14ac:dyDescent="0.3">
      <c r="A23" s="102" t="s">
        <v>679</v>
      </c>
      <c r="B23" s="74">
        <v>1</v>
      </c>
      <c r="C23" s="74">
        <v>-2</v>
      </c>
      <c r="D23" s="74">
        <v>1</v>
      </c>
      <c r="E23" s="74">
        <v>0</v>
      </c>
      <c r="F23" s="74">
        <v>0</v>
      </c>
      <c r="G23" s="73">
        <f t="shared" si="0"/>
        <v>0</v>
      </c>
      <c r="H23" s="80">
        <f t="shared" si="1"/>
        <v>0</v>
      </c>
      <c r="I23" s="80"/>
      <c r="J23" s="13"/>
      <c r="K23" s="13"/>
      <c r="L23" s="13"/>
    </row>
    <row r="24" spans="1:12" x14ac:dyDescent="0.3">
      <c r="A24" s="102" t="s">
        <v>380</v>
      </c>
      <c r="B24" s="74">
        <v>2848</v>
      </c>
      <c r="C24" s="74">
        <v>959</v>
      </c>
      <c r="D24" s="74">
        <v>-1326</v>
      </c>
      <c r="E24" s="74">
        <v>3044</v>
      </c>
      <c r="F24" s="74">
        <v>12557</v>
      </c>
      <c r="G24" s="73">
        <f t="shared" si="0"/>
        <v>3616.4</v>
      </c>
      <c r="H24" s="80">
        <f t="shared" si="1"/>
        <v>14.972757232996042</v>
      </c>
      <c r="I24" s="80"/>
      <c r="J24" s="13"/>
      <c r="K24" s="13"/>
      <c r="L24" s="13"/>
    </row>
    <row r="25" spans="1:12" x14ac:dyDescent="0.3">
      <c r="A25" s="102" t="s">
        <v>283</v>
      </c>
      <c r="B25" s="74">
        <v>60</v>
      </c>
      <c r="C25" s="74">
        <v>-2</v>
      </c>
      <c r="D25" s="74">
        <v>154</v>
      </c>
      <c r="E25" s="74">
        <v>17</v>
      </c>
      <c r="F25" s="74">
        <v>23</v>
      </c>
      <c r="G25" s="73">
        <f t="shared" si="0"/>
        <v>50.4</v>
      </c>
      <c r="H25" s="80">
        <f t="shared" si="1"/>
        <v>0.20866800258350859</v>
      </c>
      <c r="I25" s="80"/>
      <c r="J25" s="13"/>
      <c r="K25" s="13"/>
      <c r="L25" s="13"/>
    </row>
    <row r="26" spans="1:12" x14ac:dyDescent="0.3">
      <c r="A26" s="102" t="s">
        <v>211</v>
      </c>
      <c r="B26" s="74">
        <v>-22</v>
      </c>
      <c r="C26" s="74">
        <v>1087</v>
      </c>
      <c r="D26" s="74">
        <v>460</v>
      </c>
      <c r="E26" s="74">
        <v>1440</v>
      </c>
      <c r="F26" s="74">
        <v>250</v>
      </c>
      <c r="G26" s="73">
        <f t="shared" si="0"/>
        <v>643</v>
      </c>
      <c r="H26" s="80">
        <f t="shared" si="1"/>
        <v>2.6621731281983338</v>
      </c>
      <c r="I26" s="80"/>
      <c r="J26" s="13"/>
      <c r="K26" s="13"/>
      <c r="L26" s="13"/>
    </row>
    <row r="27" spans="1:12" x14ac:dyDescent="0.3">
      <c r="A27" s="102" t="s">
        <v>321</v>
      </c>
      <c r="B27" s="74">
        <v>543</v>
      </c>
      <c r="C27" s="74">
        <v>22</v>
      </c>
      <c r="D27" s="74">
        <v>7</v>
      </c>
      <c r="E27" s="74">
        <v>2</v>
      </c>
      <c r="F27" s="74">
        <v>-2</v>
      </c>
      <c r="G27" s="73">
        <f t="shared" si="0"/>
        <v>114.4</v>
      </c>
      <c r="H27" s="80">
        <f t="shared" si="1"/>
        <v>0.4736432439593925</v>
      </c>
      <c r="I27" s="80"/>
      <c r="J27" s="13"/>
      <c r="K27" s="13"/>
      <c r="L27" s="13"/>
    </row>
    <row r="28" spans="1:12" ht="17.25" thickBot="1" x14ac:dyDescent="0.35">
      <c r="A28" s="110"/>
      <c r="B28" s="74"/>
      <c r="C28" s="74"/>
      <c r="D28" s="74"/>
      <c r="E28" s="74"/>
      <c r="F28" s="74"/>
      <c r="G28" s="13"/>
      <c r="H28" s="13"/>
      <c r="I28" s="13"/>
      <c r="J28" s="13"/>
      <c r="K28" s="13"/>
      <c r="L28" s="13"/>
    </row>
    <row r="29" spans="1:12" x14ac:dyDescent="0.3">
      <c r="A29" s="107" t="s">
        <v>627</v>
      </c>
      <c r="B29" s="91">
        <f>SUM(B30:B283)</f>
        <v>14187</v>
      </c>
      <c r="C29" s="91">
        <f>SUM(C30:C283)</f>
        <v>11737</v>
      </c>
      <c r="D29" s="91">
        <f>SUM(D30:D283)</f>
        <v>11900</v>
      </c>
      <c r="E29" s="91">
        <f>SUM(E30:E283)</f>
        <v>22505</v>
      </c>
      <c r="F29" s="91">
        <f>SUM(F30:F283)</f>
        <v>25824</v>
      </c>
      <c r="G29" s="144">
        <f t="shared" ref="G29:G60" si="2">AVERAGE(B29:F29)</f>
        <v>17230.599999999999</v>
      </c>
      <c r="H29" s="109">
        <f t="shared" ref="H29:H60" si="3">G29/$G$6*100</f>
        <v>71.33878740705164</v>
      </c>
      <c r="I29" s="98"/>
      <c r="J29" s="13"/>
      <c r="K29" s="85" t="s">
        <v>627</v>
      </c>
      <c r="L29" s="158">
        <v>71.33878740705164</v>
      </c>
    </row>
    <row r="30" spans="1:12" x14ac:dyDescent="0.3">
      <c r="A30" s="102" t="s">
        <v>225</v>
      </c>
      <c r="B30" s="74">
        <v>-2</v>
      </c>
      <c r="C30" s="74">
        <v>3</v>
      </c>
      <c r="D30" s="74">
        <v>-4</v>
      </c>
      <c r="E30" s="74">
        <v>3</v>
      </c>
      <c r="F30" s="74">
        <v>-2</v>
      </c>
      <c r="G30" s="73">
        <f t="shared" si="2"/>
        <v>-0.4</v>
      </c>
      <c r="H30" s="80">
        <f t="shared" si="3"/>
        <v>-1.6560952585992746E-3</v>
      </c>
      <c r="I30" s="80"/>
      <c r="J30" s="13"/>
      <c r="K30" s="83" t="s">
        <v>32</v>
      </c>
      <c r="L30" s="158">
        <v>18.850504281006241</v>
      </c>
    </row>
    <row r="31" spans="1:12" x14ac:dyDescent="0.3">
      <c r="A31" s="102" t="s">
        <v>313</v>
      </c>
      <c r="B31" s="74">
        <v>-2</v>
      </c>
      <c r="C31" s="74">
        <v>-5</v>
      </c>
      <c r="D31" s="74">
        <v>1</v>
      </c>
      <c r="E31" s="74">
        <v>-1</v>
      </c>
      <c r="F31" s="74">
        <v>0</v>
      </c>
      <c r="G31" s="73">
        <f t="shared" si="2"/>
        <v>-1.4</v>
      </c>
      <c r="H31" s="80">
        <f t="shared" si="3"/>
        <v>-5.7963334050974607E-3</v>
      </c>
      <c r="I31" s="80"/>
      <c r="J31" s="13"/>
      <c r="K31" s="83" t="s">
        <v>30</v>
      </c>
      <c r="L31" s="158">
        <v>16.805226636636139</v>
      </c>
    </row>
    <row r="32" spans="1:12" x14ac:dyDescent="0.3">
      <c r="A32" s="102" t="s">
        <v>310</v>
      </c>
      <c r="B32" s="74">
        <v>-94</v>
      </c>
      <c r="C32" s="74">
        <v>1</v>
      </c>
      <c r="D32" s="74">
        <v>1</v>
      </c>
      <c r="E32" s="74">
        <v>1</v>
      </c>
      <c r="F32" s="74">
        <v>0</v>
      </c>
      <c r="G32" s="73">
        <f t="shared" si="2"/>
        <v>-18.2</v>
      </c>
      <c r="H32" s="80">
        <f t="shared" si="3"/>
        <v>-7.5352334266266988E-2</v>
      </c>
      <c r="I32" s="80"/>
      <c r="J32" s="13"/>
      <c r="K32" s="83" t="s">
        <v>60</v>
      </c>
      <c r="L32" s="158">
        <v>6.3718265074607094</v>
      </c>
    </row>
    <row r="33" spans="1:13" x14ac:dyDescent="0.3">
      <c r="A33" s="102" t="s">
        <v>326</v>
      </c>
      <c r="B33" s="74">
        <v>0</v>
      </c>
      <c r="C33" s="74">
        <v>0</v>
      </c>
      <c r="D33" s="74">
        <v>0</v>
      </c>
      <c r="E33" s="74">
        <v>0</v>
      </c>
      <c r="F33" s="74">
        <v>0</v>
      </c>
      <c r="G33" s="73">
        <f t="shared" si="2"/>
        <v>0</v>
      </c>
      <c r="H33" s="80">
        <f t="shared" si="3"/>
        <v>0</v>
      </c>
      <c r="I33" s="80"/>
      <c r="J33" s="13"/>
      <c r="K33" s="83" t="s">
        <v>5</v>
      </c>
      <c r="L33" s="158">
        <v>5.2158720169584152</v>
      </c>
    </row>
    <row r="34" spans="1:13" x14ac:dyDescent="0.3">
      <c r="A34" s="102" t="s">
        <v>264</v>
      </c>
      <c r="B34" s="74">
        <v>4</v>
      </c>
      <c r="C34" s="74">
        <v>4</v>
      </c>
      <c r="D34" s="74">
        <v>7</v>
      </c>
      <c r="E34" s="74">
        <v>310</v>
      </c>
      <c r="F34" s="74">
        <v>21</v>
      </c>
      <c r="G34" s="73">
        <f t="shared" si="2"/>
        <v>69.2</v>
      </c>
      <c r="H34" s="80">
        <f t="shared" si="3"/>
        <v>0.28650447973767451</v>
      </c>
      <c r="I34" s="80"/>
      <c r="J34" s="13"/>
      <c r="K34" s="83" t="s">
        <v>238</v>
      </c>
      <c r="L34" s="158">
        <v>4.667704486362056</v>
      </c>
    </row>
    <row r="35" spans="1:13" x14ac:dyDescent="0.3">
      <c r="A35" s="102" t="s">
        <v>201</v>
      </c>
      <c r="B35" s="74">
        <v>1</v>
      </c>
      <c r="C35" s="74">
        <v>1</v>
      </c>
      <c r="D35" s="74">
        <v>0</v>
      </c>
      <c r="E35" s="74">
        <v>0</v>
      </c>
      <c r="F35" s="74">
        <v>1</v>
      </c>
      <c r="G35" s="73">
        <f t="shared" si="2"/>
        <v>0.6</v>
      </c>
      <c r="H35" s="80">
        <f t="shared" si="3"/>
        <v>2.4841428878989119E-3</v>
      </c>
      <c r="I35" s="80"/>
      <c r="J35" s="13"/>
      <c r="K35" s="83" t="s">
        <v>381</v>
      </c>
      <c r="L35" s="158">
        <v>4.5327327227862142</v>
      </c>
    </row>
    <row r="36" spans="1:13" x14ac:dyDescent="0.3">
      <c r="A36" s="102" t="s">
        <v>345</v>
      </c>
      <c r="B36" s="74">
        <v>-7</v>
      </c>
      <c r="C36" s="74">
        <v>11</v>
      </c>
      <c r="D36" s="74">
        <v>7</v>
      </c>
      <c r="E36" s="74">
        <v>-36</v>
      </c>
      <c r="F36" s="74">
        <v>4</v>
      </c>
      <c r="G36" s="73">
        <f t="shared" si="2"/>
        <v>-4.2</v>
      </c>
      <c r="H36" s="80">
        <f t="shared" si="3"/>
        <v>-1.7389000215292383E-2</v>
      </c>
      <c r="I36" s="80"/>
      <c r="J36" s="13"/>
      <c r="K36" s="83" t="s">
        <v>18</v>
      </c>
      <c r="L36" s="158">
        <f>2.70771574780981+L46</f>
        <v>3.4455061855157867</v>
      </c>
    </row>
    <row r="37" spans="1:13" x14ac:dyDescent="0.3">
      <c r="A37" s="102" t="s">
        <v>60</v>
      </c>
      <c r="B37" s="74">
        <v>1024</v>
      </c>
      <c r="C37" s="74">
        <v>596</v>
      </c>
      <c r="D37" s="74">
        <v>901</v>
      </c>
      <c r="E37" s="74">
        <v>3513</v>
      </c>
      <c r="F37" s="74">
        <v>1661</v>
      </c>
      <c r="G37" s="73">
        <f t="shared" si="2"/>
        <v>1539</v>
      </c>
      <c r="H37" s="80">
        <f t="shared" si="3"/>
        <v>6.3718265074607094</v>
      </c>
      <c r="I37" s="80"/>
      <c r="J37" s="13"/>
      <c r="K37" s="83" t="s">
        <v>274</v>
      </c>
      <c r="L37" s="158">
        <v>3.136644419787026</v>
      </c>
    </row>
    <row r="38" spans="1:13" x14ac:dyDescent="0.3">
      <c r="A38" s="102" t="s">
        <v>377</v>
      </c>
      <c r="B38" s="74">
        <v>-168</v>
      </c>
      <c r="C38" s="74">
        <v>-135</v>
      </c>
      <c r="D38" s="74">
        <v>14</v>
      </c>
      <c r="E38" s="74">
        <v>25</v>
      </c>
      <c r="F38" s="74">
        <v>19</v>
      </c>
      <c r="G38" s="73">
        <f t="shared" si="2"/>
        <v>-49</v>
      </c>
      <c r="H38" s="80">
        <f t="shared" si="3"/>
        <v>-0.20287166917841112</v>
      </c>
      <c r="I38" s="80"/>
      <c r="J38" s="13"/>
      <c r="K38" s="83" t="s">
        <v>237</v>
      </c>
      <c r="L38" s="158">
        <v>2.2340725038504217</v>
      </c>
    </row>
    <row r="39" spans="1:13" x14ac:dyDescent="0.3">
      <c r="A39" s="102" t="s">
        <v>648</v>
      </c>
      <c r="B39" s="72" t="s">
        <v>744</v>
      </c>
      <c r="C39" s="74">
        <v>0</v>
      </c>
      <c r="D39" s="72" t="s">
        <v>744</v>
      </c>
      <c r="E39" s="72" t="s">
        <v>744</v>
      </c>
      <c r="F39" s="72" t="s">
        <v>744</v>
      </c>
      <c r="G39" s="73">
        <f t="shared" si="2"/>
        <v>0</v>
      </c>
      <c r="H39" s="80">
        <f t="shared" si="3"/>
        <v>0</v>
      </c>
      <c r="I39" s="80"/>
      <c r="J39" s="13"/>
      <c r="K39" s="83" t="s">
        <v>331</v>
      </c>
      <c r="L39" s="158">
        <v>1.3116274448106255</v>
      </c>
      <c r="M39" s="156">
        <f>SUM(L30:L39)</f>
        <v>66.571717205173641</v>
      </c>
    </row>
    <row r="40" spans="1:13" x14ac:dyDescent="0.3">
      <c r="A40" s="102" t="s">
        <v>219</v>
      </c>
      <c r="B40" s="74">
        <v>0</v>
      </c>
      <c r="C40" s="74">
        <v>1</v>
      </c>
      <c r="D40" s="74">
        <v>4</v>
      </c>
      <c r="E40" s="74">
        <v>2</v>
      </c>
      <c r="F40" s="74">
        <v>3</v>
      </c>
      <c r="G40" s="73">
        <f t="shared" si="2"/>
        <v>2</v>
      </c>
      <c r="H40" s="80">
        <f t="shared" si="3"/>
        <v>8.2804762929963721E-3</v>
      </c>
      <c r="I40" s="80"/>
      <c r="J40" s="13"/>
      <c r="K40" s="83" t="s">
        <v>254</v>
      </c>
      <c r="L40" s="158">
        <v>1.2387592534322573</v>
      </c>
    </row>
    <row r="41" spans="1:13" x14ac:dyDescent="0.3">
      <c r="A41" s="102" t="s">
        <v>339</v>
      </c>
      <c r="B41" s="74">
        <v>-2368</v>
      </c>
      <c r="C41" s="74">
        <v>82</v>
      </c>
      <c r="D41" s="74">
        <v>205</v>
      </c>
      <c r="E41" s="74">
        <v>1800</v>
      </c>
      <c r="F41" s="74">
        <v>-90</v>
      </c>
      <c r="G41" s="73">
        <f t="shared" si="2"/>
        <v>-74.2</v>
      </c>
      <c r="H41" s="80">
        <f t="shared" si="3"/>
        <v>-0.30720567047016545</v>
      </c>
      <c r="I41" s="80"/>
      <c r="J41" s="13"/>
      <c r="K41" s="83" t="s">
        <v>44</v>
      </c>
      <c r="L41" s="158">
        <v>0.947286487918785</v>
      </c>
    </row>
    <row r="42" spans="1:13" x14ac:dyDescent="0.3">
      <c r="A42" s="102" t="s">
        <v>207</v>
      </c>
      <c r="B42" s="74">
        <v>-4</v>
      </c>
      <c r="C42" s="74">
        <v>45</v>
      </c>
      <c r="D42" s="74">
        <v>126</v>
      </c>
      <c r="E42" s="74">
        <v>20</v>
      </c>
      <c r="F42" s="74">
        <v>-5</v>
      </c>
      <c r="G42" s="73">
        <f t="shared" si="2"/>
        <v>36.4</v>
      </c>
      <c r="H42" s="80">
        <f t="shared" si="3"/>
        <v>0.15070466853253398</v>
      </c>
      <c r="I42" s="80"/>
      <c r="J42" s="13"/>
      <c r="K42" s="83" t="s">
        <v>28</v>
      </c>
      <c r="L42" s="158">
        <v>0.93403772584999079</v>
      </c>
    </row>
    <row r="43" spans="1:13" x14ac:dyDescent="0.3">
      <c r="A43" s="102" t="s">
        <v>233</v>
      </c>
      <c r="B43" s="74">
        <v>2</v>
      </c>
      <c r="C43" s="74">
        <v>5</v>
      </c>
      <c r="D43" s="74">
        <v>-3</v>
      </c>
      <c r="E43" s="74">
        <v>2</v>
      </c>
      <c r="F43" s="74">
        <v>5</v>
      </c>
      <c r="G43" s="73">
        <f t="shared" si="2"/>
        <v>2.2000000000000002</v>
      </c>
      <c r="H43" s="80">
        <f t="shared" si="3"/>
        <v>9.1085239222960107E-3</v>
      </c>
      <c r="I43" s="80"/>
      <c r="J43" s="13"/>
      <c r="K43" s="83" t="s">
        <v>252</v>
      </c>
      <c r="L43" s="158">
        <v>0.86779391550601981</v>
      </c>
    </row>
    <row r="44" spans="1:13" x14ac:dyDescent="0.3">
      <c r="A44" s="102" t="s">
        <v>235</v>
      </c>
      <c r="B44" s="74">
        <v>0</v>
      </c>
      <c r="C44" s="74">
        <v>0</v>
      </c>
      <c r="D44" s="74">
        <v>0</v>
      </c>
      <c r="E44" s="74">
        <v>0</v>
      </c>
      <c r="F44" s="74">
        <v>0</v>
      </c>
      <c r="G44" s="73">
        <f t="shared" si="2"/>
        <v>0</v>
      </c>
      <c r="H44" s="80">
        <f t="shared" si="3"/>
        <v>0</v>
      </c>
      <c r="I44" s="80"/>
      <c r="J44" s="13"/>
      <c r="K44" s="83" t="s">
        <v>251</v>
      </c>
      <c r="L44" s="158">
        <v>0.80900253382574561</v>
      </c>
    </row>
    <row r="45" spans="1:13" x14ac:dyDescent="0.3">
      <c r="A45" s="102" t="s">
        <v>236</v>
      </c>
      <c r="B45" s="74">
        <v>0</v>
      </c>
      <c r="C45" s="74">
        <v>0</v>
      </c>
      <c r="D45" s="74">
        <v>0</v>
      </c>
      <c r="E45" s="74">
        <v>0</v>
      </c>
      <c r="F45" s="74">
        <v>0</v>
      </c>
      <c r="G45" s="73">
        <f t="shared" si="2"/>
        <v>0</v>
      </c>
      <c r="H45" s="80">
        <f t="shared" si="3"/>
        <v>0</v>
      </c>
      <c r="I45" s="80"/>
      <c r="J45" s="13"/>
      <c r="K45" s="83" t="s">
        <v>203</v>
      </c>
      <c r="L45" s="158">
        <v>0.75683553317986851</v>
      </c>
    </row>
    <row r="46" spans="1:13" x14ac:dyDescent="0.3">
      <c r="A46" s="102" t="s">
        <v>625</v>
      </c>
      <c r="B46" s="74">
        <v>0</v>
      </c>
      <c r="C46" s="74">
        <v>-7</v>
      </c>
      <c r="D46" s="74">
        <v>1</v>
      </c>
      <c r="E46" s="74">
        <v>0</v>
      </c>
      <c r="F46" s="74">
        <v>0</v>
      </c>
      <c r="G46" s="73">
        <f t="shared" si="2"/>
        <v>-1.2</v>
      </c>
      <c r="H46" s="80">
        <f t="shared" si="3"/>
        <v>-4.9682857757978238E-3</v>
      </c>
      <c r="I46" s="80"/>
      <c r="J46" s="13"/>
      <c r="K46" s="83" t="s">
        <v>348</v>
      </c>
      <c r="L46" s="158">
        <v>0.73779043770597685</v>
      </c>
    </row>
    <row r="47" spans="1:13" x14ac:dyDescent="0.3">
      <c r="A47" s="102" t="s">
        <v>646</v>
      </c>
      <c r="B47" s="74">
        <v>0</v>
      </c>
      <c r="C47" s="74">
        <v>1</v>
      </c>
      <c r="D47" s="74">
        <v>0</v>
      </c>
      <c r="E47" s="74">
        <v>1</v>
      </c>
      <c r="F47" s="74">
        <v>-1</v>
      </c>
      <c r="G47" s="73">
        <f t="shared" si="2"/>
        <v>0.2</v>
      </c>
      <c r="H47" s="80">
        <f t="shared" si="3"/>
        <v>8.280476292996373E-4</v>
      </c>
      <c r="I47" s="80"/>
      <c r="J47" s="13"/>
      <c r="K47" s="83" t="s">
        <v>275</v>
      </c>
      <c r="L47" s="158">
        <v>0.73613434244737763</v>
      </c>
    </row>
    <row r="48" spans="1:13" x14ac:dyDescent="0.3">
      <c r="A48" s="102" t="s">
        <v>255</v>
      </c>
      <c r="B48" s="74">
        <v>1</v>
      </c>
      <c r="C48" s="74">
        <v>0</v>
      </c>
      <c r="D48" s="74">
        <v>37</v>
      </c>
      <c r="E48" s="74">
        <v>-1</v>
      </c>
      <c r="F48" s="74">
        <v>-1</v>
      </c>
      <c r="G48" s="73">
        <f t="shared" si="2"/>
        <v>7.2</v>
      </c>
      <c r="H48" s="80">
        <f t="shared" si="3"/>
        <v>2.9809714654786941E-2</v>
      </c>
      <c r="I48" s="80"/>
      <c r="J48" s="13"/>
      <c r="K48" s="83" t="s">
        <v>314</v>
      </c>
      <c r="L48" s="158">
        <v>0.69059172283589754</v>
      </c>
    </row>
    <row r="49" spans="1:12" x14ac:dyDescent="0.3">
      <c r="A49" s="102" t="s">
        <v>263</v>
      </c>
      <c r="B49" s="74">
        <v>1</v>
      </c>
      <c r="C49" s="74">
        <v>0</v>
      </c>
      <c r="D49" s="74">
        <v>12</v>
      </c>
      <c r="E49" s="74">
        <v>2</v>
      </c>
      <c r="F49" s="74">
        <v>-12</v>
      </c>
      <c r="G49" s="73">
        <f t="shared" si="2"/>
        <v>0.6</v>
      </c>
      <c r="H49" s="80">
        <f t="shared" si="3"/>
        <v>2.4841428878989119E-3</v>
      </c>
      <c r="I49" s="80"/>
      <c r="J49" s="13"/>
      <c r="K49" s="83" t="s">
        <v>36</v>
      </c>
      <c r="L49" s="158">
        <v>0.65829786529321166</v>
      </c>
    </row>
    <row r="50" spans="1:12" x14ac:dyDescent="0.3">
      <c r="A50" s="102" t="s">
        <v>672</v>
      </c>
      <c r="B50" s="74">
        <v>0</v>
      </c>
      <c r="C50" s="74">
        <v>0</v>
      </c>
      <c r="D50" s="74">
        <v>0</v>
      </c>
      <c r="E50" s="74">
        <v>0</v>
      </c>
      <c r="F50" s="74">
        <v>0</v>
      </c>
      <c r="G50" s="73">
        <f t="shared" si="2"/>
        <v>0</v>
      </c>
      <c r="H50" s="80">
        <f t="shared" si="3"/>
        <v>0</v>
      </c>
      <c r="I50" s="80"/>
      <c r="J50" s="13"/>
      <c r="K50" s="83" t="s">
        <v>282</v>
      </c>
      <c r="L50" s="158">
        <v>0.32459467068545783</v>
      </c>
    </row>
    <row r="51" spans="1:12" x14ac:dyDescent="0.3">
      <c r="A51" s="102" t="s">
        <v>230</v>
      </c>
      <c r="B51" s="74">
        <v>0</v>
      </c>
      <c r="C51" s="74">
        <v>0</v>
      </c>
      <c r="D51" s="74">
        <v>0</v>
      </c>
      <c r="E51" s="74">
        <v>0</v>
      </c>
      <c r="F51" s="74">
        <v>0</v>
      </c>
      <c r="G51" s="73">
        <f t="shared" si="2"/>
        <v>0</v>
      </c>
      <c r="H51" s="80">
        <f t="shared" si="3"/>
        <v>0</v>
      </c>
      <c r="I51" s="80"/>
      <c r="J51" s="13"/>
      <c r="K51" s="83" t="s">
        <v>264</v>
      </c>
      <c r="L51" s="158">
        <v>0.28650447973767451</v>
      </c>
    </row>
    <row r="52" spans="1:12" x14ac:dyDescent="0.3">
      <c r="A52" s="102" t="s">
        <v>239</v>
      </c>
      <c r="B52" s="74">
        <v>0</v>
      </c>
      <c r="C52" s="74">
        <v>0</v>
      </c>
      <c r="D52" s="74">
        <v>0</v>
      </c>
      <c r="E52" s="74">
        <v>0</v>
      </c>
      <c r="F52" s="74">
        <v>0</v>
      </c>
      <c r="G52" s="73">
        <f t="shared" si="2"/>
        <v>0</v>
      </c>
      <c r="H52" s="80">
        <f t="shared" si="3"/>
        <v>0</v>
      </c>
      <c r="I52" s="80"/>
      <c r="J52" s="13"/>
      <c r="K52" s="83" t="s">
        <v>587</v>
      </c>
      <c r="L52" s="158">
        <v>0.25007038404849047</v>
      </c>
    </row>
    <row r="53" spans="1:12" x14ac:dyDescent="0.3">
      <c r="A53" s="102" t="s">
        <v>249</v>
      </c>
      <c r="B53" s="74">
        <v>1</v>
      </c>
      <c r="C53" s="74">
        <v>1</v>
      </c>
      <c r="D53" s="74">
        <v>8</v>
      </c>
      <c r="E53" s="74">
        <v>4</v>
      </c>
      <c r="F53" s="74">
        <v>1</v>
      </c>
      <c r="G53" s="73">
        <f t="shared" si="2"/>
        <v>3</v>
      </c>
      <c r="H53" s="80">
        <f t="shared" si="3"/>
        <v>1.2420714439494558E-2</v>
      </c>
      <c r="I53" s="80"/>
      <c r="J53" s="13"/>
      <c r="K53" s="83" t="s">
        <v>334</v>
      </c>
      <c r="L53" s="158">
        <v>0.22771309805740025</v>
      </c>
    </row>
    <row r="54" spans="1:12" x14ac:dyDescent="0.3">
      <c r="A54" s="102" t="s">
        <v>256</v>
      </c>
      <c r="B54" s="74">
        <v>0</v>
      </c>
      <c r="C54" s="74">
        <v>0</v>
      </c>
      <c r="D54" s="74">
        <v>1</v>
      </c>
      <c r="E54" s="74">
        <v>-4</v>
      </c>
      <c r="F54" s="74">
        <v>2</v>
      </c>
      <c r="G54" s="73">
        <f t="shared" si="2"/>
        <v>-0.2</v>
      </c>
      <c r="H54" s="80">
        <f t="shared" si="3"/>
        <v>-8.280476292996373E-4</v>
      </c>
      <c r="I54" s="80"/>
      <c r="J54" s="13"/>
      <c r="K54" s="83" t="s">
        <v>363</v>
      </c>
      <c r="L54" s="158">
        <v>0.21032409784210787</v>
      </c>
    </row>
    <row r="55" spans="1:12" x14ac:dyDescent="0.3">
      <c r="A55" s="102" t="s">
        <v>259</v>
      </c>
      <c r="B55" s="74">
        <v>0</v>
      </c>
      <c r="C55" s="74">
        <v>0</v>
      </c>
      <c r="D55" s="74">
        <v>0</v>
      </c>
      <c r="E55" s="74">
        <v>0</v>
      </c>
      <c r="F55" s="74">
        <v>0</v>
      </c>
      <c r="G55" s="73">
        <f t="shared" si="2"/>
        <v>0</v>
      </c>
      <c r="H55" s="80">
        <f t="shared" si="3"/>
        <v>0</v>
      </c>
      <c r="I55" s="80"/>
      <c r="J55" s="13"/>
      <c r="K55" s="83" t="s">
        <v>269</v>
      </c>
      <c r="L55" s="158">
        <v>0.17885828792872169</v>
      </c>
    </row>
    <row r="56" spans="1:12" x14ac:dyDescent="0.3">
      <c r="A56" s="102" t="s">
        <v>286</v>
      </c>
      <c r="B56" s="74">
        <v>-32</v>
      </c>
      <c r="C56" s="74">
        <v>-19</v>
      </c>
      <c r="D56" s="74">
        <v>-16</v>
      </c>
      <c r="E56" s="74">
        <v>3</v>
      </c>
      <c r="F56" s="74">
        <v>0</v>
      </c>
      <c r="G56" s="73">
        <f t="shared" si="2"/>
        <v>-12.8</v>
      </c>
      <c r="H56" s="80">
        <f t="shared" si="3"/>
        <v>-5.2995048275176787E-2</v>
      </c>
      <c r="I56" s="80"/>
      <c r="J56" s="13"/>
      <c r="K56" s="83" t="s">
        <v>207</v>
      </c>
      <c r="L56" s="158">
        <v>0.15070466853253398</v>
      </c>
    </row>
    <row r="57" spans="1:12" x14ac:dyDescent="0.3">
      <c r="A57" s="102" t="s">
        <v>300</v>
      </c>
      <c r="B57" s="74">
        <v>0</v>
      </c>
      <c r="C57" s="74">
        <v>0</v>
      </c>
      <c r="D57" s="74">
        <v>0</v>
      </c>
      <c r="E57" s="74">
        <v>0</v>
      </c>
      <c r="F57" s="74">
        <v>0</v>
      </c>
      <c r="G57" s="73">
        <f t="shared" si="2"/>
        <v>0</v>
      </c>
      <c r="H57" s="80">
        <f t="shared" si="3"/>
        <v>0</v>
      </c>
      <c r="I57" s="80"/>
      <c r="J57" s="13"/>
      <c r="K57" s="83" t="s">
        <v>245</v>
      </c>
      <c r="L57" s="158">
        <v>0.12586323965354484</v>
      </c>
    </row>
    <row r="58" spans="1:12" x14ac:dyDescent="0.3">
      <c r="A58" s="102" t="s">
        <v>301</v>
      </c>
      <c r="B58" s="74">
        <v>0</v>
      </c>
      <c r="C58" s="74">
        <v>0</v>
      </c>
      <c r="D58" s="74">
        <v>0</v>
      </c>
      <c r="E58" s="74">
        <v>0</v>
      </c>
      <c r="F58" s="74">
        <v>0</v>
      </c>
      <c r="G58" s="73">
        <f t="shared" si="2"/>
        <v>0</v>
      </c>
      <c r="H58" s="80">
        <f t="shared" si="3"/>
        <v>0</v>
      </c>
      <c r="I58" s="80"/>
      <c r="J58" s="13"/>
      <c r="K58" s="83" t="s">
        <v>281</v>
      </c>
      <c r="L58" s="158">
        <v>9.9365715515956465E-2</v>
      </c>
    </row>
    <row r="59" spans="1:12" x14ac:dyDescent="0.3">
      <c r="A59" s="102" t="s">
        <v>308</v>
      </c>
      <c r="B59" s="74">
        <v>0</v>
      </c>
      <c r="C59" s="74">
        <v>-2</v>
      </c>
      <c r="D59" s="74">
        <v>9</v>
      </c>
      <c r="E59" s="74">
        <v>3</v>
      </c>
      <c r="F59" s="74">
        <v>64</v>
      </c>
      <c r="G59" s="73">
        <f t="shared" si="2"/>
        <v>14.8</v>
      </c>
      <c r="H59" s="80">
        <f t="shared" si="3"/>
        <v>6.1275524568173166E-2</v>
      </c>
      <c r="I59" s="80"/>
      <c r="J59" s="13"/>
      <c r="K59" s="83" t="s">
        <v>344</v>
      </c>
      <c r="L59" s="158">
        <v>8.8601096335061191E-2</v>
      </c>
    </row>
    <row r="60" spans="1:12" x14ac:dyDescent="0.3">
      <c r="A60" s="102" t="s">
        <v>315</v>
      </c>
      <c r="B60" s="74">
        <v>2</v>
      </c>
      <c r="C60" s="74">
        <v>-7</v>
      </c>
      <c r="D60" s="74">
        <v>4</v>
      </c>
      <c r="E60" s="74">
        <v>0</v>
      </c>
      <c r="F60" s="74">
        <v>1</v>
      </c>
      <c r="G60" s="73">
        <f t="shared" si="2"/>
        <v>0</v>
      </c>
      <c r="H60" s="80">
        <f t="shared" si="3"/>
        <v>0</v>
      </c>
      <c r="I60" s="80"/>
      <c r="J60" s="13"/>
      <c r="K60" s="83" t="s">
        <v>289</v>
      </c>
      <c r="L60" s="158">
        <v>8.6945001076461914E-2</v>
      </c>
    </row>
    <row r="61" spans="1:12" x14ac:dyDescent="0.3">
      <c r="A61" s="102" t="s">
        <v>340</v>
      </c>
      <c r="B61" s="74">
        <v>0</v>
      </c>
      <c r="C61" s="74">
        <v>0</v>
      </c>
      <c r="D61" s="74">
        <v>0</v>
      </c>
      <c r="E61" s="74">
        <v>0</v>
      </c>
      <c r="F61" s="74">
        <v>0</v>
      </c>
      <c r="G61" s="73">
        <f t="shared" ref="G61:G92" si="4">AVERAGE(B61:F61)</f>
        <v>0</v>
      </c>
      <c r="H61" s="80">
        <f t="shared" ref="H61:H92" si="5">G61/$G$6*100</f>
        <v>0</v>
      </c>
      <c r="I61" s="80"/>
      <c r="J61" s="13"/>
      <c r="K61" s="83" t="s">
        <v>614</v>
      </c>
      <c r="L61" s="158">
        <v>7.7008429524866279E-2</v>
      </c>
    </row>
    <row r="62" spans="1:12" x14ac:dyDescent="0.3">
      <c r="A62" s="102" t="s">
        <v>346</v>
      </c>
      <c r="B62" s="74">
        <v>0</v>
      </c>
      <c r="C62" s="74">
        <v>0</v>
      </c>
      <c r="D62" s="74">
        <v>0</v>
      </c>
      <c r="E62" s="74">
        <v>0</v>
      </c>
      <c r="F62" s="74">
        <v>0</v>
      </c>
      <c r="G62" s="73">
        <f t="shared" si="4"/>
        <v>0</v>
      </c>
      <c r="H62" s="80">
        <f t="shared" si="5"/>
        <v>0</v>
      </c>
      <c r="I62" s="80"/>
      <c r="J62" s="13"/>
      <c r="K62" s="83" t="s">
        <v>425</v>
      </c>
      <c r="L62" s="158">
        <v>7.3696239007667724E-2</v>
      </c>
    </row>
    <row r="63" spans="1:12" x14ac:dyDescent="0.3">
      <c r="A63" s="102" t="s">
        <v>352</v>
      </c>
      <c r="B63" s="74">
        <v>0</v>
      </c>
      <c r="C63" s="74">
        <v>0</v>
      </c>
      <c r="D63" s="74">
        <v>0</v>
      </c>
      <c r="E63" s="74">
        <v>0</v>
      </c>
      <c r="F63" s="74">
        <v>0</v>
      </c>
      <c r="G63" s="73">
        <f t="shared" si="4"/>
        <v>0</v>
      </c>
      <c r="H63" s="80">
        <f t="shared" si="5"/>
        <v>0</v>
      </c>
      <c r="I63" s="80"/>
      <c r="J63" s="13"/>
      <c r="K63" s="83" t="s">
        <v>649</v>
      </c>
      <c r="L63" s="158">
        <v>7.2868191378368086E-2</v>
      </c>
    </row>
    <row r="64" spans="1:12" x14ac:dyDescent="0.3">
      <c r="A64" s="102" t="s">
        <v>376</v>
      </c>
      <c r="B64" s="74">
        <v>0</v>
      </c>
      <c r="C64" s="74">
        <v>0</v>
      </c>
      <c r="D64" s="74">
        <v>1</v>
      </c>
      <c r="E64" s="74">
        <v>1</v>
      </c>
      <c r="F64" s="74">
        <v>0</v>
      </c>
      <c r="G64" s="73">
        <f t="shared" si="4"/>
        <v>0.4</v>
      </c>
      <c r="H64" s="80">
        <f t="shared" si="5"/>
        <v>1.6560952585992746E-3</v>
      </c>
      <c r="I64" s="80"/>
      <c r="J64" s="13"/>
      <c r="K64" s="83" t="s">
        <v>278</v>
      </c>
      <c r="L64" s="158">
        <v>7.038404849046917E-2</v>
      </c>
    </row>
    <row r="65" spans="1:12" x14ac:dyDescent="0.3">
      <c r="A65" s="102" t="s">
        <v>365</v>
      </c>
      <c r="B65" s="74">
        <v>54</v>
      </c>
      <c r="C65" s="74">
        <v>0</v>
      </c>
      <c r="D65" s="74">
        <v>27</v>
      </c>
      <c r="E65" s="74">
        <v>11</v>
      </c>
      <c r="F65" s="74">
        <v>-15</v>
      </c>
      <c r="G65" s="73">
        <f t="shared" si="4"/>
        <v>15.4</v>
      </c>
      <c r="H65" s="80">
        <f t="shared" si="5"/>
        <v>6.3759667456072075E-2</v>
      </c>
      <c r="I65" s="80"/>
      <c r="J65" s="13"/>
      <c r="K65" s="83" t="s">
        <v>372</v>
      </c>
      <c r="L65" s="158">
        <v>6.8727953231869907E-2</v>
      </c>
    </row>
    <row r="66" spans="1:12" x14ac:dyDescent="0.3">
      <c r="A66" s="102" t="s">
        <v>388</v>
      </c>
      <c r="B66" s="74">
        <v>2</v>
      </c>
      <c r="C66" s="74">
        <v>0</v>
      </c>
      <c r="D66" s="74">
        <v>5</v>
      </c>
      <c r="E66" s="74">
        <v>2</v>
      </c>
      <c r="F66" s="74">
        <v>3</v>
      </c>
      <c r="G66" s="73">
        <f t="shared" si="4"/>
        <v>2.4</v>
      </c>
      <c r="H66" s="80">
        <f t="shared" si="5"/>
        <v>9.9365715515956476E-3</v>
      </c>
      <c r="I66" s="80"/>
      <c r="J66" s="13"/>
      <c r="K66" s="83" t="s">
        <v>272</v>
      </c>
      <c r="L66" s="158">
        <v>6.8727953231869907E-2</v>
      </c>
    </row>
    <row r="67" spans="1:12" x14ac:dyDescent="0.3">
      <c r="A67" s="102" t="s">
        <v>389</v>
      </c>
      <c r="B67" s="74">
        <v>0</v>
      </c>
      <c r="C67" s="74">
        <v>0</v>
      </c>
      <c r="D67" s="74">
        <v>0</v>
      </c>
      <c r="E67" s="74">
        <v>0</v>
      </c>
      <c r="F67" s="74">
        <v>0</v>
      </c>
      <c r="G67" s="73">
        <f t="shared" si="4"/>
        <v>0</v>
      </c>
      <c r="H67" s="80">
        <f t="shared" si="5"/>
        <v>0</v>
      </c>
      <c r="I67" s="80"/>
      <c r="J67" s="13"/>
      <c r="K67" s="83" t="s">
        <v>285</v>
      </c>
      <c r="L67" s="158">
        <v>6.7899905602570254E-2</v>
      </c>
    </row>
    <row r="68" spans="1:12" x14ac:dyDescent="0.3">
      <c r="A68" s="102" t="s">
        <v>203</v>
      </c>
      <c r="B68" s="74">
        <v>62</v>
      </c>
      <c r="C68" s="74">
        <v>404</v>
      </c>
      <c r="D68" s="74">
        <v>139</v>
      </c>
      <c r="E68" s="74">
        <v>155</v>
      </c>
      <c r="F68" s="74">
        <v>154</v>
      </c>
      <c r="G68" s="73">
        <f t="shared" si="4"/>
        <v>182.8</v>
      </c>
      <c r="H68" s="80">
        <f t="shared" si="5"/>
        <v>0.75683553317986851</v>
      </c>
      <c r="I68" s="80"/>
      <c r="J68" s="13"/>
      <c r="K68" s="83" t="s">
        <v>365</v>
      </c>
      <c r="L68" s="158">
        <v>6.3759667456072075E-2</v>
      </c>
    </row>
    <row r="69" spans="1:12" x14ac:dyDescent="0.3">
      <c r="A69" s="102" t="s">
        <v>253</v>
      </c>
      <c r="B69" s="74">
        <v>18</v>
      </c>
      <c r="C69" s="74">
        <v>3</v>
      </c>
      <c r="D69" s="74">
        <v>-664</v>
      </c>
      <c r="E69" s="74">
        <v>-81</v>
      </c>
      <c r="F69" s="74">
        <v>28</v>
      </c>
      <c r="G69" s="73">
        <f t="shared" si="4"/>
        <v>-139.19999999999999</v>
      </c>
      <c r="H69" s="80">
        <f t="shared" si="5"/>
        <v>-0.57632114999254747</v>
      </c>
      <c r="I69" s="80"/>
      <c r="J69" s="13"/>
      <c r="K69" s="83" t="s">
        <v>308</v>
      </c>
      <c r="L69" s="158">
        <v>6.1275524568173166E-2</v>
      </c>
    </row>
    <row r="70" spans="1:12" x14ac:dyDescent="0.3">
      <c r="A70" s="102" t="s">
        <v>296</v>
      </c>
      <c r="B70" s="74">
        <v>-31</v>
      </c>
      <c r="C70" s="74">
        <v>43</v>
      </c>
      <c r="D70" s="74">
        <v>-57</v>
      </c>
      <c r="E70" s="74">
        <v>-29</v>
      </c>
      <c r="F70" s="74">
        <v>54</v>
      </c>
      <c r="G70" s="73">
        <f t="shared" si="4"/>
        <v>-4</v>
      </c>
      <c r="H70" s="80">
        <f t="shared" si="5"/>
        <v>-1.6560952585992744E-2</v>
      </c>
      <c r="I70" s="80"/>
      <c r="J70" s="13"/>
      <c r="K70" s="83" t="s">
        <v>366</v>
      </c>
      <c r="L70" s="158">
        <v>5.7963334050974612E-2</v>
      </c>
    </row>
    <row r="71" spans="1:12" x14ac:dyDescent="0.3">
      <c r="A71" s="102" t="s">
        <v>314</v>
      </c>
      <c r="B71" s="74">
        <v>455</v>
      </c>
      <c r="C71" s="74">
        <v>80</v>
      </c>
      <c r="D71" s="74">
        <v>209</v>
      </c>
      <c r="E71" s="74">
        <v>-49</v>
      </c>
      <c r="F71" s="74">
        <v>139</v>
      </c>
      <c r="G71" s="73">
        <f t="shared" si="4"/>
        <v>166.8</v>
      </c>
      <c r="H71" s="80">
        <f t="shared" si="5"/>
        <v>0.69059172283589754</v>
      </c>
      <c r="I71" s="80"/>
      <c r="J71" s="13"/>
      <c r="K71" s="83" t="s">
        <v>333</v>
      </c>
      <c r="L71" s="158">
        <v>5.7135286421674973E-2</v>
      </c>
    </row>
    <row r="72" spans="1:12" x14ac:dyDescent="0.3">
      <c r="A72" s="102" t="s">
        <v>354</v>
      </c>
      <c r="B72" s="74">
        <v>0</v>
      </c>
      <c r="C72" s="74">
        <v>0</v>
      </c>
      <c r="D72" s="74">
        <v>0</v>
      </c>
      <c r="E72" s="74">
        <v>0</v>
      </c>
      <c r="F72" s="74">
        <v>0</v>
      </c>
      <c r="G72" s="73">
        <f t="shared" si="4"/>
        <v>0</v>
      </c>
      <c r="H72" s="80">
        <f t="shared" si="5"/>
        <v>0</v>
      </c>
      <c r="I72" s="80"/>
      <c r="J72" s="13"/>
      <c r="K72" s="83" t="s">
        <v>215</v>
      </c>
      <c r="L72" s="158">
        <v>4.8854810128678601E-2</v>
      </c>
    </row>
    <row r="73" spans="1:12" x14ac:dyDescent="0.3">
      <c r="A73" s="102" t="s">
        <v>359</v>
      </c>
      <c r="B73" s="74">
        <v>0</v>
      </c>
      <c r="C73" s="74">
        <v>0</v>
      </c>
      <c r="D73" s="74">
        <v>0</v>
      </c>
      <c r="E73" s="74">
        <v>0</v>
      </c>
      <c r="F73" s="74">
        <v>0</v>
      </c>
      <c r="G73" s="73">
        <f t="shared" si="4"/>
        <v>0</v>
      </c>
      <c r="H73" s="80">
        <f t="shared" si="5"/>
        <v>0</v>
      </c>
      <c r="I73" s="80"/>
      <c r="J73" s="13"/>
      <c r="K73" s="83" t="s">
        <v>279</v>
      </c>
      <c r="L73" s="158">
        <v>4.6370667240779685E-2</v>
      </c>
    </row>
    <row r="74" spans="1:12" x14ac:dyDescent="0.3">
      <c r="A74" s="102" t="s">
        <v>372</v>
      </c>
      <c r="B74" s="74">
        <v>19</v>
      </c>
      <c r="C74" s="74">
        <v>16</v>
      </c>
      <c r="D74" s="74">
        <v>35</v>
      </c>
      <c r="E74" s="74">
        <v>-4</v>
      </c>
      <c r="F74" s="74">
        <v>17</v>
      </c>
      <c r="G74" s="73">
        <f t="shared" si="4"/>
        <v>16.600000000000001</v>
      </c>
      <c r="H74" s="80">
        <f t="shared" si="5"/>
        <v>6.8727953231869907E-2</v>
      </c>
      <c r="I74" s="80"/>
      <c r="J74" s="13"/>
      <c r="K74" s="83" t="s">
        <v>231</v>
      </c>
      <c r="L74" s="158">
        <v>4.3886524352880769E-2</v>
      </c>
    </row>
    <row r="75" spans="1:12" x14ac:dyDescent="0.3">
      <c r="A75" s="102" t="s">
        <v>226</v>
      </c>
      <c r="B75" s="74">
        <v>-3</v>
      </c>
      <c r="C75" s="74">
        <v>0</v>
      </c>
      <c r="D75" s="74">
        <v>1</v>
      </c>
      <c r="E75" s="74">
        <v>0</v>
      </c>
      <c r="F75" s="74">
        <v>0</v>
      </c>
      <c r="G75" s="73">
        <f t="shared" si="4"/>
        <v>-0.4</v>
      </c>
      <c r="H75" s="80">
        <f t="shared" si="5"/>
        <v>-1.6560952585992746E-3</v>
      </c>
      <c r="I75" s="80"/>
      <c r="J75" s="13"/>
      <c r="K75" s="83" t="s">
        <v>353</v>
      </c>
      <c r="L75" s="158">
        <v>4.1402381464981867E-2</v>
      </c>
    </row>
    <row r="76" spans="1:12" x14ac:dyDescent="0.3">
      <c r="A76" s="102" t="s">
        <v>294</v>
      </c>
      <c r="B76" s="74">
        <v>0</v>
      </c>
      <c r="C76" s="74">
        <v>0</v>
      </c>
      <c r="D76" s="74">
        <v>0</v>
      </c>
      <c r="E76" s="74">
        <v>0</v>
      </c>
      <c r="F76" s="74">
        <v>0</v>
      </c>
      <c r="G76" s="73">
        <f t="shared" si="4"/>
        <v>0</v>
      </c>
      <c r="H76" s="80">
        <f t="shared" si="5"/>
        <v>0</v>
      </c>
      <c r="I76" s="80"/>
      <c r="J76" s="13"/>
      <c r="K76" s="83" t="s">
        <v>213</v>
      </c>
      <c r="L76" s="158">
        <v>3.8918238577082952E-2</v>
      </c>
    </row>
    <row r="77" spans="1:12" x14ac:dyDescent="0.3">
      <c r="A77" s="102" t="s">
        <v>317</v>
      </c>
      <c r="B77" s="74">
        <v>-10</v>
      </c>
      <c r="C77" s="74">
        <v>-7</v>
      </c>
      <c r="D77" s="74">
        <v>-3</v>
      </c>
      <c r="E77" s="74">
        <v>6</v>
      </c>
      <c r="F77" s="74">
        <v>7</v>
      </c>
      <c r="G77" s="73">
        <f t="shared" si="4"/>
        <v>-1.4</v>
      </c>
      <c r="H77" s="80">
        <f t="shared" si="5"/>
        <v>-5.7963334050974607E-3</v>
      </c>
      <c r="I77" s="80"/>
      <c r="J77" s="13"/>
      <c r="K77" s="83" t="s">
        <v>603</v>
      </c>
      <c r="L77" s="158">
        <v>3.4778000430584766E-2</v>
      </c>
    </row>
    <row r="78" spans="1:12" x14ac:dyDescent="0.3">
      <c r="A78" s="102" t="s">
        <v>45</v>
      </c>
      <c r="B78" s="74">
        <v>-4</v>
      </c>
      <c r="C78" s="74">
        <v>-68</v>
      </c>
      <c r="D78" s="74">
        <v>49</v>
      </c>
      <c r="E78" s="74">
        <v>121</v>
      </c>
      <c r="F78" s="74">
        <v>-136</v>
      </c>
      <c r="G78" s="73">
        <f t="shared" si="4"/>
        <v>-7.6</v>
      </c>
      <c r="H78" s="80">
        <f t="shared" si="5"/>
        <v>-3.1465809913386211E-2</v>
      </c>
      <c r="I78" s="80"/>
      <c r="J78" s="13"/>
      <c r="K78" s="83" t="s">
        <v>673</v>
      </c>
      <c r="L78" s="158">
        <v>3.0637762284086583E-2</v>
      </c>
    </row>
    <row r="79" spans="1:12" x14ac:dyDescent="0.3">
      <c r="A79" s="102" t="s">
        <v>258</v>
      </c>
      <c r="B79" s="74">
        <v>0</v>
      </c>
      <c r="C79" s="74">
        <v>0</v>
      </c>
      <c r="D79" s="74">
        <v>0</v>
      </c>
      <c r="E79" s="74">
        <v>0</v>
      </c>
      <c r="F79" s="74">
        <v>0</v>
      </c>
      <c r="G79" s="73">
        <f t="shared" si="4"/>
        <v>0</v>
      </c>
      <c r="H79" s="80">
        <f t="shared" si="5"/>
        <v>0</v>
      </c>
      <c r="I79" s="80"/>
      <c r="J79" s="13"/>
      <c r="K79" s="83" t="s">
        <v>255</v>
      </c>
      <c r="L79" s="158">
        <v>2.9809714654786941E-2</v>
      </c>
    </row>
    <row r="80" spans="1:12" x14ac:dyDescent="0.3">
      <c r="A80" s="102" t="s">
        <v>222</v>
      </c>
      <c r="B80" s="74">
        <v>2</v>
      </c>
      <c r="C80" s="74">
        <v>0</v>
      </c>
      <c r="D80" s="74">
        <v>3</v>
      </c>
      <c r="E80" s="74">
        <v>-1</v>
      </c>
      <c r="F80" s="74">
        <v>0</v>
      </c>
      <c r="G80" s="73">
        <f t="shared" si="4"/>
        <v>0.8</v>
      </c>
      <c r="H80" s="80">
        <f t="shared" si="5"/>
        <v>3.3121905171985492E-3</v>
      </c>
      <c r="I80" s="80"/>
      <c r="J80" s="13"/>
      <c r="K80" s="83" t="s">
        <v>324</v>
      </c>
      <c r="L80" s="158">
        <v>2.9809714654786941E-2</v>
      </c>
    </row>
    <row r="81" spans="1:12" x14ac:dyDescent="0.3">
      <c r="A81" s="102" t="s">
        <v>229</v>
      </c>
      <c r="B81" s="74">
        <v>-1</v>
      </c>
      <c r="C81" s="74">
        <v>0</v>
      </c>
      <c r="D81" s="74">
        <v>1</v>
      </c>
      <c r="E81" s="74">
        <v>-1</v>
      </c>
      <c r="F81" s="74">
        <v>0</v>
      </c>
      <c r="G81" s="73">
        <f t="shared" si="4"/>
        <v>-0.2</v>
      </c>
      <c r="H81" s="80">
        <f t="shared" si="5"/>
        <v>-8.280476292996373E-4</v>
      </c>
      <c r="I81" s="80"/>
      <c r="J81" s="13"/>
      <c r="K81" s="83" t="s">
        <v>217</v>
      </c>
      <c r="L81" s="158">
        <v>1.9045095473891657E-2</v>
      </c>
    </row>
    <row r="82" spans="1:12" x14ac:dyDescent="0.3">
      <c r="A82" s="102" t="s">
        <v>231</v>
      </c>
      <c r="B82" s="74">
        <v>28</v>
      </c>
      <c r="C82" s="74">
        <v>35</v>
      </c>
      <c r="D82" s="74">
        <v>10</v>
      </c>
      <c r="E82" s="74">
        <v>28</v>
      </c>
      <c r="F82" s="74">
        <v>-48</v>
      </c>
      <c r="G82" s="73">
        <f t="shared" si="4"/>
        <v>10.6</v>
      </c>
      <c r="H82" s="80">
        <f t="shared" si="5"/>
        <v>4.3886524352880769E-2</v>
      </c>
      <c r="I82" s="80"/>
      <c r="J82" s="13"/>
      <c r="K82" s="83" t="s">
        <v>676</v>
      </c>
      <c r="L82" s="158">
        <v>1.7389000215292383E-2</v>
      </c>
    </row>
    <row r="83" spans="1:12" x14ac:dyDescent="0.3">
      <c r="A83" s="102" t="s">
        <v>649</v>
      </c>
      <c r="B83" s="74">
        <v>0</v>
      </c>
      <c r="C83" s="74">
        <v>2</v>
      </c>
      <c r="D83" s="74">
        <v>8</v>
      </c>
      <c r="E83" s="74">
        <v>45</v>
      </c>
      <c r="F83" s="74">
        <v>33</v>
      </c>
      <c r="G83" s="73">
        <f t="shared" si="4"/>
        <v>17.600000000000001</v>
      </c>
      <c r="H83" s="80">
        <f t="shared" si="5"/>
        <v>7.2868191378368086E-2</v>
      </c>
      <c r="I83" s="80"/>
      <c r="J83" s="13"/>
      <c r="K83" s="83" t="s">
        <v>249</v>
      </c>
      <c r="L83" s="158">
        <v>1.2420714439494558E-2</v>
      </c>
    </row>
    <row r="84" spans="1:12" x14ac:dyDescent="0.3">
      <c r="A84" s="102" t="s">
        <v>555</v>
      </c>
      <c r="B84" s="74">
        <v>2</v>
      </c>
      <c r="C84" s="74">
        <v>1</v>
      </c>
      <c r="D84" s="74">
        <v>0</v>
      </c>
      <c r="E84" s="74">
        <v>0</v>
      </c>
      <c r="F84" s="74">
        <v>0</v>
      </c>
      <c r="G84" s="73">
        <f t="shared" si="4"/>
        <v>0.6</v>
      </c>
      <c r="H84" s="80">
        <f t="shared" si="5"/>
        <v>2.4841428878989119E-3</v>
      </c>
      <c r="I84" s="80"/>
      <c r="J84" s="13"/>
      <c r="K84" s="83" t="s">
        <v>306</v>
      </c>
      <c r="L84" s="158">
        <v>1.2420714439494558E-2</v>
      </c>
    </row>
    <row r="85" spans="1:12" x14ac:dyDescent="0.3">
      <c r="A85" s="102" t="s">
        <v>266</v>
      </c>
      <c r="B85" s="74">
        <v>14</v>
      </c>
      <c r="C85" s="74">
        <v>-5</v>
      </c>
      <c r="D85" s="74">
        <v>6</v>
      </c>
      <c r="E85" s="74">
        <v>7</v>
      </c>
      <c r="F85" s="74">
        <v>-15</v>
      </c>
      <c r="G85" s="73">
        <f t="shared" si="4"/>
        <v>1.4</v>
      </c>
      <c r="H85" s="80">
        <f t="shared" si="5"/>
        <v>5.7963334050974607E-3</v>
      </c>
      <c r="I85" s="80"/>
      <c r="J85" s="13"/>
      <c r="K85" s="83" t="s">
        <v>369</v>
      </c>
      <c r="L85" s="158">
        <v>1.1592666810194921E-2</v>
      </c>
    </row>
    <row r="86" spans="1:12" x14ac:dyDescent="0.3">
      <c r="A86" s="102" t="s">
        <v>270</v>
      </c>
      <c r="B86" s="74">
        <v>6</v>
      </c>
      <c r="C86" s="74">
        <v>6</v>
      </c>
      <c r="D86" s="74">
        <v>5</v>
      </c>
      <c r="E86" s="74">
        <v>1</v>
      </c>
      <c r="F86" s="74">
        <v>-8</v>
      </c>
      <c r="G86" s="73">
        <f t="shared" si="4"/>
        <v>2</v>
      </c>
      <c r="H86" s="80">
        <f t="shared" si="5"/>
        <v>8.2804762929963721E-3</v>
      </c>
      <c r="I86" s="80"/>
      <c r="J86" s="13"/>
      <c r="K86" s="83" t="s">
        <v>382</v>
      </c>
      <c r="L86" s="158">
        <v>1.0764619180895286E-2</v>
      </c>
    </row>
    <row r="87" spans="1:12" x14ac:dyDescent="0.3">
      <c r="A87" s="102" t="s">
        <v>271</v>
      </c>
      <c r="B87" s="74">
        <v>0</v>
      </c>
      <c r="C87" s="74">
        <v>0</v>
      </c>
      <c r="D87" s="74">
        <v>0</v>
      </c>
      <c r="E87" s="74">
        <v>0</v>
      </c>
      <c r="F87" s="74">
        <v>0</v>
      </c>
      <c r="G87" s="73">
        <f t="shared" si="4"/>
        <v>0</v>
      </c>
      <c r="H87" s="80">
        <f t="shared" si="5"/>
        <v>0</v>
      </c>
      <c r="I87" s="80"/>
      <c r="J87" s="13"/>
      <c r="K87" s="83" t="s">
        <v>388</v>
      </c>
      <c r="L87" s="158">
        <v>9.9365715515956476E-3</v>
      </c>
    </row>
    <row r="88" spans="1:12" x14ac:dyDescent="0.3">
      <c r="A88" s="102" t="s">
        <v>295</v>
      </c>
      <c r="B88" s="74">
        <v>35</v>
      </c>
      <c r="C88" s="74">
        <v>74</v>
      </c>
      <c r="D88" s="74">
        <v>-190</v>
      </c>
      <c r="E88" s="74">
        <v>8</v>
      </c>
      <c r="F88" s="74">
        <v>20</v>
      </c>
      <c r="G88" s="73">
        <f t="shared" si="4"/>
        <v>-10.6</v>
      </c>
      <c r="H88" s="80">
        <f t="shared" si="5"/>
        <v>-4.3886524352880769E-2</v>
      </c>
      <c r="I88" s="80"/>
      <c r="J88" s="13"/>
      <c r="K88" s="83" t="s">
        <v>233</v>
      </c>
      <c r="L88" s="158">
        <v>9.1085239222960107E-3</v>
      </c>
    </row>
    <row r="89" spans="1:12" x14ac:dyDescent="0.3">
      <c r="A89" s="102" t="s">
        <v>304</v>
      </c>
      <c r="B89" s="74">
        <v>-1</v>
      </c>
      <c r="C89" s="74">
        <v>0</v>
      </c>
      <c r="D89" s="74">
        <v>1</v>
      </c>
      <c r="E89" s="74">
        <v>0</v>
      </c>
      <c r="F89" s="74">
        <v>0</v>
      </c>
      <c r="G89" s="73">
        <f t="shared" si="4"/>
        <v>0</v>
      </c>
      <c r="H89" s="80">
        <f t="shared" si="5"/>
        <v>0</v>
      </c>
      <c r="I89" s="80"/>
      <c r="J89" s="13"/>
      <c r="K89" s="83" t="s">
        <v>219</v>
      </c>
      <c r="L89" s="158">
        <v>8.2804762929963721E-3</v>
      </c>
    </row>
    <row r="90" spans="1:12" x14ac:dyDescent="0.3">
      <c r="A90" s="102" t="s">
        <v>307</v>
      </c>
      <c r="B90" s="74">
        <v>-31</v>
      </c>
      <c r="C90" s="74">
        <v>14</v>
      </c>
      <c r="D90" s="74">
        <v>42</v>
      </c>
      <c r="E90" s="74">
        <v>7</v>
      </c>
      <c r="F90" s="74">
        <v>-71</v>
      </c>
      <c r="G90" s="73">
        <f t="shared" si="4"/>
        <v>-7.8</v>
      </c>
      <c r="H90" s="80">
        <f t="shared" si="5"/>
        <v>-3.2293857542685857E-2</v>
      </c>
      <c r="I90" s="80"/>
      <c r="J90" s="13"/>
      <c r="K90" s="83" t="s">
        <v>270</v>
      </c>
      <c r="L90" s="158">
        <v>8.2804762929963721E-3</v>
      </c>
    </row>
    <row r="91" spans="1:12" x14ac:dyDescent="0.3">
      <c r="A91" s="102" t="s">
        <v>323</v>
      </c>
      <c r="B91" s="74">
        <v>0</v>
      </c>
      <c r="C91" s="74">
        <v>0</v>
      </c>
      <c r="D91" s="74">
        <v>1</v>
      </c>
      <c r="E91" s="74">
        <v>-2</v>
      </c>
      <c r="F91" s="74">
        <v>0</v>
      </c>
      <c r="G91" s="73">
        <f t="shared" si="4"/>
        <v>-0.2</v>
      </c>
      <c r="H91" s="80">
        <f t="shared" si="5"/>
        <v>-8.280476292996373E-4</v>
      </c>
      <c r="I91" s="80"/>
      <c r="J91" s="13"/>
      <c r="K91" s="83" t="s">
        <v>214</v>
      </c>
      <c r="L91" s="158">
        <v>6.6243810343970984E-3</v>
      </c>
    </row>
    <row r="92" spans="1:12" x14ac:dyDescent="0.3">
      <c r="A92" s="102" t="s">
        <v>324</v>
      </c>
      <c r="B92" s="74">
        <v>-3</v>
      </c>
      <c r="C92" s="74">
        <v>25</v>
      </c>
      <c r="D92" s="74">
        <v>12</v>
      </c>
      <c r="E92" s="74">
        <v>5</v>
      </c>
      <c r="F92" s="74">
        <v>-3</v>
      </c>
      <c r="G92" s="73">
        <f t="shared" si="4"/>
        <v>7.2</v>
      </c>
      <c r="H92" s="80">
        <f t="shared" si="5"/>
        <v>2.9809714654786941E-2</v>
      </c>
      <c r="I92" s="80"/>
      <c r="J92" s="13"/>
      <c r="K92" s="83" t="s">
        <v>303</v>
      </c>
      <c r="L92" s="158">
        <v>6.6243810343970984E-3</v>
      </c>
    </row>
    <row r="93" spans="1:12" x14ac:dyDescent="0.3">
      <c r="A93" s="102" t="s">
        <v>644</v>
      </c>
      <c r="B93" s="74">
        <v>0</v>
      </c>
      <c r="C93" s="74">
        <v>0</v>
      </c>
      <c r="D93" s="74">
        <v>0</v>
      </c>
      <c r="E93" s="74">
        <v>0</v>
      </c>
      <c r="F93" s="74">
        <v>0</v>
      </c>
      <c r="G93" s="73">
        <f t="shared" ref="G93:G124" si="6">AVERAGE(B93:F93)</f>
        <v>0</v>
      </c>
      <c r="H93" s="80">
        <f t="shared" ref="H93:H124" si="7">G93/$G$6*100</f>
        <v>0</v>
      </c>
      <c r="I93" s="80"/>
      <c r="J93" s="13"/>
      <c r="K93" s="83" t="s">
        <v>329</v>
      </c>
      <c r="L93" s="158">
        <v>6.6243810343970984E-3</v>
      </c>
    </row>
    <row r="94" spans="1:12" x14ac:dyDescent="0.3">
      <c r="A94" s="102" t="s">
        <v>344</v>
      </c>
      <c r="B94" s="74">
        <v>21</v>
      </c>
      <c r="C94" s="74">
        <v>18</v>
      </c>
      <c r="D94" s="74">
        <v>37</v>
      </c>
      <c r="E94" s="74">
        <v>39</v>
      </c>
      <c r="F94" s="74">
        <v>-8</v>
      </c>
      <c r="G94" s="73">
        <f t="shared" si="6"/>
        <v>21.4</v>
      </c>
      <c r="H94" s="80">
        <f t="shared" si="7"/>
        <v>8.8601096335061191E-2</v>
      </c>
      <c r="I94" s="80"/>
      <c r="J94" s="13"/>
      <c r="K94" s="83" t="s">
        <v>266</v>
      </c>
      <c r="L94" s="158">
        <v>5.7963334050974607E-3</v>
      </c>
    </row>
    <row r="95" spans="1:12" x14ac:dyDescent="0.3">
      <c r="A95" s="102" t="s">
        <v>347</v>
      </c>
      <c r="B95" s="74">
        <v>13</v>
      </c>
      <c r="C95" s="74">
        <v>11</v>
      </c>
      <c r="D95" s="74">
        <v>-12</v>
      </c>
      <c r="E95" s="74">
        <v>-57</v>
      </c>
      <c r="F95" s="74">
        <v>-52</v>
      </c>
      <c r="G95" s="73">
        <f t="shared" si="6"/>
        <v>-19.399999999999999</v>
      </c>
      <c r="H95" s="80">
        <f t="shared" si="7"/>
        <v>-8.0320620042064805E-2</v>
      </c>
      <c r="I95" s="80"/>
      <c r="J95" s="13"/>
      <c r="K95" s="83" t="s">
        <v>668</v>
      </c>
      <c r="L95" s="158">
        <v>5.7963334050974607E-3</v>
      </c>
    </row>
    <row r="96" spans="1:12" x14ac:dyDescent="0.3">
      <c r="A96" s="102" t="s">
        <v>369</v>
      </c>
      <c r="B96" s="74">
        <v>0</v>
      </c>
      <c r="C96" s="74">
        <v>0</v>
      </c>
      <c r="D96" s="74">
        <v>2</v>
      </c>
      <c r="E96" s="74">
        <v>12</v>
      </c>
      <c r="F96" s="74">
        <v>0</v>
      </c>
      <c r="G96" s="73">
        <f t="shared" si="6"/>
        <v>2.8</v>
      </c>
      <c r="H96" s="80">
        <f t="shared" si="7"/>
        <v>1.1592666810194921E-2</v>
      </c>
      <c r="I96" s="80"/>
      <c r="J96" s="13"/>
      <c r="K96" s="83" t="s">
        <v>364</v>
      </c>
      <c r="L96" s="158">
        <v>4.9682857757978238E-3</v>
      </c>
    </row>
    <row r="97" spans="1:12" x14ac:dyDescent="0.3">
      <c r="A97" s="102" t="s">
        <v>603</v>
      </c>
      <c r="B97" s="74">
        <v>11</v>
      </c>
      <c r="C97" s="74">
        <v>22</v>
      </c>
      <c r="D97" s="74">
        <v>8</v>
      </c>
      <c r="E97" s="74">
        <v>-4</v>
      </c>
      <c r="F97" s="74">
        <v>5</v>
      </c>
      <c r="G97" s="73">
        <f t="shared" si="6"/>
        <v>8.4</v>
      </c>
      <c r="H97" s="80">
        <f t="shared" si="7"/>
        <v>3.4778000430584766E-2</v>
      </c>
      <c r="I97" s="80"/>
      <c r="J97" s="13"/>
      <c r="K97" s="83" t="s">
        <v>222</v>
      </c>
      <c r="L97" s="158">
        <v>3.3121905171985492E-3</v>
      </c>
    </row>
    <row r="98" spans="1:12" x14ac:dyDescent="0.3">
      <c r="A98" s="102" t="s">
        <v>674</v>
      </c>
      <c r="B98" s="74">
        <v>0</v>
      </c>
      <c r="C98" s="74">
        <v>0</v>
      </c>
      <c r="D98" s="74">
        <v>0</v>
      </c>
      <c r="E98" s="74">
        <v>0</v>
      </c>
      <c r="F98" s="74">
        <v>0</v>
      </c>
      <c r="G98" s="73">
        <f t="shared" si="6"/>
        <v>0</v>
      </c>
      <c r="H98" s="80">
        <f t="shared" si="7"/>
        <v>0</v>
      </c>
      <c r="I98" s="80"/>
      <c r="J98" s="13"/>
      <c r="K98" s="83" t="s">
        <v>201</v>
      </c>
      <c r="L98" s="158">
        <v>2.4841428878989119E-3</v>
      </c>
    </row>
    <row r="99" spans="1:12" x14ac:dyDescent="0.3">
      <c r="A99" s="102" t="s">
        <v>208</v>
      </c>
      <c r="B99" s="74">
        <v>0</v>
      </c>
      <c r="C99" s="74">
        <v>0</v>
      </c>
      <c r="D99" s="74">
        <v>0</v>
      </c>
      <c r="E99" s="74">
        <v>0</v>
      </c>
      <c r="F99" s="74">
        <v>0</v>
      </c>
      <c r="G99" s="73">
        <f t="shared" si="6"/>
        <v>0</v>
      </c>
      <c r="H99" s="80">
        <f t="shared" si="7"/>
        <v>0</v>
      </c>
      <c r="I99" s="80"/>
      <c r="J99" s="13"/>
      <c r="K99" s="83" t="s">
        <v>263</v>
      </c>
      <c r="L99" s="158">
        <v>2.4841428878989119E-3</v>
      </c>
    </row>
    <row r="100" spans="1:12" x14ac:dyDescent="0.3">
      <c r="A100" s="102" t="s">
        <v>614</v>
      </c>
      <c r="B100" s="74">
        <v>114</v>
      </c>
      <c r="C100" s="74">
        <v>2</v>
      </c>
      <c r="D100" s="74">
        <v>7</v>
      </c>
      <c r="E100" s="74">
        <v>-8</v>
      </c>
      <c r="F100" s="74">
        <v>-22</v>
      </c>
      <c r="G100" s="73">
        <f t="shared" si="6"/>
        <v>18.600000000000001</v>
      </c>
      <c r="H100" s="80">
        <f t="shared" si="7"/>
        <v>7.7008429524866279E-2</v>
      </c>
      <c r="I100" s="80"/>
      <c r="J100" s="13"/>
      <c r="K100" s="83" t="s">
        <v>555</v>
      </c>
      <c r="L100" s="158">
        <v>2.4841428878989119E-3</v>
      </c>
    </row>
    <row r="101" spans="1:12" x14ac:dyDescent="0.3">
      <c r="A101" s="102" t="s">
        <v>214</v>
      </c>
      <c r="B101" s="74">
        <v>74</v>
      </c>
      <c r="C101" s="74">
        <v>9</v>
      </c>
      <c r="D101" s="74">
        <v>15</v>
      </c>
      <c r="E101" s="74">
        <v>-64</v>
      </c>
      <c r="F101" s="74">
        <v>-26</v>
      </c>
      <c r="G101" s="73">
        <f t="shared" si="6"/>
        <v>1.6</v>
      </c>
      <c r="H101" s="80">
        <f t="shared" si="7"/>
        <v>6.6243810343970984E-3</v>
      </c>
      <c r="I101" s="80"/>
      <c r="J101" s="13"/>
      <c r="K101" s="83" t="s">
        <v>319</v>
      </c>
      <c r="L101" s="158">
        <v>2.4841428878989119E-3</v>
      </c>
    </row>
    <row r="102" spans="1:12" x14ac:dyDescent="0.3">
      <c r="A102" s="102" t="s">
        <v>218</v>
      </c>
      <c r="B102" s="74">
        <v>-8</v>
      </c>
      <c r="C102" s="74">
        <v>-317</v>
      </c>
      <c r="D102" s="74">
        <v>-105</v>
      </c>
      <c r="E102" s="74">
        <v>-132</v>
      </c>
      <c r="F102" s="74">
        <v>34</v>
      </c>
      <c r="G102" s="73">
        <f t="shared" si="6"/>
        <v>-105.6</v>
      </c>
      <c r="H102" s="80">
        <f t="shared" si="7"/>
        <v>-0.43720914827020846</v>
      </c>
      <c r="I102" s="80"/>
      <c r="J102" s="13"/>
      <c r="K102" s="83" t="s">
        <v>376</v>
      </c>
      <c r="L102" s="158">
        <v>1.6560952585992746E-3</v>
      </c>
    </row>
    <row r="103" spans="1:12" x14ac:dyDescent="0.3">
      <c r="A103" s="102" t="s">
        <v>676</v>
      </c>
      <c r="B103" s="74">
        <v>1</v>
      </c>
      <c r="C103" s="74">
        <v>14</v>
      </c>
      <c r="D103" s="74">
        <v>1</v>
      </c>
      <c r="E103" s="74">
        <v>3</v>
      </c>
      <c r="F103" s="74">
        <v>2</v>
      </c>
      <c r="G103" s="73">
        <f t="shared" si="6"/>
        <v>4.2</v>
      </c>
      <c r="H103" s="80">
        <f t="shared" si="7"/>
        <v>1.7389000215292383E-2</v>
      </c>
      <c r="I103" s="80"/>
      <c r="J103" s="13"/>
      <c r="K103" s="83" t="s">
        <v>232</v>
      </c>
      <c r="L103" s="158">
        <v>1.6560952585992746E-3</v>
      </c>
    </row>
    <row r="104" spans="1:12" x14ac:dyDescent="0.3">
      <c r="A104" s="102" t="s">
        <v>596</v>
      </c>
      <c r="B104" s="74">
        <v>-349</v>
      </c>
      <c r="C104" s="74">
        <v>-47</v>
      </c>
      <c r="D104" s="74">
        <v>2</v>
      </c>
      <c r="E104" s="74">
        <v>37</v>
      </c>
      <c r="F104" s="74">
        <v>50</v>
      </c>
      <c r="G104" s="73">
        <f t="shared" si="6"/>
        <v>-61.4</v>
      </c>
      <c r="H104" s="80">
        <f t="shared" si="7"/>
        <v>-0.25421062219498863</v>
      </c>
      <c r="I104" s="80"/>
      <c r="J104" s="13"/>
      <c r="K104" s="83" t="s">
        <v>210</v>
      </c>
      <c r="L104" s="158">
        <v>1.6560952585992746E-3</v>
      </c>
    </row>
    <row r="105" spans="1:12" x14ac:dyDescent="0.3">
      <c r="A105" s="102" t="s">
        <v>587</v>
      </c>
      <c r="B105" s="74">
        <v>-38</v>
      </c>
      <c r="C105" s="74">
        <v>129</v>
      </c>
      <c r="D105" s="74">
        <v>61</v>
      </c>
      <c r="E105" s="74">
        <v>83</v>
      </c>
      <c r="F105" s="74">
        <v>67</v>
      </c>
      <c r="G105" s="73">
        <f t="shared" si="6"/>
        <v>60.4</v>
      </c>
      <c r="H105" s="80">
        <f t="shared" si="7"/>
        <v>0.25007038404849047</v>
      </c>
      <c r="I105" s="80"/>
      <c r="J105" s="13"/>
      <c r="K105" s="83" t="s">
        <v>646</v>
      </c>
      <c r="L105" s="158">
        <v>8.280476292996373E-4</v>
      </c>
    </row>
    <row r="106" spans="1:12" x14ac:dyDescent="0.3">
      <c r="A106" s="102" t="s">
        <v>245</v>
      </c>
      <c r="B106" s="74">
        <v>20</v>
      </c>
      <c r="C106" s="74">
        <v>1</v>
      </c>
      <c r="D106" s="74">
        <v>97</v>
      </c>
      <c r="E106" s="74">
        <v>57</v>
      </c>
      <c r="F106" s="74">
        <v>-23</v>
      </c>
      <c r="G106" s="73">
        <f t="shared" si="6"/>
        <v>30.4</v>
      </c>
      <c r="H106" s="80">
        <f t="shared" si="7"/>
        <v>0.12586323965354484</v>
      </c>
      <c r="I106" s="80"/>
      <c r="J106" s="13"/>
      <c r="K106" s="83" t="s">
        <v>268</v>
      </c>
      <c r="L106" s="158">
        <v>8.280476292996373E-4</v>
      </c>
    </row>
    <row r="107" spans="1:12" x14ac:dyDescent="0.3">
      <c r="A107" s="102" t="s">
        <v>678</v>
      </c>
      <c r="B107" s="74">
        <v>-15</v>
      </c>
      <c r="C107" s="74">
        <v>-6</v>
      </c>
      <c r="D107" s="74">
        <v>1</v>
      </c>
      <c r="E107" s="74">
        <v>-8</v>
      </c>
      <c r="F107" s="74">
        <v>0</v>
      </c>
      <c r="G107" s="73">
        <f t="shared" si="6"/>
        <v>-5.6</v>
      </c>
      <c r="H107" s="80">
        <f t="shared" si="7"/>
        <v>-2.3185333620389843E-2</v>
      </c>
      <c r="I107" s="80"/>
      <c r="J107" s="13"/>
      <c r="K107" s="83" t="s">
        <v>669</v>
      </c>
      <c r="L107" s="158">
        <v>8.280476292996373E-4</v>
      </c>
    </row>
    <row r="108" spans="1:12" x14ac:dyDescent="0.3">
      <c r="A108" s="102" t="s">
        <v>250</v>
      </c>
      <c r="B108" s="74">
        <v>0</v>
      </c>
      <c r="C108" s="74">
        <v>0</v>
      </c>
      <c r="D108" s="74">
        <v>0</v>
      </c>
      <c r="E108" s="74">
        <v>0</v>
      </c>
      <c r="F108" s="74">
        <v>0</v>
      </c>
      <c r="G108" s="73">
        <f t="shared" si="6"/>
        <v>0</v>
      </c>
      <c r="H108" s="80">
        <f t="shared" si="7"/>
        <v>0</v>
      </c>
      <c r="I108" s="80"/>
      <c r="J108" s="13"/>
      <c r="K108" s="83" t="s">
        <v>326</v>
      </c>
      <c r="L108" s="158">
        <v>0</v>
      </c>
    </row>
    <row r="109" spans="1:12" x14ac:dyDescent="0.3">
      <c r="A109" s="102" t="s">
        <v>251</v>
      </c>
      <c r="B109" s="74">
        <v>531</v>
      </c>
      <c r="C109" s="74">
        <v>-8</v>
      </c>
      <c r="D109" s="74">
        <v>176</v>
      </c>
      <c r="E109" s="74">
        <v>178</v>
      </c>
      <c r="F109" s="74">
        <v>100</v>
      </c>
      <c r="G109" s="73">
        <f t="shared" si="6"/>
        <v>195.4</v>
      </c>
      <c r="H109" s="80">
        <f t="shared" si="7"/>
        <v>0.80900253382574561</v>
      </c>
      <c r="I109" s="80"/>
      <c r="J109" s="13"/>
      <c r="K109" s="83" t="s">
        <v>648</v>
      </c>
      <c r="L109" s="158">
        <v>0</v>
      </c>
    </row>
    <row r="110" spans="1:12" x14ac:dyDescent="0.3">
      <c r="A110" s="102" t="s">
        <v>268</v>
      </c>
      <c r="B110" s="74">
        <v>0</v>
      </c>
      <c r="C110" s="74">
        <v>0</v>
      </c>
      <c r="D110" s="74">
        <v>0</v>
      </c>
      <c r="E110" s="74">
        <v>0</v>
      </c>
      <c r="F110" s="74">
        <v>1</v>
      </c>
      <c r="G110" s="73">
        <f t="shared" si="6"/>
        <v>0.2</v>
      </c>
      <c r="H110" s="80">
        <f t="shared" si="7"/>
        <v>8.280476292996373E-4</v>
      </c>
      <c r="I110" s="80"/>
      <c r="J110" s="13"/>
      <c r="K110" s="83" t="s">
        <v>235</v>
      </c>
      <c r="L110" s="158">
        <v>0</v>
      </c>
    </row>
    <row r="111" spans="1:12" x14ac:dyDescent="0.3">
      <c r="A111" s="102" t="s">
        <v>273</v>
      </c>
      <c r="B111" s="74">
        <v>1</v>
      </c>
      <c r="C111" s="74">
        <v>-2</v>
      </c>
      <c r="D111" s="74">
        <v>2</v>
      </c>
      <c r="E111" s="74">
        <v>-1</v>
      </c>
      <c r="F111" s="74">
        <v>-1</v>
      </c>
      <c r="G111" s="73">
        <f t="shared" si="6"/>
        <v>-0.2</v>
      </c>
      <c r="H111" s="80">
        <f t="shared" si="7"/>
        <v>-8.280476292996373E-4</v>
      </c>
      <c r="I111" s="80"/>
      <c r="J111" s="13"/>
      <c r="K111" s="83" t="s">
        <v>236</v>
      </c>
      <c r="L111" s="158">
        <v>0</v>
      </c>
    </row>
    <row r="112" spans="1:12" x14ac:dyDescent="0.3">
      <c r="A112" s="102" t="s">
        <v>282</v>
      </c>
      <c r="B112" s="74">
        <v>199</v>
      </c>
      <c r="C112" s="74">
        <v>51</v>
      </c>
      <c r="D112" s="74">
        <v>26</v>
      </c>
      <c r="E112" s="74">
        <v>95</v>
      </c>
      <c r="F112" s="74">
        <v>21</v>
      </c>
      <c r="G112" s="73">
        <f t="shared" si="6"/>
        <v>78.400000000000006</v>
      </c>
      <c r="H112" s="80">
        <f t="shared" si="7"/>
        <v>0.32459467068545783</v>
      </c>
      <c r="I112" s="80"/>
      <c r="J112" s="13"/>
      <c r="K112" s="83" t="s">
        <v>672</v>
      </c>
      <c r="L112" s="158">
        <v>0</v>
      </c>
    </row>
    <row r="113" spans="1:12" x14ac:dyDescent="0.3">
      <c r="A113" s="102" t="s">
        <v>653</v>
      </c>
      <c r="B113" s="74">
        <v>0</v>
      </c>
      <c r="C113" s="74">
        <v>0</v>
      </c>
      <c r="D113" s="74">
        <v>0</v>
      </c>
      <c r="E113" s="74">
        <v>0</v>
      </c>
      <c r="F113" s="74">
        <v>0</v>
      </c>
      <c r="G113" s="73">
        <f t="shared" si="6"/>
        <v>0</v>
      </c>
      <c r="H113" s="80">
        <f t="shared" si="7"/>
        <v>0</v>
      </c>
      <c r="I113" s="80"/>
      <c r="J113" s="13"/>
      <c r="K113" s="83" t="s">
        <v>230</v>
      </c>
      <c r="L113" s="158">
        <v>0</v>
      </c>
    </row>
    <row r="114" spans="1:12" x14ac:dyDescent="0.3">
      <c r="A114" s="102" t="s">
        <v>677</v>
      </c>
      <c r="B114" s="74">
        <v>0</v>
      </c>
      <c r="C114" s="74">
        <v>0</v>
      </c>
      <c r="D114" s="74">
        <v>0</v>
      </c>
      <c r="E114" s="74">
        <v>0</v>
      </c>
      <c r="F114" s="74">
        <v>0</v>
      </c>
      <c r="G114" s="73">
        <f t="shared" si="6"/>
        <v>0</v>
      </c>
      <c r="H114" s="80">
        <f t="shared" si="7"/>
        <v>0</v>
      </c>
      <c r="I114" s="80"/>
      <c r="J114" s="13"/>
      <c r="K114" s="83" t="s">
        <v>239</v>
      </c>
      <c r="L114" s="158">
        <v>0</v>
      </c>
    </row>
    <row r="115" spans="1:12" x14ac:dyDescent="0.3">
      <c r="A115" s="102" t="s">
        <v>668</v>
      </c>
      <c r="B115" s="74">
        <v>0</v>
      </c>
      <c r="C115" s="74">
        <v>0</v>
      </c>
      <c r="D115" s="74">
        <v>0</v>
      </c>
      <c r="E115" s="74">
        <v>6</v>
      </c>
      <c r="F115" s="74">
        <v>1</v>
      </c>
      <c r="G115" s="73">
        <f t="shared" si="6"/>
        <v>1.4</v>
      </c>
      <c r="H115" s="80">
        <f t="shared" si="7"/>
        <v>5.7963334050974607E-3</v>
      </c>
      <c r="I115" s="80"/>
      <c r="J115" s="13"/>
      <c r="K115" s="83" t="s">
        <v>259</v>
      </c>
      <c r="L115" s="158">
        <v>0</v>
      </c>
    </row>
    <row r="116" spans="1:12" x14ac:dyDescent="0.3">
      <c r="A116" s="102" t="s">
        <v>675</v>
      </c>
      <c r="B116" s="74">
        <v>0</v>
      </c>
      <c r="C116" s="74">
        <v>0</v>
      </c>
      <c r="D116" s="74">
        <v>0</v>
      </c>
      <c r="E116" s="74">
        <v>0</v>
      </c>
      <c r="F116" s="74">
        <v>0</v>
      </c>
      <c r="G116" s="73">
        <f t="shared" si="6"/>
        <v>0</v>
      </c>
      <c r="H116" s="80">
        <f t="shared" si="7"/>
        <v>0</v>
      </c>
      <c r="I116" s="80"/>
      <c r="J116" s="13"/>
      <c r="K116" s="83" t="s">
        <v>300</v>
      </c>
      <c r="L116" s="158">
        <v>0</v>
      </c>
    </row>
    <row r="117" spans="1:12" x14ac:dyDescent="0.3">
      <c r="A117" s="102" t="s">
        <v>670</v>
      </c>
      <c r="B117" s="74">
        <v>0</v>
      </c>
      <c r="C117" s="74">
        <v>0</v>
      </c>
      <c r="D117" s="74">
        <v>0</v>
      </c>
      <c r="E117" s="74">
        <v>0</v>
      </c>
      <c r="F117" s="74">
        <v>0</v>
      </c>
      <c r="G117" s="73">
        <f t="shared" si="6"/>
        <v>0</v>
      </c>
      <c r="H117" s="80">
        <f t="shared" si="7"/>
        <v>0</v>
      </c>
      <c r="I117" s="80"/>
      <c r="J117" s="13"/>
      <c r="K117" s="83" t="s">
        <v>301</v>
      </c>
      <c r="L117" s="158">
        <v>0</v>
      </c>
    </row>
    <row r="118" spans="1:12" x14ac:dyDescent="0.3">
      <c r="A118" s="102" t="s">
        <v>371</v>
      </c>
      <c r="B118" s="74">
        <v>-87</v>
      </c>
      <c r="C118" s="74">
        <v>67</v>
      </c>
      <c r="D118" s="74">
        <v>6</v>
      </c>
      <c r="E118" s="74">
        <v>-589</v>
      </c>
      <c r="F118" s="74">
        <v>5</v>
      </c>
      <c r="G118" s="73">
        <f t="shared" si="6"/>
        <v>-119.6</v>
      </c>
      <c r="H118" s="80">
        <f t="shared" si="7"/>
        <v>-0.49517248232118305</v>
      </c>
      <c r="I118" s="80"/>
      <c r="J118" s="13"/>
      <c r="K118" s="83" t="s">
        <v>315</v>
      </c>
      <c r="L118" s="158">
        <v>0</v>
      </c>
    </row>
    <row r="119" spans="1:12" x14ac:dyDescent="0.3">
      <c r="A119" s="102" t="s">
        <v>436</v>
      </c>
      <c r="B119" s="74">
        <v>0</v>
      </c>
      <c r="C119" s="74">
        <v>0</v>
      </c>
      <c r="D119" s="74">
        <v>0</v>
      </c>
      <c r="E119" s="74">
        <v>0</v>
      </c>
      <c r="F119" s="74">
        <v>0</v>
      </c>
      <c r="G119" s="73">
        <f t="shared" si="6"/>
        <v>0</v>
      </c>
      <c r="H119" s="80">
        <f t="shared" si="7"/>
        <v>0</v>
      </c>
      <c r="I119" s="80"/>
      <c r="J119" s="13"/>
      <c r="K119" s="83" t="s">
        <v>340</v>
      </c>
      <c r="L119" s="158">
        <v>0</v>
      </c>
    </row>
    <row r="120" spans="1:12" x14ac:dyDescent="0.3">
      <c r="A120" s="102" t="s">
        <v>671</v>
      </c>
      <c r="B120" s="74">
        <v>0</v>
      </c>
      <c r="C120" s="74">
        <v>0</v>
      </c>
      <c r="D120" s="74">
        <v>0</v>
      </c>
      <c r="E120" s="74">
        <v>0</v>
      </c>
      <c r="F120" s="74">
        <v>0</v>
      </c>
      <c r="G120" s="73">
        <f t="shared" si="6"/>
        <v>0</v>
      </c>
      <c r="H120" s="80">
        <f t="shared" si="7"/>
        <v>0</v>
      </c>
      <c r="I120" s="80"/>
      <c r="J120" s="13"/>
      <c r="K120" s="83" t="s">
        <v>346</v>
      </c>
      <c r="L120" s="158">
        <v>0</v>
      </c>
    </row>
    <row r="121" spans="1:12" x14ac:dyDescent="0.3">
      <c r="A121" s="102" t="s">
        <v>221</v>
      </c>
      <c r="B121" s="74">
        <v>-5</v>
      </c>
      <c r="C121" s="74">
        <v>-1</v>
      </c>
      <c r="D121" s="74">
        <v>0</v>
      </c>
      <c r="E121" s="74">
        <v>0</v>
      </c>
      <c r="F121" s="74">
        <v>-2</v>
      </c>
      <c r="G121" s="73">
        <f t="shared" si="6"/>
        <v>-1.6</v>
      </c>
      <c r="H121" s="80">
        <f t="shared" si="7"/>
        <v>-6.6243810343970984E-3</v>
      </c>
      <c r="I121" s="80"/>
      <c r="J121" s="13"/>
      <c r="K121" s="83" t="s">
        <v>352</v>
      </c>
      <c r="L121" s="158">
        <v>0</v>
      </c>
    </row>
    <row r="122" spans="1:12" x14ac:dyDescent="0.3">
      <c r="A122" s="102" t="s">
        <v>242</v>
      </c>
      <c r="B122" s="74">
        <v>101</v>
      </c>
      <c r="C122" s="74">
        <v>-812</v>
      </c>
      <c r="D122" s="74">
        <v>-287</v>
      </c>
      <c r="E122" s="74">
        <v>337</v>
      </c>
      <c r="F122" s="74">
        <v>127</v>
      </c>
      <c r="G122" s="73">
        <f t="shared" si="6"/>
        <v>-106.8</v>
      </c>
      <c r="H122" s="80">
        <f t="shared" si="7"/>
        <v>-0.44217743404600629</v>
      </c>
      <c r="I122" s="80"/>
      <c r="J122" s="13"/>
      <c r="K122" s="83" t="s">
        <v>389</v>
      </c>
      <c r="L122" s="158">
        <v>0</v>
      </c>
    </row>
    <row r="123" spans="1:12" x14ac:dyDescent="0.3">
      <c r="A123" s="102" t="s">
        <v>254</v>
      </c>
      <c r="B123" s="74">
        <v>202</v>
      </c>
      <c r="C123" s="74">
        <v>132</v>
      </c>
      <c r="D123" s="74">
        <v>92</v>
      </c>
      <c r="E123" s="74">
        <v>-55</v>
      </c>
      <c r="F123" s="74">
        <v>1125</v>
      </c>
      <c r="G123" s="73">
        <f t="shared" si="6"/>
        <v>299.2</v>
      </c>
      <c r="H123" s="80">
        <f t="shared" si="7"/>
        <v>1.2387592534322573</v>
      </c>
      <c r="I123" s="80"/>
      <c r="J123" s="13"/>
      <c r="K123" s="83" t="s">
        <v>354</v>
      </c>
      <c r="L123" s="158">
        <v>0</v>
      </c>
    </row>
    <row r="124" spans="1:12" x14ac:dyDescent="0.3">
      <c r="A124" s="102" t="s">
        <v>269</v>
      </c>
      <c r="B124" s="74">
        <v>-4</v>
      </c>
      <c r="C124" s="74">
        <v>64</v>
      </c>
      <c r="D124" s="74">
        <v>8</v>
      </c>
      <c r="E124" s="74">
        <v>86</v>
      </c>
      <c r="F124" s="74">
        <v>62</v>
      </c>
      <c r="G124" s="73">
        <f t="shared" si="6"/>
        <v>43.2</v>
      </c>
      <c r="H124" s="80">
        <f t="shared" si="7"/>
        <v>0.17885828792872169</v>
      </c>
      <c r="I124" s="80"/>
      <c r="J124" s="13"/>
      <c r="K124" s="83" t="s">
        <v>359</v>
      </c>
      <c r="L124" s="158">
        <v>0</v>
      </c>
    </row>
    <row r="125" spans="1:12" x14ac:dyDescent="0.3">
      <c r="A125" s="102" t="s">
        <v>274</v>
      </c>
      <c r="B125" s="74">
        <v>50</v>
      </c>
      <c r="C125" s="74">
        <v>-21</v>
      </c>
      <c r="D125" s="74">
        <v>18</v>
      </c>
      <c r="E125" s="74">
        <v>21</v>
      </c>
      <c r="F125" s="74">
        <v>3720</v>
      </c>
      <c r="G125" s="73">
        <f t="shared" ref="G125:G156" si="8">AVERAGE(B125:F125)</f>
        <v>757.6</v>
      </c>
      <c r="H125" s="80">
        <f t="shared" ref="H125:H156" si="9">G125/$G$6*100</f>
        <v>3.136644419787026</v>
      </c>
      <c r="I125" s="80"/>
      <c r="J125" s="13"/>
      <c r="K125" s="83" t="s">
        <v>294</v>
      </c>
      <c r="L125" s="158">
        <v>0</v>
      </c>
    </row>
    <row r="126" spans="1:12" x14ac:dyDescent="0.3">
      <c r="A126" s="102" t="s">
        <v>32</v>
      </c>
      <c r="B126" s="74">
        <v>3374</v>
      </c>
      <c r="C126" s="74">
        <v>3301</v>
      </c>
      <c r="D126" s="74">
        <v>6873</v>
      </c>
      <c r="E126" s="74">
        <v>3422</v>
      </c>
      <c r="F126" s="74">
        <v>5795</v>
      </c>
      <c r="G126" s="73">
        <f t="shared" si="8"/>
        <v>4553</v>
      </c>
      <c r="H126" s="80">
        <f t="shared" si="9"/>
        <v>18.850504281006241</v>
      </c>
      <c r="I126" s="80"/>
      <c r="J126" s="13"/>
      <c r="K126" s="83" t="s">
        <v>258</v>
      </c>
      <c r="L126" s="158">
        <v>0</v>
      </c>
    </row>
    <row r="127" spans="1:12" x14ac:dyDescent="0.3">
      <c r="A127" s="102" t="s">
        <v>322</v>
      </c>
      <c r="B127" s="74">
        <v>-351</v>
      </c>
      <c r="C127" s="74">
        <v>-15</v>
      </c>
      <c r="D127" s="74">
        <v>-19</v>
      </c>
      <c r="E127" s="74">
        <v>-32</v>
      </c>
      <c r="F127" s="74">
        <v>-18</v>
      </c>
      <c r="G127" s="73">
        <f t="shared" si="8"/>
        <v>-87</v>
      </c>
      <c r="H127" s="80">
        <f t="shared" si="9"/>
        <v>-0.36020071874534221</v>
      </c>
      <c r="I127" s="80"/>
      <c r="J127" s="13"/>
      <c r="K127" s="83" t="s">
        <v>271</v>
      </c>
      <c r="L127" s="158">
        <v>0</v>
      </c>
    </row>
    <row r="128" spans="1:12" x14ac:dyDescent="0.3">
      <c r="A128" s="102" t="s">
        <v>331</v>
      </c>
      <c r="B128" s="74">
        <v>30</v>
      </c>
      <c r="C128" s="74">
        <v>975</v>
      </c>
      <c r="D128" s="74">
        <v>42</v>
      </c>
      <c r="E128" s="74">
        <v>80</v>
      </c>
      <c r="F128" s="74">
        <v>457</v>
      </c>
      <c r="G128" s="73">
        <f t="shared" si="8"/>
        <v>316.8</v>
      </c>
      <c r="H128" s="80">
        <f t="shared" si="9"/>
        <v>1.3116274448106255</v>
      </c>
      <c r="I128" s="80"/>
      <c r="J128" s="13"/>
      <c r="K128" s="83" t="s">
        <v>304</v>
      </c>
      <c r="L128" s="158">
        <v>0</v>
      </c>
    </row>
    <row r="129" spans="1:12" x14ac:dyDescent="0.3">
      <c r="A129" s="102" t="s">
        <v>5</v>
      </c>
      <c r="B129" s="74">
        <v>1484</v>
      </c>
      <c r="C129" s="74">
        <v>124</v>
      </c>
      <c r="D129" s="74">
        <v>1807</v>
      </c>
      <c r="E129" s="74">
        <v>2758</v>
      </c>
      <c r="F129" s="74">
        <v>126</v>
      </c>
      <c r="G129" s="73">
        <f t="shared" si="8"/>
        <v>1259.8</v>
      </c>
      <c r="H129" s="80">
        <f t="shared" si="9"/>
        <v>5.2158720169584152</v>
      </c>
      <c r="I129" s="80"/>
      <c r="J129" s="13"/>
      <c r="K129" s="83" t="s">
        <v>644</v>
      </c>
      <c r="L129" s="158">
        <v>0</v>
      </c>
    </row>
    <row r="130" spans="1:12" x14ac:dyDescent="0.3">
      <c r="A130" s="102" t="s">
        <v>224</v>
      </c>
      <c r="B130" s="74">
        <v>159</v>
      </c>
      <c r="C130" s="74">
        <v>-252</v>
      </c>
      <c r="D130" s="74">
        <v>-68</v>
      </c>
      <c r="E130" s="74">
        <v>-248</v>
      </c>
      <c r="F130" s="74">
        <v>38</v>
      </c>
      <c r="G130" s="73">
        <f t="shared" si="8"/>
        <v>-74.2</v>
      </c>
      <c r="H130" s="80">
        <f t="shared" si="9"/>
        <v>-0.30720567047016545</v>
      </c>
      <c r="I130" s="80"/>
      <c r="J130" s="13"/>
      <c r="K130" s="83" t="s">
        <v>674</v>
      </c>
      <c r="L130" s="158">
        <v>0</v>
      </c>
    </row>
    <row r="131" spans="1:12" x14ac:dyDescent="0.3">
      <c r="A131" s="102" t="s">
        <v>30</v>
      </c>
      <c r="B131" s="74">
        <v>3960</v>
      </c>
      <c r="C131" s="74">
        <v>3981</v>
      </c>
      <c r="D131" s="74">
        <v>1556</v>
      </c>
      <c r="E131" s="74">
        <v>2413</v>
      </c>
      <c r="F131" s="74">
        <v>8385</v>
      </c>
      <c r="G131" s="73">
        <f t="shared" si="8"/>
        <v>4059</v>
      </c>
      <c r="H131" s="80">
        <f t="shared" si="9"/>
        <v>16.805226636636139</v>
      </c>
      <c r="I131" s="80"/>
      <c r="J131" s="13"/>
      <c r="K131" s="83" t="s">
        <v>208</v>
      </c>
      <c r="L131" s="158">
        <v>0</v>
      </c>
    </row>
    <row r="132" spans="1:12" x14ac:dyDescent="0.3">
      <c r="A132" s="102" t="s">
        <v>237</v>
      </c>
      <c r="B132" s="74">
        <v>1408</v>
      </c>
      <c r="C132" s="74">
        <v>-497</v>
      </c>
      <c r="D132" s="74">
        <v>-1771</v>
      </c>
      <c r="E132" s="74">
        <v>2008</v>
      </c>
      <c r="F132" s="74">
        <v>1550</v>
      </c>
      <c r="G132" s="73">
        <f t="shared" si="8"/>
        <v>539.6</v>
      </c>
      <c r="H132" s="80">
        <f t="shared" si="9"/>
        <v>2.2340725038504217</v>
      </c>
      <c r="I132" s="80"/>
      <c r="J132" s="13"/>
      <c r="K132" s="83" t="s">
        <v>250</v>
      </c>
      <c r="L132" s="158">
        <v>0</v>
      </c>
    </row>
    <row r="133" spans="1:12" x14ac:dyDescent="0.3">
      <c r="A133" s="102" t="s">
        <v>238</v>
      </c>
      <c r="B133" s="74">
        <v>940</v>
      </c>
      <c r="C133" s="74">
        <v>675</v>
      </c>
      <c r="D133" s="74">
        <v>811</v>
      </c>
      <c r="E133" s="74">
        <v>1845</v>
      </c>
      <c r="F133" s="74">
        <v>1366</v>
      </c>
      <c r="G133" s="73">
        <f t="shared" si="8"/>
        <v>1127.4000000000001</v>
      </c>
      <c r="H133" s="80">
        <f t="shared" si="9"/>
        <v>4.667704486362056</v>
      </c>
      <c r="I133" s="80"/>
      <c r="J133" s="13"/>
      <c r="K133" s="83" t="s">
        <v>653</v>
      </c>
      <c r="L133" s="158">
        <v>0</v>
      </c>
    </row>
    <row r="134" spans="1:12" x14ac:dyDescent="0.3">
      <c r="A134" s="102" t="s">
        <v>252</v>
      </c>
      <c r="B134" s="74">
        <v>576</v>
      </c>
      <c r="C134" s="74">
        <v>-65</v>
      </c>
      <c r="D134" s="74">
        <v>43</v>
      </c>
      <c r="E134" s="74">
        <v>141</v>
      </c>
      <c r="F134" s="74">
        <v>353</v>
      </c>
      <c r="G134" s="73">
        <f t="shared" si="8"/>
        <v>209.6</v>
      </c>
      <c r="H134" s="80">
        <f t="shared" si="9"/>
        <v>0.86779391550601981</v>
      </c>
      <c r="I134" s="80"/>
      <c r="J134" s="13"/>
      <c r="K134" s="83" t="s">
        <v>677</v>
      </c>
      <c r="L134" s="158">
        <v>0</v>
      </c>
    </row>
    <row r="135" spans="1:12" x14ac:dyDescent="0.3">
      <c r="A135" s="102" t="s">
        <v>673</v>
      </c>
      <c r="B135" s="74">
        <v>20</v>
      </c>
      <c r="C135" s="74">
        <v>-7</v>
      </c>
      <c r="D135" s="74">
        <v>-18</v>
      </c>
      <c r="E135" s="74">
        <v>5</v>
      </c>
      <c r="F135" s="74">
        <v>37</v>
      </c>
      <c r="G135" s="73">
        <f t="shared" si="8"/>
        <v>7.4</v>
      </c>
      <c r="H135" s="80">
        <f t="shared" si="9"/>
        <v>3.0637762284086583E-2</v>
      </c>
      <c r="I135" s="80"/>
      <c r="J135" s="13"/>
      <c r="K135" s="83" t="s">
        <v>675</v>
      </c>
      <c r="L135" s="158">
        <v>0</v>
      </c>
    </row>
    <row r="136" spans="1:12" x14ac:dyDescent="0.3">
      <c r="A136" s="102" t="s">
        <v>272</v>
      </c>
      <c r="B136" s="74">
        <v>33</v>
      </c>
      <c r="C136" s="74">
        <v>27</v>
      </c>
      <c r="D136" s="74">
        <v>-2</v>
      </c>
      <c r="E136" s="74">
        <v>23</v>
      </c>
      <c r="F136" s="74">
        <v>2</v>
      </c>
      <c r="G136" s="73">
        <f t="shared" si="8"/>
        <v>16.600000000000001</v>
      </c>
      <c r="H136" s="80">
        <f t="shared" si="9"/>
        <v>6.8727953231869907E-2</v>
      </c>
      <c r="I136" s="80"/>
      <c r="J136" s="13"/>
      <c r="K136" s="83" t="s">
        <v>670</v>
      </c>
      <c r="L136" s="158">
        <v>0</v>
      </c>
    </row>
    <row r="137" spans="1:12" x14ac:dyDescent="0.3">
      <c r="A137" s="102" t="s">
        <v>333</v>
      </c>
      <c r="B137" s="74">
        <v>15</v>
      </c>
      <c r="C137" s="74">
        <v>29</v>
      </c>
      <c r="D137" s="74">
        <v>11</v>
      </c>
      <c r="E137" s="74">
        <v>-3</v>
      </c>
      <c r="F137" s="74">
        <v>17</v>
      </c>
      <c r="G137" s="73">
        <f t="shared" si="8"/>
        <v>13.8</v>
      </c>
      <c r="H137" s="80">
        <f t="shared" si="9"/>
        <v>5.7135286421674973E-2</v>
      </c>
      <c r="I137" s="80"/>
      <c r="J137" s="13"/>
      <c r="K137" s="83" t="s">
        <v>436</v>
      </c>
      <c r="L137" s="158">
        <v>0</v>
      </c>
    </row>
    <row r="138" spans="1:12" x14ac:dyDescent="0.3">
      <c r="A138" s="102" t="s">
        <v>334</v>
      </c>
      <c r="B138" s="74">
        <v>-145</v>
      </c>
      <c r="C138" s="74">
        <v>-5</v>
      </c>
      <c r="D138" s="74">
        <v>-231</v>
      </c>
      <c r="E138" s="74">
        <v>509</v>
      </c>
      <c r="F138" s="74">
        <v>147</v>
      </c>
      <c r="G138" s="73">
        <f t="shared" si="8"/>
        <v>55</v>
      </c>
      <c r="H138" s="80">
        <f t="shared" si="9"/>
        <v>0.22771309805740025</v>
      </c>
      <c r="I138" s="80"/>
      <c r="J138" s="13"/>
      <c r="K138" s="83" t="s">
        <v>671</v>
      </c>
      <c r="L138" s="158">
        <v>0</v>
      </c>
    </row>
    <row r="139" spans="1:12" x14ac:dyDescent="0.3">
      <c r="A139" s="102" t="s">
        <v>360</v>
      </c>
      <c r="B139" s="74">
        <v>0</v>
      </c>
      <c r="C139" s="74">
        <v>0</v>
      </c>
      <c r="D139" s="74">
        <v>0</v>
      </c>
      <c r="E139" s="74">
        <v>-26</v>
      </c>
      <c r="F139" s="74">
        <v>-25</v>
      </c>
      <c r="G139" s="73">
        <f t="shared" si="8"/>
        <v>-10.199999999999999</v>
      </c>
      <c r="H139" s="80">
        <f t="shared" si="9"/>
        <v>-4.2230429094281499E-2</v>
      </c>
      <c r="I139" s="80"/>
      <c r="J139" s="13"/>
      <c r="K139" s="83" t="s">
        <v>290</v>
      </c>
      <c r="L139" s="158">
        <v>0</v>
      </c>
    </row>
    <row r="140" spans="1:12" x14ac:dyDescent="0.3">
      <c r="A140" s="102" t="s">
        <v>381</v>
      </c>
      <c r="B140" s="74">
        <v>1262</v>
      </c>
      <c r="C140" s="74">
        <v>380</v>
      </c>
      <c r="D140" s="74">
        <v>1108</v>
      </c>
      <c r="E140" s="74">
        <v>1821</v>
      </c>
      <c r="F140" s="74">
        <v>903</v>
      </c>
      <c r="G140" s="73">
        <f t="shared" si="8"/>
        <v>1094.8</v>
      </c>
      <c r="H140" s="80">
        <f t="shared" si="9"/>
        <v>4.5327327227862142</v>
      </c>
      <c r="I140" s="80"/>
      <c r="J140" s="13"/>
      <c r="K140" s="83" t="s">
        <v>374</v>
      </c>
      <c r="L140" s="158">
        <v>0</v>
      </c>
    </row>
    <row r="141" spans="1:12" x14ac:dyDescent="0.3">
      <c r="A141" s="102" t="s">
        <v>384</v>
      </c>
      <c r="B141" s="74">
        <v>-43</v>
      </c>
      <c r="C141" s="74">
        <v>-591</v>
      </c>
      <c r="D141" s="74">
        <v>-196</v>
      </c>
      <c r="E141" s="74">
        <v>-53</v>
      </c>
      <c r="F141" s="74">
        <v>-347</v>
      </c>
      <c r="G141" s="73">
        <f t="shared" si="8"/>
        <v>-246</v>
      </c>
      <c r="H141" s="80">
        <f t="shared" si="9"/>
        <v>-1.0184985840385539</v>
      </c>
      <c r="I141" s="80"/>
      <c r="J141" s="13"/>
      <c r="K141" s="83" t="s">
        <v>312</v>
      </c>
      <c r="L141" s="158">
        <v>0</v>
      </c>
    </row>
    <row r="142" spans="1:12" x14ac:dyDescent="0.3">
      <c r="A142" s="102" t="s">
        <v>285</v>
      </c>
      <c r="B142" s="74">
        <v>14</v>
      </c>
      <c r="C142" s="74">
        <v>9</v>
      </c>
      <c r="D142" s="74">
        <v>13</v>
      </c>
      <c r="E142" s="74">
        <v>12</v>
      </c>
      <c r="F142" s="74">
        <v>34</v>
      </c>
      <c r="G142" s="73">
        <f t="shared" si="8"/>
        <v>16.399999999999999</v>
      </c>
      <c r="H142" s="80">
        <f t="shared" si="9"/>
        <v>6.7899905602570254E-2</v>
      </c>
      <c r="I142" s="80"/>
      <c r="J142" s="13"/>
      <c r="K142" s="83" t="s">
        <v>325</v>
      </c>
      <c r="L142" s="158">
        <v>0</v>
      </c>
    </row>
    <row r="143" spans="1:12" x14ac:dyDescent="0.3">
      <c r="A143" s="102" t="s">
        <v>290</v>
      </c>
      <c r="B143" s="74">
        <v>0</v>
      </c>
      <c r="C143" s="74">
        <v>0</v>
      </c>
      <c r="D143" s="74">
        <v>1</v>
      </c>
      <c r="E143" s="74">
        <v>-1</v>
      </c>
      <c r="F143" s="74">
        <v>0</v>
      </c>
      <c r="G143" s="73">
        <f t="shared" si="8"/>
        <v>0</v>
      </c>
      <c r="H143" s="80">
        <f t="shared" si="9"/>
        <v>0</v>
      </c>
      <c r="I143" s="80"/>
      <c r="J143" s="13"/>
      <c r="K143" s="83" t="s">
        <v>198</v>
      </c>
      <c r="L143" s="158">
        <v>0</v>
      </c>
    </row>
    <row r="144" spans="1:12" x14ac:dyDescent="0.3">
      <c r="A144" s="102" t="s">
        <v>364</v>
      </c>
      <c r="B144" s="74">
        <v>-13</v>
      </c>
      <c r="C144" s="74">
        <v>11</v>
      </c>
      <c r="D144" s="74">
        <v>5</v>
      </c>
      <c r="E144" s="74">
        <v>6</v>
      </c>
      <c r="F144" s="74">
        <v>-3</v>
      </c>
      <c r="G144" s="73">
        <f t="shared" si="8"/>
        <v>1.2</v>
      </c>
      <c r="H144" s="80">
        <f t="shared" si="9"/>
        <v>4.9682857757978238E-3</v>
      </c>
      <c r="I144" s="80"/>
      <c r="J144" s="13"/>
      <c r="K144" s="83" t="s">
        <v>223</v>
      </c>
      <c r="L144" s="158">
        <v>0</v>
      </c>
    </row>
    <row r="145" spans="1:12" x14ac:dyDescent="0.3">
      <c r="A145" s="102" t="s">
        <v>374</v>
      </c>
      <c r="B145" s="74">
        <v>0</v>
      </c>
      <c r="C145" s="74">
        <v>0</v>
      </c>
      <c r="D145" s="74">
        <v>0</v>
      </c>
      <c r="E145" s="74">
        <v>0</v>
      </c>
      <c r="F145" s="74">
        <v>0</v>
      </c>
      <c r="G145" s="73">
        <f t="shared" si="8"/>
        <v>0</v>
      </c>
      <c r="H145" s="80">
        <f t="shared" si="9"/>
        <v>0</v>
      </c>
      <c r="I145" s="80"/>
      <c r="J145" s="13"/>
      <c r="K145" s="83" t="s">
        <v>666</v>
      </c>
      <c r="L145" s="158">
        <v>0</v>
      </c>
    </row>
    <row r="146" spans="1:12" x14ac:dyDescent="0.3">
      <c r="A146" s="102" t="s">
        <v>382</v>
      </c>
      <c r="B146" s="74">
        <v>1</v>
      </c>
      <c r="C146" s="74">
        <v>5</v>
      </c>
      <c r="D146" s="74">
        <v>2</v>
      </c>
      <c r="E146" s="74">
        <v>3</v>
      </c>
      <c r="F146" s="74">
        <v>2</v>
      </c>
      <c r="G146" s="73">
        <f t="shared" si="8"/>
        <v>2.6</v>
      </c>
      <c r="H146" s="80">
        <f t="shared" si="9"/>
        <v>1.0764619180895286E-2</v>
      </c>
      <c r="I146" s="80"/>
      <c r="J146" s="13"/>
      <c r="K146" s="83" t="s">
        <v>594</v>
      </c>
      <c r="L146" s="158">
        <v>0</v>
      </c>
    </row>
    <row r="147" spans="1:12" x14ac:dyDescent="0.3">
      <c r="A147" s="102" t="s">
        <v>647</v>
      </c>
      <c r="B147" s="74">
        <v>168</v>
      </c>
      <c r="C147" s="74">
        <v>1731</v>
      </c>
      <c r="D147" s="74">
        <v>339</v>
      </c>
      <c r="E147" s="74">
        <v>789</v>
      </c>
      <c r="F147" s="74">
        <v>243</v>
      </c>
      <c r="G147" s="73">
        <f t="shared" si="8"/>
        <v>654</v>
      </c>
      <c r="H147" s="80">
        <f t="shared" si="9"/>
        <v>2.7077157478098139</v>
      </c>
      <c r="I147" s="80"/>
      <c r="J147" s="13"/>
      <c r="K147" s="83" t="s">
        <v>291</v>
      </c>
      <c r="L147" s="158">
        <v>0</v>
      </c>
    </row>
    <row r="148" spans="1:12" x14ac:dyDescent="0.3">
      <c r="A148" s="102" t="s">
        <v>275</v>
      </c>
      <c r="B148" s="74">
        <v>186</v>
      </c>
      <c r="C148" s="74">
        <v>104</v>
      </c>
      <c r="D148" s="74">
        <v>173</v>
      </c>
      <c r="E148" s="74">
        <v>187</v>
      </c>
      <c r="F148" s="74">
        <v>239</v>
      </c>
      <c r="G148" s="73">
        <f t="shared" si="8"/>
        <v>177.8</v>
      </c>
      <c r="H148" s="80">
        <f t="shared" si="9"/>
        <v>0.73613434244737763</v>
      </c>
      <c r="I148" s="80"/>
      <c r="J148" s="13"/>
      <c r="K148" s="83" t="s">
        <v>387</v>
      </c>
      <c r="L148" s="158">
        <v>0</v>
      </c>
    </row>
    <row r="149" spans="1:12" x14ac:dyDescent="0.3">
      <c r="A149" s="102" t="s">
        <v>406</v>
      </c>
      <c r="B149" s="74">
        <v>0</v>
      </c>
      <c r="C149" s="74">
        <v>-31</v>
      </c>
      <c r="D149" s="74">
        <v>2</v>
      </c>
      <c r="E149" s="74">
        <v>5</v>
      </c>
      <c r="F149" s="74">
        <v>14</v>
      </c>
      <c r="G149" s="73">
        <f t="shared" si="8"/>
        <v>-2</v>
      </c>
      <c r="H149" s="80">
        <f t="shared" si="9"/>
        <v>-8.2804762929963721E-3</v>
      </c>
      <c r="I149" s="80"/>
      <c r="J149" s="13"/>
      <c r="K149" s="83" t="s">
        <v>667</v>
      </c>
      <c r="L149" s="158">
        <v>0</v>
      </c>
    </row>
    <row r="150" spans="1:12" x14ac:dyDescent="0.3">
      <c r="A150" s="102" t="s">
        <v>312</v>
      </c>
      <c r="B150" s="74">
        <v>0</v>
      </c>
      <c r="C150" s="74">
        <v>0</v>
      </c>
      <c r="D150" s="74">
        <v>0</v>
      </c>
      <c r="E150" s="74">
        <v>0</v>
      </c>
      <c r="F150" s="74">
        <v>0</v>
      </c>
      <c r="G150" s="73">
        <f t="shared" si="8"/>
        <v>0</v>
      </c>
      <c r="H150" s="80">
        <f t="shared" si="9"/>
        <v>0</v>
      </c>
      <c r="I150" s="80"/>
      <c r="J150" s="13"/>
      <c r="K150" s="83" t="s">
        <v>659</v>
      </c>
      <c r="L150" s="158">
        <v>0</v>
      </c>
    </row>
    <row r="151" spans="1:12" x14ac:dyDescent="0.3">
      <c r="A151" s="102" t="s">
        <v>325</v>
      </c>
      <c r="B151" s="74">
        <v>0</v>
      </c>
      <c r="C151" s="74">
        <v>0</v>
      </c>
      <c r="D151" s="74">
        <v>0</v>
      </c>
      <c r="E151" s="74">
        <v>0</v>
      </c>
      <c r="F151" s="74">
        <v>0</v>
      </c>
      <c r="G151" s="73">
        <f t="shared" si="8"/>
        <v>0</v>
      </c>
      <c r="H151" s="80">
        <f t="shared" si="9"/>
        <v>0</v>
      </c>
      <c r="I151" s="80"/>
      <c r="J151" s="13"/>
      <c r="K151" s="83" t="s">
        <v>660</v>
      </c>
      <c r="L151" s="158">
        <v>0</v>
      </c>
    </row>
    <row r="152" spans="1:12" x14ac:dyDescent="0.3">
      <c r="A152" s="102" t="s">
        <v>353</v>
      </c>
      <c r="B152" s="74">
        <v>26</v>
      </c>
      <c r="C152" s="74">
        <v>-41</v>
      </c>
      <c r="D152" s="74">
        <v>-5</v>
      </c>
      <c r="E152" s="74">
        <v>74</v>
      </c>
      <c r="F152" s="74">
        <v>-4</v>
      </c>
      <c r="G152" s="73">
        <f t="shared" si="8"/>
        <v>10</v>
      </c>
      <c r="H152" s="80">
        <f t="shared" si="9"/>
        <v>4.1402381464981867E-2</v>
      </c>
      <c r="I152" s="80"/>
      <c r="J152" s="13"/>
      <c r="K152" s="83" t="s">
        <v>260</v>
      </c>
      <c r="L152" s="158">
        <v>0</v>
      </c>
    </row>
    <row r="153" spans="1:12" x14ac:dyDescent="0.3">
      <c r="A153" s="102" t="s">
        <v>645</v>
      </c>
      <c r="B153" s="74">
        <v>41</v>
      </c>
      <c r="C153" s="74">
        <v>57</v>
      </c>
      <c r="D153" s="74">
        <v>-118</v>
      </c>
      <c r="E153" s="74">
        <v>-169</v>
      </c>
      <c r="F153" s="74">
        <v>35</v>
      </c>
      <c r="G153" s="73">
        <f t="shared" si="8"/>
        <v>-30.8</v>
      </c>
      <c r="H153" s="80">
        <f t="shared" si="9"/>
        <v>-0.12751933491214415</v>
      </c>
      <c r="I153" s="80"/>
      <c r="J153" s="13"/>
      <c r="K153" s="83" t="s">
        <v>332</v>
      </c>
      <c r="L153" s="158">
        <v>0</v>
      </c>
    </row>
    <row r="154" spans="1:12" x14ac:dyDescent="0.3">
      <c r="A154" s="102" t="s">
        <v>198</v>
      </c>
      <c r="B154" s="74">
        <v>0</v>
      </c>
      <c r="C154" s="74">
        <v>0</v>
      </c>
      <c r="D154" s="74">
        <v>0</v>
      </c>
      <c r="E154" s="74">
        <v>0</v>
      </c>
      <c r="F154" s="74">
        <v>0</v>
      </c>
      <c r="G154" s="73">
        <f t="shared" si="8"/>
        <v>0</v>
      </c>
      <c r="H154" s="80">
        <f t="shared" si="9"/>
        <v>0</v>
      </c>
      <c r="I154" s="80"/>
      <c r="J154" s="13"/>
      <c r="K154" s="83" t="s">
        <v>351</v>
      </c>
      <c r="L154" s="158">
        <v>0</v>
      </c>
    </row>
    <row r="155" spans="1:12" x14ac:dyDescent="0.3">
      <c r="A155" s="102" t="s">
        <v>217</v>
      </c>
      <c r="B155" s="74">
        <v>19</v>
      </c>
      <c r="C155" s="74">
        <v>6</v>
      </c>
      <c r="D155" s="74">
        <v>-2</v>
      </c>
      <c r="E155" s="74">
        <v>0</v>
      </c>
      <c r="F155" s="74">
        <v>0</v>
      </c>
      <c r="G155" s="73">
        <f t="shared" si="8"/>
        <v>4.5999999999999996</v>
      </c>
      <c r="H155" s="80">
        <f t="shared" si="9"/>
        <v>1.9045095473891657E-2</v>
      </c>
      <c r="I155" s="80"/>
      <c r="J155" s="13"/>
      <c r="K155" s="83" t="s">
        <v>383</v>
      </c>
      <c r="L155" s="158">
        <v>0</v>
      </c>
    </row>
    <row r="156" spans="1:12" x14ac:dyDescent="0.3">
      <c r="A156" s="102" t="s">
        <v>223</v>
      </c>
      <c r="B156" s="74">
        <v>0</v>
      </c>
      <c r="C156" s="74">
        <v>0</v>
      </c>
      <c r="D156" s="74">
        <v>0</v>
      </c>
      <c r="E156" s="74">
        <v>0</v>
      </c>
      <c r="F156" s="74">
        <v>0</v>
      </c>
      <c r="G156" s="73">
        <f t="shared" si="8"/>
        <v>0</v>
      </c>
      <c r="H156" s="80">
        <f t="shared" si="9"/>
        <v>0</v>
      </c>
      <c r="I156" s="80"/>
      <c r="J156" s="13"/>
      <c r="K156" s="83" t="s">
        <v>287</v>
      </c>
      <c r="L156" s="158">
        <v>0</v>
      </c>
    </row>
    <row r="157" spans="1:12" x14ac:dyDescent="0.3">
      <c r="A157" s="102" t="s">
        <v>666</v>
      </c>
      <c r="B157" s="74">
        <v>0</v>
      </c>
      <c r="C157" s="74">
        <v>0</v>
      </c>
      <c r="D157" s="74">
        <v>0</v>
      </c>
      <c r="E157" s="74">
        <v>0</v>
      </c>
      <c r="F157" s="74">
        <v>0</v>
      </c>
      <c r="G157" s="73">
        <f t="shared" ref="G157:G188" si="10">AVERAGE(B157:F157)</f>
        <v>0</v>
      </c>
      <c r="H157" s="80">
        <f t="shared" ref="H157:H188" si="11">G157/$G$6*100</f>
        <v>0</v>
      </c>
      <c r="I157" s="80"/>
      <c r="J157" s="13"/>
      <c r="K157" s="83" t="s">
        <v>318</v>
      </c>
      <c r="L157" s="158">
        <v>0</v>
      </c>
    </row>
    <row r="158" spans="1:12" x14ac:dyDescent="0.3">
      <c r="A158" s="102" t="s">
        <v>28</v>
      </c>
      <c r="B158" s="74">
        <v>181</v>
      </c>
      <c r="C158" s="74">
        <v>432</v>
      </c>
      <c r="D158" s="74">
        <v>155</v>
      </c>
      <c r="E158" s="74">
        <v>155</v>
      </c>
      <c r="F158" s="74">
        <v>205</v>
      </c>
      <c r="G158" s="73">
        <f t="shared" si="10"/>
        <v>225.6</v>
      </c>
      <c r="H158" s="80">
        <f t="shared" si="11"/>
        <v>0.93403772584999079</v>
      </c>
      <c r="I158" s="80"/>
      <c r="J158" s="13"/>
      <c r="K158" s="83" t="s">
        <v>487</v>
      </c>
      <c r="L158" s="158">
        <v>0</v>
      </c>
    </row>
    <row r="159" spans="1:12" x14ac:dyDescent="0.3">
      <c r="A159" s="102" t="s">
        <v>278</v>
      </c>
      <c r="B159" s="74">
        <v>3</v>
      </c>
      <c r="C159" s="74">
        <v>7</v>
      </c>
      <c r="D159" s="74">
        <v>9</v>
      </c>
      <c r="E159" s="74">
        <v>56</v>
      </c>
      <c r="F159" s="74">
        <v>10</v>
      </c>
      <c r="G159" s="73">
        <f t="shared" si="10"/>
        <v>17</v>
      </c>
      <c r="H159" s="80">
        <f t="shared" si="11"/>
        <v>7.038404849046917E-2</v>
      </c>
      <c r="I159" s="80"/>
      <c r="J159" s="13"/>
      <c r="K159" s="83" t="s">
        <v>330</v>
      </c>
      <c r="L159" s="158">
        <v>0</v>
      </c>
    </row>
    <row r="160" spans="1:12" x14ac:dyDescent="0.3">
      <c r="A160" s="102" t="s">
        <v>303</v>
      </c>
      <c r="B160" s="74">
        <v>0</v>
      </c>
      <c r="C160" s="74">
        <v>0</v>
      </c>
      <c r="D160" s="74">
        <v>0</v>
      </c>
      <c r="E160" s="74">
        <v>4</v>
      </c>
      <c r="F160" s="74">
        <v>4</v>
      </c>
      <c r="G160" s="73">
        <f t="shared" si="10"/>
        <v>1.6</v>
      </c>
      <c r="H160" s="80">
        <f t="shared" si="11"/>
        <v>6.6243810343970984E-3</v>
      </c>
      <c r="I160" s="80"/>
      <c r="J160" s="13"/>
      <c r="K160" s="83" t="s">
        <v>620</v>
      </c>
      <c r="L160" s="158">
        <v>0</v>
      </c>
    </row>
    <row r="161" spans="1:12" x14ac:dyDescent="0.3">
      <c r="A161" s="102" t="s">
        <v>319</v>
      </c>
      <c r="B161" s="74">
        <v>-6</v>
      </c>
      <c r="C161" s="74">
        <v>-2</v>
      </c>
      <c r="D161" s="74">
        <v>3</v>
      </c>
      <c r="E161" s="74">
        <v>7</v>
      </c>
      <c r="F161" s="74">
        <v>1</v>
      </c>
      <c r="G161" s="73">
        <f t="shared" si="10"/>
        <v>0.6</v>
      </c>
      <c r="H161" s="80">
        <f t="shared" si="11"/>
        <v>2.4841428878989119E-3</v>
      </c>
      <c r="I161" s="80"/>
      <c r="J161" s="13"/>
      <c r="K161" s="83" t="s">
        <v>664</v>
      </c>
      <c r="L161" s="158">
        <v>0</v>
      </c>
    </row>
    <row r="162" spans="1:12" x14ac:dyDescent="0.3">
      <c r="A162" s="102" t="s">
        <v>329</v>
      </c>
      <c r="B162" s="74">
        <v>0</v>
      </c>
      <c r="C162" s="74">
        <v>2</v>
      </c>
      <c r="D162" s="74">
        <v>3</v>
      </c>
      <c r="E162" s="74">
        <v>2</v>
      </c>
      <c r="F162" s="74">
        <v>1</v>
      </c>
      <c r="G162" s="73">
        <f t="shared" si="10"/>
        <v>1.6</v>
      </c>
      <c r="H162" s="80">
        <f t="shared" si="11"/>
        <v>6.6243810343970984E-3</v>
      </c>
      <c r="I162" s="80"/>
      <c r="J162" s="13"/>
      <c r="K162" s="83" t="s">
        <v>655</v>
      </c>
      <c r="L162" s="158">
        <v>0</v>
      </c>
    </row>
    <row r="163" spans="1:12" x14ac:dyDescent="0.3">
      <c r="A163" s="102" t="s">
        <v>355</v>
      </c>
      <c r="B163" s="74">
        <v>0</v>
      </c>
      <c r="C163" s="74">
        <v>-3</v>
      </c>
      <c r="D163" s="74">
        <v>0</v>
      </c>
      <c r="E163" s="74">
        <v>0</v>
      </c>
      <c r="F163" s="74">
        <v>0</v>
      </c>
      <c r="G163" s="73">
        <f t="shared" si="10"/>
        <v>-0.6</v>
      </c>
      <c r="H163" s="80">
        <f t="shared" si="11"/>
        <v>-2.4841428878989119E-3</v>
      </c>
      <c r="I163" s="80"/>
      <c r="J163" s="13"/>
      <c r="K163" s="83" t="s">
        <v>256</v>
      </c>
      <c r="L163" s="158">
        <v>-8.280476292996373E-4</v>
      </c>
    </row>
    <row r="164" spans="1:12" x14ac:dyDescent="0.3">
      <c r="A164" s="102" t="s">
        <v>594</v>
      </c>
      <c r="B164" s="74">
        <v>0</v>
      </c>
      <c r="C164" s="74">
        <v>0</v>
      </c>
      <c r="D164" s="74">
        <v>0</v>
      </c>
      <c r="E164" s="74">
        <v>0</v>
      </c>
      <c r="F164" s="74">
        <v>0</v>
      </c>
      <c r="G164" s="73">
        <f t="shared" si="10"/>
        <v>0</v>
      </c>
      <c r="H164" s="80">
        <f t="shared" si="11"/>
        <v>0</v>
      </c>
      <c r="I164" s="80"/>
      <c r="J164" s="13"/>
      <c r="K164" s="83" t="s">
        <v>229</v>
      </c>
      <c r="L164" s="158">
        <v>-8.280476292996373E-4</v>
      </c>
    </row>
    <row r="165" spans="1:12" x14ac:dyDescent="0.3">
      <c r="A165" s="102" t="s">
        <v>232</v>
      </c>
      <c r="B165" s="74">
        <v>1</v>
      </c>
      <c r="C165" s="74">
        <v>2</v>
      </c>
      <c r="D165" s="74">
        <v>-1</v>
      </c>
      <c r="E165" s="74">
        <v>0</v>
      </c>
      <c r="F165" s="74">
        <v>0</v>
      </c>
      <c r="G165" s="73">
        <f t="shared" si="10"/>
        <v>0.4</v>
      </c>
      <c r="H165" s="80">
        <f t="shared" si="11"/>
        <v>1.6560952585992746E-3</v>
      </c>
      <c r="I165" s="80"/>
      <c r="J165" s="13"/>
      <c r="K165" s="83" t="s">
        <v>323</v>
      </c>
      <c r="L165" s="158">
        <v>-8.280476292996373E-4</v>
      </c>
    </row>
    <row r="166" spans="1:12" x14ac:dyDescent="0.3">
      <c r="A166" s="102" t="s">
        <v>36</v>
      </c>
      <c r="B166" s="74">
        <v>19</v>
      </c>
      <c r="C166" s="74">
        <v>122</v>
      </c>
      <c r="D166" s="74">
        <v>139</v>
      </c>
      <c r="E166" s="74">
        <v>182</v>
      </c>
      <c r="F166" s="74">
        <v>333</v>
      </c>
      <c r="G166" s="73">
        <f t="shared" si="10"/>
        <v>159</v>
      </c>
      <c r="H166" s="80">
        <f t="shared" si="11"/>
        <v>0.65829786529321166</v>
      </c>
      <c r="I166" s="80"/>
      <c r="J166" s="13"/>
      <c r="K166" s="83" t="s">
        <v>273</v>
      </c>
      <c r="L166" s="158">
        <v>-8.280476292996373E-4</v>
      </c>
    </row>
    <row r="167" spans="1:12" x14ac:dyDescent="0.3">
      <c r="A167" s="102" t="s">
        <v>291</v>
      </c>
      <c r="B167" s="74">
        <v>0</v>
      </c>
      <c r="C167" s="74">
        <v>0</v>
      </c>
      <c r="D167" s="74">
        <v>0</v>
      </c>
      <c r="E167" s="74">
        <v>0</v>
      </c>
      <c r="F167" s="74">
        <v>0</v>
      </c>
      <c r="G167" s="73">
        <f t="shared" si="10"/>
        <v>0</v>
      </c>
      <c r="H167" s="80">
        <f t="shared" si="11"/>
        <v>0</v>
      </c>
      <c r="I167" s="80"/>
      <c r="J167" s="13"/>
      <c r="K167" s="83" t="s">
        <v>650</v>
      </c>
      <c r="L167" s="158">
        <v>-8.280476292996373E-4</v>
      </c>
    </row>
    <row r="168" spans="1:12" x14ac:dyDescent="0.3">
      <c r="A168" s="102" t="s">
        <v>302</v>
      </c>
      <c r="B168" s="74">
        <v>-154</v>
      </c>
      <c r="C168" s="74">
        <v>-191</v>
      </c>
      <c r="D168" s="74">
        <v>-73</v>
      </c>
      <c r="E168" s="74">
        <v>-213</v>
      </c>
      <c r="F168" s="74">
        <v>-20</v>
      </c>
      <c r="G168" s="73">
        <f t="shared" si="10"/>
        <v>-130.19999999999999</v>
      </c>
      <c r="H168" s="80">
        <f t="shared" si="11"/>
        <v>-0.53905900667406381</v>
      </c>
      <c r="I168" s="80"/>
      <c r="J168" s="13"/>
      <c r="K168" s="83" t="s">
        <v>665</v>
      </c>
      <c r="L168" s="158">
        <v>-8.280476292996373E-4</v>
      </c>
    </row>
    <row r="169" spans="1:12" x14ac:dyDescent="0.3">
      <c r="A169" s="102" t="s">
        <v>650</v>
      </c>
      <c r="B169" s="74">
        <v>0</v>
      </c>
      <c r="C169" s="74">
        <v>0</v>
      </c>
      <c r="D169" s="74">
        <v>-1</v>
      </c>
      <c r="E169" s="74">
        <v>0</v>
      </c>
      <c r="F169" s="74">
        <v>0</v>
      </c>
      <c r="G169" s="73">
        <f t="shared" si="10"/>
        <v>-0.2</v>
      </c>
      <c r="H169" s="80">
        <f t="shared" si="11"/>
        <v>-8.280476292996373E-4</v>
      </c>
      <c r="I169" s="80"/>
      <c r="J169" s="13"/>
      <c r="K169" s="83" t="s">
        <v>558</v>
      </c>
      <c r="L169" s="158">
        <v>-8.280476292996373E-4</v>
      </c>
    </row>
    <row r="170" spans="1:12" x14ac:dyDescent="0.3">
      <c r="A170" s="102" t="s">
        <v>335</v>
      </c>
      <c r="B170" s="74">
        <v>21</v>
      </c>
      <c r="C170" s="74">
        <v>3</v>
      </c>
      <c r="D170" s="74">
        <v>7</v>
      </c>
      <c r="E170" s="74">
        <v>-170</v>
      </c>
      <c r="F170" s="74">
        <v>-41</v>
      </c>
      <c r="G170" s="73">
        <f t="shared" si="10"/>
        <v>-36</v>
      </c>
      <c r="H170" s="80">
        <f t="shared" si="11"/>
        <v>-0.14904857327393473</v>
      </c>
      <c r="I170" s="80"/>
      <c r="J170" s="13"/>
      <c r="K170" s="83" t="s">
        <v>225</v>
      </c>
      <c r="L170" s="158">
        <v>-1.6560952585992746E-3</v>
      </c>
    </row>
    <row r="171" spans="1:12" x14ac:dyDescent="0.3">
      <c r="A171" s="102" t="s">
        <v>348</v>
      </c>
      <c r="B171" s="74">
        <v>45</v>
      </c>
      <c r="C171" s="74">
        <v>86</v>
      </c>
      <c r="D171" s="74">
        <v>-114</v>
      </c>
      <c r="E171" s="74">
        <v>917</v>
      </c>
      <c r="F171" s="74">
        <v>-43</v>
      </c>
      <c r="G171" s="73">
        <f t="shared" si="10"/>
        <v>178.2</v>
      </c>
      <c r="H171" s="80">
        <f t="shared" si="11"/>
        <v>0.73779043770597685</v>
      </c>
      <c r="I171" s="80"/>
      <c r="J171" s="13"/>
      <c r="K171" s="83" t="s">
        <v>226</v>
      </c>
      <c r="L171" s="158">
        <v>-1.6560952585992746E-3</v>
      </c>
    </row>
    <row r="172" spans="1:12" x14ac:dyDescent="0.3">
      <c r="A172" s="102" t="s">
        <v>366</v>
      </c>
      <c r="B172" s="74">
        <v>5</v>
      </c>
      <c r="C172" s="74">
        <v>32</v>
      </c>
      <c r="D172" s="74">
        <v>-29</v>
      </c>
      <c r="E172" s="74">
        <v>17</v>
      </c>
      <c r="F172" s="74">
        <v>45</v>
      </c>
      <c r="G172" s="73">
        <f t="shared" si="10"/>
        <v>14</v>
      </c>
      <c r="H172" s="80">
        <f t="shared" si="11"/>
        <v>5.7963334050974612E-2</v>
      </c>
      <c r="I172" s="80"/>
      <c r="J172" s="13"/>
      <c r="K172" s="83" t="s">
        <v>368</v>
      </c>
      <c r="L172" s="158">
        <v>-1.6560952585992746E-3</v>
      </c>
    </row>
    <row r="173" spans="1:12" x14ac:dyDescent="0.3">
      <c r="A173" s="102" t="s">
        <v>368</v>
      </c>
      <c r="B173" s="74">
        <v>-4</v>
      </c>
      <c r="C173" s="74">
        <v>0</v>
      </c>
      <c r="D173" s="74">
        <v>0</v>
      </c>
      <c r="E173" s="74">
        <v>2</v>
      </c>
      <c r="F173" s="74">
        <v>0</v>
      </c>
      <c r="G173" s="73">
        <f t="shared" si="10"/>
        <v>-0.4</v>
      </c>
      <c r="H173" s="80">
        <f t="shared" si="11"/>
        <v>-1.6560952585992746E-3</v>
      </c>
      <c r="I173" s="80"/>
      <c r="J173" s="13"/>
      <c r="K173" s="83" t="s">
        <v>355</v>
      </c>
      <c r="L173" s="158">
        <v>-2.4841428878989119E-3</v>
      </c>
    </row>
    <row r="174" spans="1:12" x14ac:dyDescent="0.3">
      <c r="A174" s="102" t="s">
        <v>425</v>
      </c>
      <c r="B174" s="74">
        <v>5</v>
      </c>
      <c r="C174" s="74">
        <v>9</v>
      </c>
      <c r="D174" s="74">
        <v>44</v>
      </c>
      <c r="E174" s="74">
        <v>26</v>
      </c>
      <c r="F174" s="74">
        <v>5</v>
      </c>
      <c r="G174" s="73">
        <f t="shared" si="10"/>
        <v>17.8</v>
      </c>
      <c r="H174" s="80">
        <f t="shared" si="11"/>
        <v>7.3696239007667724E-2</v>
      </c>
      <c r="I174" s="80"/>
      <c r="J174" s="13"/>
      <c r="K174" s="83" t="s">
        <v>493</v>
      </c>
      <c r="L174" s="158">
        <v>-3.3121905171985492E-3</v>
      </c>
    </row>
    <row r="175" spans="1:12" x14ac:dyDescent="0.3">
      <c r="A175" s="102" t="s">
        <v>210</v>
      </c>
      <c r="B175" s="74">
        <v>0</v>
      </c>
      <c r="C175" s="74">
        <v>1</v>
      </c>
      <c r="D175" s="74">
        <v>0</v>
      </c>
      <c r="E175" s="74">
        <v>1</v>
      </c>
      <c r="F175" s="74">
        <v>0</v>
      </c>
      <c r="G175" s="73">
        <f t="shared" si="10"/>
        <v>0.4</v>
      </c>
      <c r="H175" s="80">
        <f t="shared" si="11"/>
        <v>1.6560952585992746E-3</v>
      </c>
      <c r="I175" s="80"/>
      <c r="J175" s="13"/>
      <c r="K175" s="83" t="s">
        <v>293</v>
      </c>
      <c r="L175" s="158">
        <v>-4.1402381464981861E-3</v>
      </c>
    </row>
    <row r="176" spans="1:12" x14ac:dyDescent="0.3">
      <c r="A176" s="102" t="s">
        <v>213</v>
      </c>
      <c r="B176" s="74">
        <v>59</v>
      </c>
      <c r="C176" s="74">
        <v>-3</v>
      </c>
      <c r="D176" s="74">
        <v>0</v>
      </c>
      <c r="E176" s="74">
        <v>-5</v>
      </c>
      <c r="F176" s="74">
        <v>-4</v>
      </c>
      <c r="G176" s="73">
        <f t="shared" si="10"/>
        <v>9.4</v>
      </c>
      <c r="H176" s="80">
        <f t="shared" si="11"/>
        <v>3.8918238577082952E-2</v>
      </c>
      <c r="I176" s="80"/>
      <c r="J176" s="13"/>
      <c r="K176" s="83" t="s">
        <v>625</v>
      </c>
      <c r="L176" s="158">
        <v>-4.9682857757978238E-3</v>
      </c>
    </row>
    <row r="177" spans="1:12" x14ac:dyDescent="0.3">
      <c r="A177" s="102" t="s">
        <v>215</v>
      </c>
      <c r="B177" s="74">
        <v>-5</v>
      </c>
      <c r="C177" s="74">
        <v>54</v>
      </c>
      <c r="D177" s="74">
        <v>17</v>
      </c>
      <c r="E177" s="74">
        <v>-9</v>
      </c>
      <c r="F177" s="74">
        <v>2</v>
      </c>
      <c r="G177" s="73">
        <f t="shared" si="10"/>
        <v>11.8</v>
      </c>
      <c r="H177" s="80">
        <f t="shared" si="11"/>
        <v>4.8854810128678601E-2</v>
      </c>
      <c r="I177" s="80"/>
      <c r="J177" s="13"/>
      <c r="K177" s="83" t="s">
        <v>662</v>
      </c>
      <c r="L177" s="158">
        <v>-4.9682857757978238E-3</v>
      </c>
    </row>
    <row r="178" spans="1:12" x14ac:dyDescent="0.3">
      <c r="A178" s="102" t="s">
        <v>279</v>
      </c>
      <c r="B178" s="74">
        <v>1</v>
      </c>
      <c r="C178" s="74">
        <v>0</v>
      </c>
      <c r="D178" s="74">
        <v>57</v>
      </c>
      <c r="E178" s="74">
        <v>0</v>
      </c>
      <c r="F178" s="74">
        <v>-2</v>
      </c>
      <c r="G178" s="73">
        <f t="shared" si="10"/>
        <v>11.2</v>
      </c>
      <c r="H178" s="80">
        <f t="shared" si="11"/>
        <v>4.6370667240779685E-2</v>
      </c>
      <c r="I178" s="80"/>
      <c r="J178" s="13"/>
      <c r="K178" s="83" t="s">
        <v>313</v>
      </c>
      <c r="L178" s="158">
        <v>-5.7963334050974607E-3</v>
      </c>
    </row>
    <row r="179" spans="1:12" x14ac:dyDescent="0.3">
      <c r="A179" s="102" t="s">
        <v>281</v>
      </c>
      <c r="B179" s="74">
        <v>29</v>
      </c>
      <c r="C179" s="74">
        <v>34</v>
      </c>
      <c r="D179" s="74">
        <v>2</v>
      </c>
      <c r="E179" s="74">
        <v>26</v>
      </c>
      <c r="F179" s="74">
        <v>29</v>
      </c>
      <c r="G179" s="73">
        <f t="shared" si="10"/>
        <v>24</v>
      </c>
      <c r="H179" s="80">
        <f t="shared" si="11"/>
        <v>9.9365715515956465E-2</v>
      </c>
      <c r="I179" s="80"/>
      <c r="J179" s="13"/>
      <c r="K179" s="83" t="s">
        <v>317</v>
      </c>
      <c r="L179" s="158">
        <v>-5.7963334050974607E-3</v>
      </c>
    </row>
    <row r="180" spans="1:12" x14ac:dyDescent="0.3">
      <c r="A180" s="102" t="s">
        <v>284</v>
      </c>
      <c r="B180" s="74">
        <v>3</v>
      </c>
      <c r="C180" s="74">
        <v>-5</v>
      </c>
      <c r="D180" s="74">
        <v>-18</v>
      </c>
      <c r="E180" s="74">
        <v>2</v>
      </c>
      <c r="F180" s="74">
        <v>-3</v>
      </c>
      <c r="G180" s="73">
        <f t="shared" si="10"/>
        <v>-4.2</v>
      </c>
      <c r="H180" s="80">
        <f t="shared" si="11"/>
        <v>-1.7389000215292383E-2</v>
      </c>
      <c r="I180" s="80"/>
      <c r="J180" s="13"/>
      <c r="K180" s="83" t="s">
        <v>221</v>
      </c>
      <c r="L180" s="158">
        <v>-6.6243810343970984E-3</v>
      </c>
    </row>
    <row r="181" spans="1:12" x14ac:dyDescent="0.3">
      <c r="A181" s="102" t="s">
        <v>289</v>
      </c>
      <c r="B181" s="74">
        <v>-27</v>
      </c>
      <c r="C181" s="74">
        <v>45</v>
      </c>
      <c r="D181" s="74">
        <v>35</v>
      </c>
      <c r="E181" s="74">
        <v>42</v>
      </c>
      <c r="F181" s="74">
        <v>10</v>
      </c>
      <c r="G181" s="73">
        <f t="shared" si="10"/>
        <v>21</v>
      </c>
      <c r="H181" s="80">
        <f t="shared" si="11"/>
        <v>8.6945001076461914E-2</v>
      </c>
      <c r="I181" s="80"/>
      <c r="J181" s="13"/>
      <c r="K181" s="83" t="s">
        <v>406</v>
      </c>
      <c r="L181" s="158">
        <v>-8.2804762929963721E-3</v>
      </c>
    </row>
    <row r="182" spans="1:12" x14ac:dyDescent="0.3">
      <c r="A182" s="102" t="s">
        <v>293</v>
      </c>
      <c r="B182" s="74">
        <v>5</v>
      </c>
      <c r="C182" s="74">
        <v>3</v>
      </c>
      <c r="D182" s="74">
        <v>4</v>
      </c>
      <c r="E182" s="74">
        <v>-17</v>
      </c>
      <c r="F182" s="74">
        <v>0</v>
      </c>
      <c r="G182" s="73">
        <f t="shared" si="10"/>
        <v>-1</v>
      </c>
      <c r="H182" s="80">
        <f t="shared" si="11"/>
        <v>-4.1402381464981861E-3</v>
      </c>
      <c r="I182" s="80"/>
      <c r="J182" s="13"/>
      <c r="K182" s="83" t="s">
        <v>296</v>
      </c>
      <c r="L182" s="158">
        <v>-1.6560952585992744E-2</v>
      </c>
    </row>
    <row r="183" spans="1:12" x14ac:dyDescent="0.3">
      <c r="A183" s="102" t="s">
        <v>669</v>
      </c>
      <c r="B183" s="74">
        <v>0</v>
      </c>
      <c r="C183" s="74">
        <v>0</v>
      </c>
      <c r="D183" s="74">
        <v>1</v>
      </c>
      <c r="E183" s="74">
        <v>0</v>
      </c>
      <c r="F183" s="74">
        <v>0</v>
      </c>
      <c r="G183" s="73">
        <f t="shared" si="10"/>
        <v>0.2</v>
      </c>
      <c r="H183" s="80">
        <f t="shared" si="11"/>
        <v>8.280476292996373E-4</v>
      </c>
      <c r="I183" s="80"/>
      <c r="J183" s="13"/>
      <c r="K183" s="83" t="s">
        <v>345</v>
      </c>
      <c r="L183" s="158">
        <v>-1.7389000215292383E-2</v>
      </c>
    </row>
    <row r="184" spans="1:12" x14ac:dyDescent="0.3">
      <c r="A184" s="102" t="s">
        <v>328</v>
      </c>
      <c r="B184" s="74">
        <v>6</v>
      </c>
      <c r="C184" s="74">
        <v>34</v>
      </c>
      <c r="D184" s="74">
        <v>34</v>
      </c>
      <c r="E184" s="74">
        <v>-202</v>
      </c>
      <c r="F184" s="74">
        <v>23</v>
      </c>
      <c r="G184" s="73">
        <f t="shared" si="10"/>
        <v>-21</v>
      </c>
      <c r="H184" s="80">
        <f t="shared" si="11"/>
        <v>-8.6945001076461914E-2</v>
      </c>
      <c r="I184" s="80"/>
      <c r="J184" s="13"/>
      <c r="K184" s="83" t="s">
        <v>284</v>
      </c>
      <c r="L184" s="158">
        <v>-1.7389000215292383E-2</v>
      </c>
    </row>
    <row r="185" spans="1:12" x14ac:dyDescent="0.3">
      <c r="A185" s="102" t="s">
        <v>337</v>
      </c>
      <c r="B185" s="74">
        <v>-22</v>
      </c>
      <c r="C185" s="74">
        <v>-2</v>
      </c>
      <c r="D185" s="74">
        <v>8</v>
      </c>
      <c r="E185" s="74">
        <v>17</v>
      </c>
      <c r="F185" s="74">
        <v>-47</v>
      </c>
      <c r="G185" s="73">
        <f t="shared" si="10"/>
        <v>-9.1999999999999993</v>
      </c>
      <c r="H185" s="80">
        <f t="shared" si="11"/>
        <v>-3.8090190947783313E-2</v>
      </c>
      <c r="I185" s="80"/>
      <c r="J185" s="13"/>
      <c r="K185" s="83" t="s">
        <v>678</v>
      </c>
      <c r="L185" s="158">
        <v>-2.3185333620389843E-2</v>
      </c>
    </row>
    <row r="186" spans="1:12" x14ac:dyDescent="0.3">
      <c r="A186" s="102" t="s">
        <v>44</v>
      </c>
      <c r="B186" s="74">
        <v>406</v>
      </c>
      <c r="C186" s="74">
        <v>288</v>
      </c>
      <c r="D186" s="74">
        <v>125</v>
      </c>
      <c r="E186" s="74">
        <v>169</v>
      </c>
      <c r="F186" s="74">
        <v>156</v>
      </c>
      <c r="G186" s="73">
        <f t="shared" si="10"/>
        <v>228.8</v>
      </c>
      <c r="H186" s="80">
        <f t="shared" si="11"/>
        <v>0.947286487918785</v>
      </c>
      <c r="I186" s="80"/>
      <c r="J186" s="13"/>
      <c r="K186" s="83" t="s">
        <v>45</v>
      </c>
      <c r="L186" s="158">
        <v>-3.1465809913386211E-2</v>
      </c>
    </row>
    <row r="187" spans="1:12" x14ac:dyDescent="0.3">
      <c r="A187" s="102" t="s">
        <v>363</v>
      </c>
      <c r="B187" s="74">
        <v>251</v>
      </c>
      <c r="C187" s="74">
        <v>0</v>
      </c>
      <c r="D187" s="74">
        <v>0</v>
      </c>
      <c r="E187" s="74">
        <v>3</v>
      </c>
      <c r="F187" s="74">
        <v>0</v>
      </c>
      <c r="G187" s="73">
        <f t="shared" si="10"/>
        <v>50.8</v>
      </c>
      <c r="H187" s="80">
        <f t="shared" si="11"/>
        <v>0.21032409784210787</v>
      </c>
      <c r="I187" s="80"/>
      <c r="J187" s="13"/>
      <c r="K187" s="83" t="s">
        <v>307</v>
      </c>
      <c r="L187" s="158">
        <v>-3.2293857542685857E-2</v>
      </c>
    </row>
    <row r="188" spans="1:12" x14ac:dyDescent="0.3">
      <c r="A188" s="102" t="s">
        <v>378</v>
      </c>
      <c r="B188" s="74">
        <v>411</v>
      </c>
      <c r="C188" s="74">
        <v>373</v>
      </c>
      <c r="D188" s="74">
        <v>67</v>
      </c>
      <c r="E188" s="74">
        <v>6</v>
      </c>
      <c r="F188" s="74">
        <v>-1207</v>
      </c>
      <c r="G188" s="73">
        <f t="shared" si="10"/>
        <v>-70</v>
      </c>
      <c r="H188" s="80">
        <f t="shared" si="11"/>
        <v>-0.28981667025487301</v>
      </c>
      <c r="I188" s="80"/>
      <c r="J188" s="13"/>
      <c r="K188" s="83" t="s">
        <v>337</v>
      </c>
      <c r="L188" s="158">
        <v>-3.8090190947783313E-2</v>
      </c>
    </row>
    <row r="189" spans="1:12" x14ac:dyDescent="0.3">
      <c r="A189" s="102" t="s">
        <v>387</v>
      </c>
      <c r="B189" s="74">
        <v>0</v>
      </c>
      <c r="C189" s="74">
        <v>0</v>
      </c>
      <c r="D189" s="74">
        <v>0</v>
      </c>
      <c r="E189" s="74">
        <v>0</v>
      </c>
      <c r="F189" s="74">
        <v>0</v>
      </c>
      <c r="G189" s="73">
        <f t="shared" ref="G189:G209" si="12">AVERAGE(B189:F189)</f>
        <v>0</v>
      </c>
      <c r="H189" s="80">
        <f t="shared" ref="H189:H209" si="13">G189/$G$6*100</f>
        <v>0</v>
      </c>
      <c r="I189" s="80"/>
      <c r="J189" s="13"/>
      <c r="K189" s="83" t="s">
        <v>550</v>
      </c>
      <c r="L189" s="158">
        <v>-3.974628620638259E-2</v>
      </c>
    </row>
    <row r="190" spans="1:12" x14ac:dyDescent="0.3">
      <c r="A190" s="102" t="s">
        <v>667</v>
      </c>
      <c r="B190" s="74">
        <v>0</v>
      </c>
      <c r="C190" s="74">
        <v>0</v>
      </c>
      <c r="D190" s="74">
        <v>0</v>
      </c>
      <c r="E190" s="74">
        <v>0</v>
      </c>
      <c r="F190" s="74">
        <v>0</v>
      </c>
      <c r="G190" s="73">
        <f t="shared" si="12"/>
        <v>0</v>
      </c>
      <c r="H190" s="80">
        <f t="shared" si="13"/>
        <v>0</v>
      </c>
      <c r="I190" s="80"/>
      <c r="J190" s="13"/>
      <c r="K190" s="83" t="s">
        <v>360</v>
      </c>
      <c r="L190" s="158">
        <v>-4.2230429094281499E-2</v>
      </c>
    </row>
    <row r="191" spans="1:12" x14ac:dyDescent="0.3">
      <c r="A191" s="102" t="s">
        <v>662</v>
      </c>
      <c r="B191" s="74">
        <v>-6</v>
      </c>
      <c r="C191" s="74">
        <v>0</v>
      </c>
      <c r="D191" s="74">
        <v>0</v>
      </c>
      <c r="E191" s="74">
        <v>0</v>
      </c>
      <c r="F191" s="74">
        <v>0</v>
      </c>
      <c r="G191" s="73">
        <f t="shared" si="12"/>
        <v>-1.2</v>
      </c>
      <c r="H191" s="80">
        <f t="shared" si="13"/>
        <v>-4.9682857757978238E-3</v>
      </c>
      <c r="I191" s="80"/>
      <c r="J191" s="13"/>
      <c r="K191" s="83" t="s">
        <v>295</v>
      </c>
      <c r="L191" s="158">
        <v>-4.3886524352880769E-2</v>
      </c>
    </row>
    <row r="192" spans="1:12" x14ac:dyDescent="0.3">
      <c r="A192" s="102" t="s">
        <v>659</v>
      </c>
      <c r="B192" s="74">
        <v>0</v>
      </c>
      <c r="C192" s="74">
        <v>0</v>
      </c>
      <c r="D192" s="74">
        <v>0</v>
      </c>
      <c r="E192" s="74">
        <v>0</v>
      </c>
      <c r="F192" s="74">
        <v>0</v>
      </c>
      <c r="G192" s="73">
        <f t="shared" si="12"/>
        <v>0</v>
      </c>
      <c r="H192" s="80">
        <f t="shared" si="13"/>
        <v>0</v>
      </c>
      <c r="I192" s="80"/>
      <c r="J192" s="13"/>
      <c r="K192" s="83" t="s">
        <v>286</v>
      </c>
      <c r="L192" s="158">
        <v>-5.2995048275176787E-2</v>
      </c>
    </row>
    <row r="193" spans="1:12" x14ac:dyDescent="0.3">
      <c r="A193" s="102" t="s">
        <v>660</v>
      </c>
      <c r="B193" s="74">
        <v>0</v>
      </c>
      <c r="C193" s="74">
        <v>0</v>
      </c>
      <c r="D193" s="74">
        <v>0</v>
      </c>
      <c r="E193" s="74">
        <v>0</v>
      </c>
      <c r="F193" s="74">
        <v>0</v>
      </c>
      <c r="G193" s="73">
        <f t="shared" si="12"/>
        <v>0</v>
      </c>
      <c r="H193" s="80">
        <f t="shared" si="13"/>
        <v>0</v>
      </c>
      <c r="I193" s="80"/>
      <c r="J193" s="13"/>
      <c r="K193" s="83" t="s">
        <v>310</v>
      </c>
      <c r="L193" s="158">
        <v>-7.5352334266266988E-2</v>
      </c>
    </row>
    <row r="194" spans="1:12" x14ac:dyDescent="0.3">
      <c r="A194" s="102" t="s">
        <v>260</v>
      </c>
      <c r="B194" s="74">
        <v>0</v>
      </c>
      <c r="C194" s="74">
        <v>0</v>
      </c>
      <c r="D194" s="74">
        <v>0</v>
      </c>
      <c r="E194" s="74">
        <v>0</v>
      </c>
      <c r="F194" s="74">
        <v>0</v>
      </c>
      <c r="G194" s="73">
        <f t="shared" si="12"/>
        <v>0</v>
      </c>
      <c r="H194" s="80">
        <f t="shared" si="13"/>
        <v>0</v>
      </c>
      <c r="I194" s="80"/>
      <c r="J194" s="13"/>
      <c r="K194" s="83" t="s">
        <v>347</v>
      </c>
      <c r="L194" s="158">
        <v>-8.0320620042064805E-2</v>
      </c>
    </row>
    <row r="195" spans="1:12" x14ac:dyDescent="0.3">
      <c r="A195" s="102" t="s">
        <v>493</v>
      </c>
      <c r="B195" s="74">
        <v>-4</v>
      </c>
      <c r="C195" s="74">
        <v>0</v>
      </c>
      <c r="D195" s="74">
        <v>0</v>
      </c>
      <c r="E195" s="74">
        <v>0</v>
      </c>
      <c r="F195" s="74">
        <v>0</v>
      </c>
      <c r="G195" s="73">
        <f t="shared" si="12"/>
        <v>-0.8</v>
      </c>
      <c r="H195" s="80">
        <f t="shared" si="13"/>
        <v>-3.3121905171985492E-3</v>
      </c>
      <c r="I195" s="80"/>
      <c r="J195" s="13"/>
      <c r="K195" s="83" t="s">
        <v>328</v>
      </c>
      <c r="L195" s="158">
        <v>-8.6945001076461914E-2</v>
      </c>
    </row>
    <row r="196" spans="1:12" x14ac:dyDescent="0.3">
      <c r="A196" s="102" t="s">
        <v>332</v>
      </c>
      <c r="B196" s="74">
        <v>0</v>
      </c>
      <c r="C196" s="74">
        <v>0</v>
      </c>
      <c r="D196" s="74">
        <v>0</v>
      </c>
      <c r="E196" s="74">
        <v>0</v>
      </c>
      <c r="F196" s="74">
        <v>0</v>
      </c>
      <c r="G196" s="73">
        <f t="shared" si="12"/>
        <v>0</v>
      </c>
      <c r="H196" s="80">
        <f t="shared" si="13"/>
        <v>0</v>
      </c>
      <c r="I196" s="80"/>
      <c r="J196" s="13"/>
      <c r="K196" s="83" t="s">
        <v>645</v>
      </c>
      <c r="L196" s="158">
        <v>-0.12751933491214415</v>
      </c>
    </row>
    <row r="197" spans="1:12" x14ac:dyDescent="0.3">
      <c r="A197" s="102" t="s">
        <v>351</v>
      </c>
      <c r="B197" s="74">
        <v>0</v>
      </c>
      <c r="C197" s="74">
        <v>0</v>
      </c>
      <c r="D197" s="74">
        <v>0</v>
      </c>
      <c r="E197" s="74">
        <v>0</v>
      </c>
      <c r="F197" s="74">
        <v>0</v>
      </c>
      <c r="G197" s="73">
        <f t="shared" si="12"/>
        <v>0</v>
      </c>
      <c r="H197" s="80">
        <f t="shared" si="13"/>
        <v>0</v>
      </c>
      <c r="I197" s="80"/>
      <c r="J197" s="13"/>
      <c r="K197" s="83" t="s">
        <v>335</v>
      </c>
      <c r="L197" s="158">
        <v>-0.14904857327393473</v>
      </c>
    </row>
    <row r="198" spans="1:12" x14ac:dyDescent="0.3">
      <c r="A198" s="102" t="s">
        <v>383</v>
      </c>
      <c r="B198" s="74">
        <v>0</v>
      </c>
      <c r="C198" s="74">
        <v>0</v>
      </c>
      <c r="D198" s="74">
        <v>0</v>
      </c>
      <c r="E198" s="74">
        <v>0</v>
      </c>
      <c r="F198" s="74">
        <v>0</v>
      </c>
      <c r="G198" s="73">
        <f t="shared" si="12"/>
        <v>0</v>
      </c>
      <c r="H198" s="80">
        <f t="shared" si="13"/>
        <v>0</v>
      </c>
      <c r="I198" s="80"/>
      <c r="J198" s="13"/>
      <c r="K198" s="83" t="s">
        <v>377</v>
      </c>
      <c r="L198" s="158">
        <v>-0.20287166917841112</v>
      </c>
    </row>
    <row r="199" spans="1:12" x14ac:dyDescent="0.3">
      <c r="A199" s="102" t="s">
        <v>550</v>
      </c>
      <c r="B199" s="74">
        <v>-1</v>
      </c>
      <c r="C199" s="74">
        <v>0</v>
      </c>
      <c r="D199" s="74">
        <v>-51</v>
      </c>
      <c r="E199" s="74">
        <v>1</v>
      </c>
      <c r="F199" s="74">
        <v>3</v>
      </c>
      <c r="G199" s="73">
        <f t="shared" si="12"/>
        <v>-9.6</v>
      </c>
      <c r="H199" s="80">
        <f t="shared" si="13"/>
        <v>-3.974628620638259E-2</v>
      </c>
      <c r="I199" s="80"/>
      <c r="J199" s="13"/>
      <c r="K199" s="83" t="s">
        <v>596</v>
      </c>
      <c r="L199" s="158">
        <v>-0.25421062219498863</v>
      </c>
    </row>
    <row r="200" spans="1:12" x14ac:dyDescent="0.3">
      <c r="A200" s="102" t="s">
        <v>287</v>
      </c>
      <c r="B200" s="74">
        <v>0</v>
      </c>
      <c r="C200" s="74">
        <v>0</v>
      </c>
      <c r="D200" s="74">
        <v>0</v>
      </c>
      <c r="E200" s="74">
        <v>0</v>
      </c>
      <c r="F200" s="74">
        <v>0</v>
      </c>
      <c r="G200" s="73">
        <f t="shared" si="12"/>
        <v>0</v>
      </c>
      <c r="H200" s="80">
        <f t="shared" si="13"/>
        <v>0</v>
      </c>
      <c r="I200" s="80"/>
      <c r="J200" s="13"/>
      <c r="K200" s="83" t="s">
        <v>378</v>
      </c>
      <c r="L200" s="158">
        <v>-0.28981667025487301</v>
      </c>
    </row>
    <row r="201" spans="1:12" x14ac:dyDescent="0.3">
      <c r="A201" s="102" t="s">
        <v>306</v>
      </c>
      <c r="B201" s="74">
        <v>-2</v>
      </c>
      <c r="C201" s="74">
        <v>0</v>
      </c>
      <c r="D201" s="74">
        <v>10</v>
      </c>
      <c r="E201" s="74">
        <v>4</v>
      </c>
      <c r="F201" s="74">
        <v>3</v>
      </c>
      <c r="G201" s="73">
        <f t="shared" si="12"/>
        <v>3</v>
      </c>
      <c r="H201" s="80">
        <f t="shared" si="13"/>
        <v>1.2420714439494558E-2</v>
      </c>
      <c r="I201" s="80"/>
      <c r="J201" s="13"/>
      <c r="K201" s="83" t="s">
        <v>339</v>
      </c>
      <c r="L201" s="158">
        <v>-0.30720567047016545</v>
      </c>
    </row>
    <row r="202" spans="1:12" x14ac:dyDescent="0.3">
      <c r="A202" s="102" t="s">
        <v>665</v>
      </c>
      <c r="B202" s="74">
        <v>0</v>
      </c>
      <c r="C202" s="74">
        <v>0</v>
      </c>
      <c r="D202" s="74">
        <v>0</v>
      </c>
      <c r="E202" s="74">
        <v>0</v>
      </c>
      <c r="F202" s="74">
        <v>-1</v>
      </c>
      <c r="G202" s="73">
        <f t="shared" si="12"/>
        <v>-0.2</v>
      </c>
      <c r="H202" s="80">
        <f t="shared" si="13"/>
        <v>-8.280476292996373E-4</v>
      </c>
      <c r="I202" s="80"/>
      <c r="J202" s="13"/>
      <c r="K202" s="83" t="s">
        <v>224</v>
      </c>
      <c r="L202" s="158">
        <v>-0.30720567047016545</v>
      </c>
    </row>
    <row r="203" spans="1:12" x14ac:dyDescent="0.3">
      <c r="A203" s="102" t="s">
        <v>318</v>
      </c>
      <c r="B203" s="74">
        <v>0</v>
      </c>
      <c r="C203" s="74">
        <v>0</v>
      </c>
      <c r="D203" s="74">
        <v>0</v>
      </c>
      <c r="E203" s="74">
        <v>0</v>
      </c>
      <c r="F203" s="74">
        <v>0</v>
      </c>
      <c r="G203" s="73">
        <f t="shared" si="12"/>
        <v>0</v>
      </c>
      <c r="H203" s="80">
        <f t="shared" si="13"/>
        <v>0</v>
      </c>
      <c r="I203" s="80"/>
      <c r="J203" s="13"/>
      <c r="K203" s="83" t="s">
        <v>322</v>
      </c>
      <c r="L203" s="158">
        <v>-0.36020071874534221</v>
      </c>
    </row>
    <row r="204" spans="1:12" x14ac:dyDescent="0.3">
      <c r="A204" s="102" t="s">
        <v>487</v>
      </c>
      <c r="B204" s="74">
        <v>0</v>
      </c>
      <c r="C204" s="74">
        <v>0</v>
      </c>
      <c r="D204" s="74">
        <v>0</v>
      </c>
      <c r="E204" s="74">
        <v>0</v>
      </c>
      <c r="F204" s="74">
        <v>0</v>
      </c>
      <c r="G204" s="73">
        <f t="shared" si="12"/>
        <v>0</v>
      </c>
      <c r="H204" s="80">
        <f t="shared" si="13"/>
        <v>0</v>
      </c>
      <c r="I204" s="80"/>
      <c r="J204" s="13"/>
      <c r="K204" s="83" t="s">
        <v>218</v>
      </c>
      <c r="L204" s="158">
        <v>-0.43720914827020846</v>
      </c>
    </row>
    <row r="205" spans="1:12" x14ac:dyDescent="0.3">
      <c r="A205" s="102" t="s">
        <v>330</v>
      </c>
      <c r="B205" s="74">
        <v>0</v>
      </c>
      <c r="C205" s="74">
        <v>0</v>
      </c>
      <c r="D205" s="74">
        <v>0</v>
      </c>
      <c r="E205" s="74">
        <v>0</v>
      </c>
      <c r="F205" s="74">
        <v>0</v>
      </c>
      <c r="G205" s="73">
        <f t="shared" si="12"/>
        <v>0</v>
      </c>
      <c r="H205" s="80">
        <f t="shared" si="13"/>
        <v>0</v>
      </c>
      <c r="I205" s="80"/>
      <c r="J205" s="13"/>
      <c r="K205" s="83" t="s">
        <v>242</v>
      </c>
      <c r="L205" s="158">
        <v>-0.44217743404600629</v>
      </c>
    </row>
    <row r="206" spans="1:12" x14ac:dyDescent="0.3">
      <c r="A206" s="102" t="s">
        <v>620</v>
      </c>
      <c r="B206" s="74">
        <v>0</v>
      </c>
      <c r="C206" s="74">
        <v>0</v>
      </c>
      <c r="D206" s="74">
        <v>0</v>
      </c>
      <c r="E206" s="74">
        <v>0</v>
      </c>
      <c r="F206" s="74">
        <v>0</v>
      </c>
      <c r="G206" s="73">
        <f t="shared" si="12"/>
        <v>0</v>
      </c>
      <c r="H206" s="80">
        <f t="shared" si="13"/>
        <v>0</v>
      </c>
      <c r="I206" s="80"/>
      <c r="J206" s="13"/>
      <c r="K206" s="83" t="s">
        <v>371</v>
      </c>
      <c r="L206" s="158">
        <v>-0.49517248232118305</v>
      </c>
    </row>
    <row r="207" spans="1:12" x14ac:dyDescent="0.3">
      <c r="A207" s="102" t="s">
        <v>664</v>
      </c>
      <c r="B207" s="74">
        <v>0</v>
      </c>
      <c r="C207" s="74">
        <v>0</v>
      </c>
      <c r="D207" s="74">
        <v>0</v>
      </c>
      <c r="E207" s="74">
        <v>0</v>
      </c>
      <c r="F207" s="74">
        <v>0</v>
      </c>
      <c r="G207" s="73">
        <f t="shared" si="12"/>
        <v>0</v>
      </c>
      <c r="H207" s="80">
        <f t="shared" si="13"/>
        <v>0</v>
      </c>
      <c r="I207" s="80"/>
      <c r="J207" s="13"/>
      <c r="K207" s="83" t="s">
        <v>302</v>
      </c>
      <c r="L207" s="158">
        <v>-0.53905900667406381</v>
      </c>
    </row>
    <row r="208" spans="1:12" x14ac:dyDescent="0.3">
      <c r="A208" s="102" t="s">
        <v>558</v>
      </c>
      <c r="B208" s="74">
        <v>-1</v>
      </c>
      <c r="C208" s="74">
        <v>0</v>
      </c>
      <c r="D208" s="74">
        <v>0</v>
      </c>
      <c r="E208" s="74">
        <v>0</v>
      </c>
      <c r="F208" s="74">
        <v>0</v>
      </c>
      <c r="G208" s="73">
        <f t="shared" si="12"/>
        <v>-0.2</v>
      </c>
      <c r="H208" s="80">
        <f t="shared" si="13"/>
        <v>-8.280476292996373E-4</v>
      </c>
      <c r="I208" s="80"/>
      <c r="J208" s="13"/>
      <c r="K208" s="83" t="s">
        <v>253</v>
      </c>
      <c r="L208" s="158">
        <v>-0.57632114999254747</v>
      </c>
    </row>
    <row r="209" spans="1:12" x14ac:dyDescent="0.3">
      <c r="A209" s="102" t="s">
        <v>655</v>
      </c>
      <c r="B209" s="74">
        <v>0</v>
      </c>
      <c r="C209" s="74">
        <v>0</v>
      </c>
      <c r="D209" s="74">
        <v>0</v>
      </c>
      <c r="E209" s="74">
        <v>0</v>
      </c>
      <c r="F209" s="74">
        <v>0</v>
      </c>
      <c r="G209" s="73">
        <f t="shared" si="12"/>
        <v>0</v>
      </c>
      <c r="H209" s="80">
        <f t="shared" si="13"/>
        <v>0</v>
      </c>
      <c r="I209" s="80"/>
      <c r="J209" s="13"/>
      <c r="K209" s="83" t="s">
        <v>384</v>
      </c>
      <c r="L209" s="158">
        <v>-1.0184985840385539</v>
      </c>
    </row>
  </sheetData>
  <autoFilter ref="K29:L209" xr:uid="{79795D8A-3471-E844-B1CD-5687D0911F42}">
    <sortState xmlns:xlrd2="http://schemas.microsoft.com/office/spreadsheetml/2017/richdata2" ref="K30:L209">
      <sortCondition descending="1" ref="L29:L209"/>
    </sortState>
  </autoFilter>
  <pageMargins left="0.70866141732283472" right="0.70866141732283472" top="0.78740157480314965" bottom="0.74803149606299213" header="0.31496062992125984" footer="0.31496062992125984"/>
  <pageSetup paperSize="9" scale="77" fitToHeight="0" orientation="landscape" r:id="rId1"/>
  <headerFooter>
    <oddHeader>&amp;L&amp;G</oddHeader>
    <oddFooter>&amp;C&amp;"Roboto Condensed,Normal"&amp;9Página &amp;P</oddFooter>
  </headerFooter>
  <legacyDrawingHF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77B35-3F19-5346-A090-38E75CA6C7CB}">
  <sheetPr codeName="Hoja27">
    <tabColor theme="5"/>
    <pageSetUpPr fitToPage="1"/>
  </sheetPr>
  <dimension ref="A1:N209"/>
  <sheetViews>
    <sheetView view="pageLayout" zoomScaleNormal="130" workbookViewId="0">
      <selection activeCell="G10" sqref="G10"/>
    </sheetView>
  </sheetViews>
  <sheetFormatPr baseColWidth="10" defaultColWidth="8.875" defaultRowHeight="16.5" x14ac:dyDescent="0.3"/>
  <cols>
    <col min="1" max="1" width="29.875" style="5" customWidth="1"/>
    <col min="2" max="6" width="10" style="5" customWidth="1"/>
    <col min="7" max="7" width="1.75" style="5" bestFit="1" customWidth="1"/>
    <col min="8" max="8" width="9.125" style="5" bestFit="1" customWidth="1"/>
    <col min="9" max="11" width="8.875" style="5"/>
    <col min="12" max="12" width="29.375" style="5" customWidth="1"/>
    <col min="13" max="13" width="8.875" style="96"/>
    <col min="14" max="16384" width="8.875" style="5"/>
  </cols>
  <sheetData>
    <row r="1" spans="1:13" ht="20.25" x14ac:dyDescent="0.35">
      <c r="A1" s="3" t="s">
        <v>1587</v>
      </c>
    </row>
    <row r="2" spans="1:13" ht="17.25" x14ac:dyDescent="0.3">
      <c r="A2" s="18" t="s">
        <v>1576</v>
      </c>
      <c r="B2" s="68"/>
    </row>
    <row r="3" spans="1:13" ht="17.25" x14ac:dyDescent="0.3">
      <c r="A3" s="18" t="s">
        <v>1188</v>
      </c>
      <c r="B3" s="68"/>
    </row>
    <row r="5" spans="1:13" x14ac:dyDescent="0.3">
      <c r="A5" s="102" t="s">
        <v>1626</v>
      </c>
      <c r="B5" s="86" t="s">
        <v>12</v>
      </c>
      <c r="C5" s="86" t="s">
        <v>17</v>
      </c>
      <c r="D5" s="86" t="s">
        <v>13</v>
      </c>
      <c r="E5" s="86" t="s">
        <v>14</v>
      </c>
      <c r="F5" s="86" t="s">
        <v>15</v>
      </c>
      <c r="G5" s="86" t="s">
        <v>1615</v>
      </c>
      <c r="H5" s="94" t="s">
        <v>1554</v>
      </c>
      <c r="I5" s="94" t="s">
        <v>182</v>
      </c>
      <c r="J5" s="150"/>
      <c r="K5" s="13"/>
      <c r="L5" s="13"/>
      <c r="M5" s="80"/>
    </row>
    <row r="6" spans="1:13" x14ac:dyDescent="0.3">
      <c r="A6" s="103" t="s">
        <v>179</v>
      </c>
      <c r="B6" s="159">
        <f>B7+B30</f>
        <v>209608</v>
      </c>
      <c r="C6" s="159">
        <f>C7+C30</f>
        <v>236072</v>
      </c>
      <c r="D6" s="159">
        <f>D7+D30</f>
        <v>246057</v>
      </c>
      <c r="E6" s="159">
        <f>E7+E30</f>
        <v>259296</v>
      </c>
      <c r="F6" s="159">
        <f>F7+F30</f>
        <v>276349</v>
      </c>
      <c r="G6" s="157"/>
      <c r="H6" s="161">
        <f t="shared" ref="H6:H28" si="0">AVERAGE(B6:G6)</f>
        <v>245476.4</v>
      </c>
      <c r="I6" s="162">
        <f t="shared" ref="I6:I28" si="1">H6/$H$6*100</f>
        <v>100</v>
      </c>
      <c r="J6" s="80"/>
      <c r="K6" s="13"/>
      <c r="L6" s="13"/>
      <c r="M6" s="80"/>
    </row>
    <row r="7" spans="1:13" x14ac:dyDescent="0.3">
      <c r="A7" s="103" t="s">
        <v>1558</v>
      </c>
      <c r="B7" s="76">
        <f>SUM(B10:B28)</f>
        <v>148593</v>
      </c>
      <c r="C7" s="76">
        <f>SUM(C10:C28)</f>
        <v>173720</v>
      </c>
      <c r="D7" s="76">
        <f>SUM(D10:D28)</f>
        <v>180540</v>
      </c>
      <c r="E7" s="76">
        <f>SUM(E10:E28)</f>
        <v>194048</v>
      </c>
      <c r="F7" s="76">
        <f>SUM(F10:F28)</f>
        <v>205399</v>
      </c>
      <c r="G7" s="13" t="s">
        <v>640</v>
      </c>
      <c r="H7" s="76">
        <f t="shared" si="0"/>
        <v>180460</v>
      </c>
      <c r="I7" s="98">
        <f t="shared" si="1"/>
        <v>73.514195254615117</v>
      </c>
      <c r="J7" s="98"/>
      <c r="K7" s="13"/>
      <c r="L7" s="13"/>
      <c r="M7" s="80"/>
    </row>
    <row r="8" spans="1:13" x14ac:dyDescent="0.3">
      <c r="A8" s="104" t="s">
        <v>202</v>
      </c>
      <c r="B8" s="81">
        <v>584409</v>
      </c>
      <c r="C8" s="81">
        <v>593803</v>
      </c>
      <c r="D8" s="81">
        <v>649885</v>
      </c>
      <c r="E8" s="81">
        <v>689545</v>
      </c>
      <c r="F8" s="81">
        <v>739743</v>
      </c>
      <c r="G8" s="72" t="s">
        <v>640</v>
      </c>
      <c r="H8" s="73">
        <f t="shared" si="0"/>
        <v>651477</v>
      </c>
      <c r="I8" s="80">
        <f t="shared" si="1"/>
        <v>265.39292575579572</v>
      </c>
      <c r="J8" s="80"/>
      <c r="K8" s="13"/>
      <c r="L8" s="13"/>
      <c r="M8" s="80"/>
    </row>
    <row r="9" spans="1:13" x14ac:dyDescent="0.3">
      <c r="A9" s="104" t="s">
        <v>686</v>
      </c>
      <c r="B9" s="81">
        <v>474229</v>
      </c>
      <c r="C9" s="81">
        <v>463100</v>
      </c>
      <c r="D9" s="81">
        <v>514204</v>
      </c>
      <c r="E9" s="81">
        <v>542571</v>
      </c>
      <c r="F9" s="81">
        <v>582359</v>
      </c>
      <c r="G9" s="72" t="s">
        <v>640</v>
      </c>
      <c r="H9" s="73">
        <f t="shared" si="0"/>
        <v>515292.6</v>
      </c>
      <c r="I9" s="80">
        <f t="shared" si="1"/>
        <v>209.91533198303381</v>
      </c>
      <c r="J9" s="80"/>
      <c r="K9" s="13"/>
      <c r="L9" s="13"/>
      <c r="M9" s="80"/>
    </row>
    <row r="10" spans="1:13" x14ac:dyDescent="0.3">
      <c r="A10" s="102" t="s">
        <v>277</v>
      </c>
      <c r="B10" s="74">
        <v>33</v>
      </c>
      <c r="C10" s="74">
        <v>29</v>
      </c>
      <c r="D10" s="74">
        <v>41</v>
      </c>
      <c r="E10" s="72" t="s">
        <v>744</v>
      </c>
      <c r="F10" s="72" t="s">
        <v>744</v>
      </c>
      <c r="G10" s="72" t="s">
        <v>743</v>
      </c>
      <c r="H10" s="73">
        <f t="shared" si="0"/>
        <v>34.333333333333336</v>
      </c>
      <c r="I10" s="80">
        <f t="shared" si="1"/>
        <v>1.3986409012570387E-2</v>
      </c>
      <c r="J10" s="80"/>
      <c r="K10" s="13"/>
      <c r="L10" s="13"/>
      <c r="M10" s="80"/>
    </row>
    <row r="11" spans="1:13" x14ac:dyDescent="0.3">
      <c r="A11" s="102" t="s">
        <v>297</v>
      </c>
      <c r="B11" s="74">
        <v>184</v>
      </c>
      <c r="C11" s="74">
        <v>186</v>
      </c>
      <c r="D11" s="74">
        <v>177</v>
      </c>
      <c r="E11" s="74">
        <v>226</v>
      </c>
      <c r="F11" s="74">
        <v>233</v>
      </c>
      <c r="G11" s="72" t="s">
        <v>640</v>
      </c>
      <c r="H11" s="73">
        <f t="shared" si="0"/>
        <v>201.2</v>
      </c>
      <c r="I11" s="80">
        <f t="shared" si="1"/>
        <v>8.1963072621237726E-2</v>
      </c>
      <c r="J11" s="80"/>
      <c r="K11" s="13"/>
      <c r="L11" s="13"/>
      <c r="M11" s="80"/>
    </row>
    <row r="12" spans="1:13" x14ac:dyDescent="0.3">
      <c r="A12" s="102" t="s">
        <v>327</v>
      </c>
      <c r="B12" s="74">
        <v>5613</v>
      </c>
      <c r="C12" s="74">
        <v>5662</v>
      </c>
      <c r="D12" s="74">
        <v>5981</v>
      </c>
      <c r="E12" s="74">
        <v>6480</v>
      </c>
      <c r="F12" s="74">
        <v>6789</v>
      </c>
      <c r="G12" s="72" t="s">
        <v>640</v>
      </c>
      <c r="H12" s="73">
        <f t="shared" si="0"/>
        <v>6105</v>
      </c>
      <c r="I12" s="80">
        <f t="shared" si="1"/>
        <v>2.4870007870410356</v>
      </c>
      <c r="J12" s="80"/>
      <c r="K12" s="13"/>
      <c r="L12" s="13"/>
      <c r="M12" s="80"/>
    </row>
    <row r="13" spans="1:13" x14ac:dyDescent="0.3">
      <c r="A13" s="102" t="s">
        <v>362</v>
      </c>
      <c r="B13" s="74">
        <v>17020</v>
      </c>
      <c r="C13" s="74">
        <v>28329</v>
      </c>
      <c r="D13" s="74">
        <v>33866</v>
      </c>
      <c r="E13" s="74">
        <v>34889</v>
      </c>
      <c r="F13" s="74">
        <v>35859</v>
      </c>
      <c r="G13" s="72" t="s">
        <v>640</v>
      </c>
      <c r="H13" s="73">
        <f t="shared" si="0"/>
        <v>29992.6</v>
      </c>
      <c r="I13" s="80">
        <f t="shared" si="1"/>
        <v>12.218119542245201</v>
      </c>
      <c r="J13" s="80"/>
      <c r="K13" s="13"/>
      <c r="L13" s="13"/>
      <c r="M13" s="80"/>
    </row>
    <row r="14" spans="1:13" x14ac:dyDescent="0.3">
      <c r="A14" s="102" t="s">
        <v>379</v>
      </c>
      <c r="B14" s="74">
        <v>82831</v>
      </c>
      <c r="C14" s="74">
        <v>92390</v>
      </c>
      <c r="D14" s="74">
        <v>91245</v>
      </c>
      <c r="E14" s="74">
        <v>100684</v>
      </c>
      <c r="F14" s="74">
        <v>109537</v>
      </c>
      <c r="G14" s="72" t="s">
        <v>640</v>
      </c>
      <c r="H14" s="73">
        <f t="shared" si="0"/>
        <v>95337.4</v>
      </c>
      <c r="I14" s="80">
        <f t="shared" si="1"/>
        <v>38.837704968787222</v>
      </c>
      <c r="J14" s="80"/>
      <c r="K14" s="13"/>
      <c r="L14" s="13"/>
      <c r="M14" s="80"/>
    </row>
    <row r="15" spans="1:13" x14ac:dyDescent="0.3">
      <c r="A15" s="102" t="s">
        <v>205</v>
      </c>
      <c r="B15" s="74">
        <v>513</v>
      </c>
      <c r="C15" s="74">
        <v>596</v>
      </c>
      <c r="D15" s="74">
        <v>716</v>
      </c>
      <c r="E15" s="74">
        <v>799</v>
      </c>
      <c r="F15" s="74">
        <v>833</v>
      </c>
      <c r="G15" s="72" t="s">
        <v>640</v>
      </c>
      <c r="H15" s="73">
        <f t="shared" si="0"/>
        <v>691.4</v>
      </c>
      <c r="I15" s="80">
        <f t="shared" si="1"/>
        <v>0.28165640362983974</v>
      </c>
      <c r="J15" s="80"/>
      <c r="K15" s="13"/>
      <c r="L15" s="13"/>
      <c r="M15" s="80"/>
    </row>
    <row r="16" spans="1:13" x14ac:dyDescent="0.3">
      <c r="A16" s="102" t="s">
        <v>685</v>
      </c>
      <c r="B16" s="74">
        <v>72</v>
      </c>
      <c r="C16" s="74">
        <v>61</v>
      </c>
      <c r="D16" s="74">
        <v>53</v>
      </c>
      <c r="E16" s="74">
        <v>10</v>
      </c>
      <c r="F16" s="74">
        <v>9</v>
      </c>
      <c r="G16" s="72" t="s">
        <v>640</v>
      </c>
      <c r="H16" s="73">
        <f t="shared" si="0"/>
        <v>41</v>
      </c>
      <c r="I16" s="80">
        <f t="shared" si="1"/>
        <v>1.6702216587826772E-2</v>
      </c>
      <c r="J16" s="80"/>
      <c r="K16" s="13"/>
      <c r="L16" s="13"/>
      <c r="M16" s="80"/>
    </row>
    <row r="17" spans="1:13" x14ac:dyDescent="0.3">
      <c r="A17" s="102" t="s">
        <v>684</v>
      </c>
      <c r="B17" s="72" t="s">
        <v>744</v>
      </c>
      <c r="C17" s="74">
        <v>32</v>
      </c>
      <c r="D17" s="74">
        <v>27</v>
      </c>
      <c r="E17" s="74">
        <v>34</v>
      </c>
      <c r="F17" s="74">
        <v>32</v>
      </c>
      <c r="G17" s="72" t="s">
        <v>640</v>
      </c>
      <c r="H17" s="73">
        <f t="shared" si="0"/>
        <v>31.25</v>
      </c>
      <c r="I17" s="80">
        <f t="shared" si="1"/>
        <v>1.2730348009014309E-2</v>
      </c>
      <c r="J17" s="80"/>
      <c r="K17" s="13"/>
      <c r="L17" s="13"/>
      <c r="M17" s="80"/>
    </row>
    <row r="18" spans="1:13" x14ac:dyDescent="0.3">
      <c r="A18" s="102" t="s">
        <v>683</v>
      </c>
      <c r="B18" s="74">
        <v>2</v>
      </c>
      <c r="C18" s="74">
        <v>2</v>
      </c>
      <c r="D18" s="74">
        <v>0</v>
      </c>
      <c r="E18" s="74">
        <v>0</v>
      </c>
      <c r="F18" s="72" t="s">
        <v>744</v>
      </c>
      <c r="G18" s="72" t="s">
        <v>743</v>
      </c>
      <c r="H18" s="73">
        <f t="shared" si="0"/>
        <v>1</v>
      </c>
      <c r="I18" s="80">
        <f t="shared" si="1"/>
        <v>4.0737113628845785E-4</v>
      </c>
      <c r="J18" s="80"/>
      <c r="K18" s="13"/>
      <c r="L18" s="13"/>
      <c r="M18" s="80"/>
    </row>
    <row r="19" spans="1:13" x14ac:dyDescent="0.3">
      <c r="A19" s="102" t="s">
        <v>682</v>
      </c>
      <c r="B19" s="74">
        <v>-7</v>
      </c>
      <c r="C19" s="74">
        <v>35</v>
      </c>
      <c r="D19" s="74">
        <v>76</v>
      </c>
      <c r="E19" s="74">
        <v>44</v>
      </c>
      <c r="F19" s="74">
        <v>97</v>
      </c>
      <c r="G19" s="72" t="s">
        <v>640</v>
      </c>
      <c r="H19" s="73">
        <f t="shared" si="0"/>
        <v>49</v>
      </c>
      <c r="I19" s="80">
        <f t="shared" si="1"/>
        <v>1.9961185678134437E-2</v>
      </c>
      <c r="J19" s="80"/>
      <c r="K19" s="13"/>
      <c r="L19" s="13"/>
      <c r="M19" s="80"/>
    </row>
    <row r="20" spans="1:13" x14ac:dyDescent="0.3">
      <c r="A20" s="102" t="s">
        <v>681</v>
      </c>
      <c r="B20" s="74">
        <v>0</v>
      </c>
      <c r="C20" s="74">
        <v>0</v>
      </c>
      <c r="D20" s="72" t="s">
        <v>744</v>
      </c>
      <c r="E20" s="72" t="s">
        <v>744</v>
      </c>
      <c r="F20" s="72" t="s">
        <v>744</v>
      </c>
      <c r="G20" s="72" t="s">
        <v>743</v>
      </c>
      <c r="H20" s="73">
        <f t="shared" si="0"/>
        <v>0</v>
      </c>
      <c r="I20" s="80">
        <f t="shared" si="1"/>
        <v>0</v>
      </c>
      <c r="J20" s="80"/>
      <c r="K20" s="13"/>
      <c r="L20" s="13"/>
      <c r="M20" s="80"/>
    </row>
    <row r="21" spans="1:13" x14ac:dyDescent="0.3">
      <c r="A21" s="102" t="s">
        <v>680</v>
      </c>
      <c r="B21" s="74">
        <v>-1</v>
      </c>
      <c r="C21" s="74">
        <v>0</v>
      </c>
      <c r="D21" s="72" t="s">
        <v>744</v>
      </c>
      <c r="E21" s="72" t="s">
        <v>744</v>
      </c>
      <c r="F21" s="72" t="s">
        <v>744</v>
      </c>
      <c r="G21" s="72" t="s">
        <v>743</v>
      </c>
      <c r="H21" s="73">
        <f t="shared" si="0"/>
        <v>-0.5</v>
      </c>
      <c r="I21" s="80">
        <f t="shared" si="1"/>
        <v>-2.0368556814422893E-4</v>
      </c>
      <c r="J21" s="80"/>
      <c r="K21" s="13"/>
      <c r="L21" s="13"/>
      <c r="M21" s="80"/>
    </row>
    <row r="22" spans="1:13" x14ac:dyDescent="0.3">
      <c r="A22" s="102" t="s">
        <v>342</v>
      </c>
      <c r="B22" s="72" t="s">
        <v>744</v>
      </c>
      <c r="C22" s="74">
        <v>0</v>
      </c>
      <c r="D22" s="74">
        <v>0</v>
      </c>
      <c r="E22" s="74">
        <v>0</v>
      </c>
      <c r="F22" s="72" t="s">
        <v>744</v>
      </c>
      <c r="G22" s="72" t="s">
        <v>743</v>
      </c>
      <c r="H22" s="73">
        <f t="shared" si="0"/>
        <v>0</v>
      </c>
      <c r="I22" s="80">
        <f t="shared" si="1"/>
        <v>0</v>
      </c>
      <c r="J22" s="80"/>
      <c r="K22" s="13"/>
      <c r="L22" s="13"/>
      <c r="M22" s="80"/>
    </row>
    <row r="23" spans="1:13" x14ac:dyDescent="0.3">
      <c r="A23" s="102" t="s">
        <v>234</v>
      </c>
      <c r="B23" s="74">
        <v>2671</v>
      </c>
      <c r="C23" s="74">
        <v>2671</v>
      </c>
      <c r="D23" s="74">
        <v>3005</v>
      </c>
      <c r="E23" s="74">
        <v>3092</v>
      </c>
      <c r="F23" s="74">
        <v>3514</v>
      </c>
      <c r="G23" s="72" t="s">
        <v>640</v>
      </c>
      <c r="H23" s="73">
        <f t="shared" si="0"/>
        <v>2990.6</v>
      </c>
      <c r="I23" s="80">
        <f t="shared" si="1"/>
        <v>1.218284120184262</v>
      </c>
      <c r="J23" s="80"/>
      <c r="K23" s="13"/>
      <c r="L23" s="13"/>
      <c r="M23" s="80"/>
    </row>
    <row r="24" spans="1:13" x14ac:dyDescent="0.3">
      <c r="A24" s="102" t="s">
        <v>679</v>
      </c>
      <c r="B24" s="74">
        <v>-24</v>
      </c>
      <c r="C24" s="74">
        <v>0</v>
      </c>
      <c r="D24" s="74">
        <v>0</v>
      </c>
      <c r="E24" s="74">
        <v>0</v>
      </c>
      <c r="F24" s="72" t="s">
        <v>744</v>
      </c>
      <c r="G24" s="72" t="s">
        <v>743</v>
      </c>
      <c r="H24" s="73">
        <f t="shared" si="0"/>
        <v>-6</v>
      </c>
      <c r="I24" s="80">
        <f t="shared" si="1"/>
        <v>-2.4442268177307471E-3</v>
      </c>
      <c r="J24" s="80"/>
      <c r="K24" s="13"/>
      <c r="L24" s="13"/>
      <c r="M24" s="80"/>
    </row>
    <row r="25" spans="1:13" x14ac:dyDescent="0.3">
      <c r="A25" s="102" t="s">
        <v>380</v>
      </c>
      <c r="B25" s="74">
        <v>32714</v>
      </c>
      <c r="C25" s="74">
        <v>36156</v>
      </c>
      <c r="D25" s="74">
        <v>37107</v>
      </c>
      <c r="E25" s="74">
        <v>40522</v>
      </c>
      <c r="F25" s="74">
        <v>41063</v>
      </c>
      <c r="G25" s="72" t="s">
        <v>640</v>
      </c>
      <c r="H25" s="73">
        <f t="shared" si="0"/>
        <v>37512.400000000001</v>
      </c>
      <c r="I25" s="80">
        <f t="shared" si="1"/>
        <v>15.281469012907149</v>
      </c>
      <c r="J25" s="80"/>
      <c r="K25" s="13"/>
      <c r="L25" s="13"/>
      <c r="M25" s="80"/>
    </row>
    <row r="26" spans="1:13" x14ac:dyDescent="0.3">
      <c r="A26" s="102" t="s">
        <v>283</v>
      </c>
      <c r="B26" s="74">
        <v>6384</v>
      </c>
      <c r="C26" s="74">
        <v>6960</v>
      </c>
      <c r="D26" s="74">
        <v>7219</v>
      </c>
      <c r="E26" s="74">
        <v>6596</v>
      </c>
      <c r="F26" s="74">
        <v>6714</v>
      </c>
      <c r="G26" s="72" t="s">
        <v>640</v>
      </c>
      <c r="H26" s="73">
        <f t="shared" si="0"/>
        <v>6774.6</v>
      </c>
      <c r="I26" s="80">
        <f t="shared" si="1"/>
        <v>2.7597764998997869</v>
      </c>
      <c r="J26" s="80"/>
      <c r="K26" s="13"/>
      <c r="L26" s="13"/>
      <c r="M26" s="80"/>
    </row>
    <row r="27" spans="1:13" x14ac:dyDescent="0.3">
      <c r="A27" s="102" t="s">
        <v>211</v>
      </c>
      <c r="B27" s="74">
        <v>-18</v>
      </c>
      <c r="C27" s="74">
        <v>14</v>
      </c>
      <c r="D27" s="74">
        <v>454</v>
      </c>
      <c r="E27" s="74">
        <v>483</v>
      </c>
      <c r="F27" s="74">
        <v>512</v>
      </c>
      <c r="G27" s="72" t="s">
        <v>640</v>
      </c>
      <c r="H27" s="73">
        <f t="shared" si="0"/>
        <v>289</v>
      </c>
      <c r="I27" s="80">
        <f t="shared" si="1"/>
        <v>0.11773025838736433</v>
      </c>
      <c r="J27" s="80"/>
      <c r="K27" s="13"/>
      <c r="L27" s="13"/>
      <c r="M27" s="80"/>
    </row>
    <row r="28" spans="1:13" x14ac:dyDescent="0.3">
      <c r="A28" s="102" t="s">
        <v>321</v>
      </c>
      <c r="B28" s="74">
        <v>606</v>
      </c>
      <c r="C28" s="74">
        <v>597</v>
      </c>
      <c r="D28" s="74">
        <v>573</v>
      </c>
      <c r="E28" s="74">
        <v>189</v>
      </c>
      <c r="F28" s="74">
        <v>207</v>
      </c>
      <c r="G28" s="72" t="s">
        <v>640</v>
      </c>
      <c r="H28" s="73">
        <f t="shared" si="0"/>
        <v>434.4</v>
      </c>
      <c r="I28" s="80">
        <f t="shared" si="1"/>
        <v>0.17696202160370611</v>
      </c>
      <c r="J28" s="80"/>
      <c r="K28" s="13"/>
      <c r="L28" s="13"/>
      <c r="M28" s="80"/>
    </row>
    <row r="29" spans="1:13" ht="17.25" thickBot="1" x14ac:dyDescent="0.35">
      <c r="A29" s="110"/>
      <c r="B29" s="74"/>
      <c r="C29" s="74"/>
      <c r="D29" s="74"/>
      <c r="E29" s="74"/>
      <c r="F29" s="74"/>
      <c r="G29" s="72"/>
      <c r="H29" s="13"/>
      <c r="I29" s="13"/>
      <c r="J29" s="13"/>
      <c r="K29" s="13"/>
      <c r="L29" s="13"/>
      <c r="M29" s="80"/>
    </row>
    <row r="30" spans="1:13" x14ac:dyDescent="0.3">
      <c r="A30" s="107" t="s">
        <v>627</v>
      </c>
      <c r="B30" s="145">
        <f>SUM(B31:B209)</f>
        <v>61015</v>
      </c>
      <c r="C30" s="145">
        <f>SUM(C31:C209)</f>
        <v>62352</v>
      </c>
      <c r="D30" s="145">
        <f>SUM(D31:D209)</f>
        <v>65517</v>
      </c>
      <c r="E30" s="145">
        <f>SUM(E31:E209)</f>
        <v>65248</v>
      </c>
      <c r="F30" s="145">
        <f>SUM(F31:F209)</f>
        <v>70950</v>
      </c>
      <c r="G30" s="147"/>
      <c r="H30" s="142">
        <f t="shared" ref="H30:H61" si="2">AVERAGE(B30:G30)</f>
        <v>65016.4</v>
      </c>
      <c r="I30" s="109">
        <f>H30/$H$6*100</f>
        <v>26.485804745384893</v>
      </c>
      <c r="J30" s="98"/>
      <c r="K30" s="13"/>
      <c r="L30" s="85" t="s">
        <v>627</v>
      </c>
      <c r="M30" s="84"/>
    </row>
    <row r="31" spans="1:13" x14ac:dyDescent="0.3">
      <c r="A31" s="102" t="s">
        <v>225</v>
      </c>
      <c r="B31" s="74">
        <v>-1</v>
      </c>
      <c r="C31" s="74">
        <v>-1</v>
      </c>
      <c r="D31" s="74">
        <v>0</v>
      </c>
      <c r="E31" s="74">
        <v>0</v>
      </c>
      <c r="F31" s="72" t="s">
        <v>744</v>
      </c>
      <c r="G31" s="72" t="s">
        <v>743</v>
      </c>
      <c r="H31" s="73">
        <f t="shared" si="2"/>
        <v>-0.5</v>
      </c>
      <c r="I31" s="80">
        <f>H31/$H$6*100</f>
        <v>-2.0368556814422893E-4</v>
      </c>
      <c r="J31" s="80"/>
      <c r="K31" s="13"/>
      <c r="L31" s="83" t="s">
        <v>32</v>
      </c>
      <c r="M31" s="84">
        <v>7.6555628158144735</v>
      </c>
    </row>
    <row r="32" spans="1:13" x14ac:dyDescent="0.3">
      <c r="A32" s="102" t="s">
        <v>313</v>
      </c>
      <c r="B32" s="72" t="s">
        <v>744</v>
      </c>
      <c r="C32" s="72" t="s">
        <v>744</v>
      </c>
      <c r="D32" s="72" t="s">
        <v>744</v>
      </c>
      <c r="E32" s="72" t="s">
        <v>744</v>
      </c>
      <c r="F32" s="72" t="s">
        <v>744</v>
      </c>
      <c r="G32" s="72" t="s">
        <v>743</v>
      </c>
      <c r="H32" s="73"/>
      <c r="I32" s="80"/>
      <c r="J32" s="80"/>
      <c r="K32" s="13"/>
      <c r="L32" s="83" t="s">
        <v>381</v>
      </c>
      <c r="M32" s="84">
        <v>3.6376612986014134</v>
      </c>
    </row>
    <row r="33" spans="1:14" x14ac:dyDescent="0.3">
      <c r="A33" s="102" t="s">
        <v>310</v>
      </c>
      <c r="B33" s="74">
        <v>-18</v>
      </c>
      <c r="C33" s="74">
        <v>-14</v>
      </c>
      <c r="D33" s="72" t="s">
        <v>744</v>
      </c>
      <c r="E33" s="72" t="s">
        <v>744</v>
      </c>
      <c r="F33" s="72" t="s">
        <v>744</v>
      </c>
      <c r="G33" s="72" t="s">
        <v>743</v>
      </c>
      <c r="H33" s="73">
        <f t="shared" si="2"/>
        <v>-16</v>
      </c>
      <c r="I33" s="80">
        <f>H33/$H$6*100</f>
        <v>-6.5179381806153257E-3</v>
      </c>
      <c r="J33" s="80"/>
      <c r="K33" s="13"/>
      <c r="L33" s="83" t="s">
        <v>18</v>
      </c>
      <c r="M33" s="84">
        <f>1.24028216154384+M36</f>
        <v>2.7391635204035918</v>
      </c>
    </row>
    <row r="34" spans="1:14" x14ac:dyDescent="0.3">
      <c r="A34" s="102" t="s">
        <v>326</v>
      </c>
      <c r="B34" s="72" t="s">
        <v>744</v>
      </c>
      <c r="C34" s="72" t="s">
        <v>744</v>
      </c>
      <c r="D34" s="72" t="s">
        <v>744</v>
      </c>
      <c r="E34" s="72" t="s">
        <v>744</v>
      </c>
      <c r="F34" s="72" t="s">
        <v>744</v>
      </c>
      <c r="G34" s="72" t="s">
        <v>743</v>
      </c>
      <c r="H34" s="73"/>
      <c r="I34" s="80"/>
      <c r="J34" s="80"/>
      <c r="K34" s="13"/>
      <c r="L34" s="83" t="s">
        <v>378</v>
      </c>
      <c r="M34" s="84">
        <v>1.6945009785054694</v>
      </c>
    </row>
    <row r="35" spans="1:14" x14ac:dyDescent="0.3">
      <c r="A35" s="102" t="s">
        <v>264</v>
      </c>
      <c r="B35" s="74">
        <v>-3</v>
      </c>
      <c r="C35" s="74">
        <v>5</v>
      </c>
      <c r="D35" s="72" t="s">
        <v>744</v>
      </c>
      <c r="E35" s="72" t="s">
        <v>744</v>
      </c>
      <c r="F35" s="72" t="s">
        <v>744</v>
      </c>
      <c r="G35" s="72" t="s">
        <v>743</v>
      </c>
      <c r="H35" s="73">
        <f t="shared" si="2"/>
        <v>1</v>
      </c>
      <c r="I35" s="80">
        <f t="shared" ref="I35:I66" si="3">H35/$H$6*100</f>
        <v>4.0737113628845785E-4</v>
      </c>
      <c r="J35" s="80"/>
      <c r="K35" s="13"/>
      <c r="L35" s="83" t="s">
        <v>348</v>
      </c>
      <c r="M35" s="84">
        <v>1.5578686993943205</v>
      </c>
    </row>
    <row r="36" spans="1:14" x14ac:dyDescent="0.3">
      <c r="A36" s="102" t="s">
        <v>201</v>
      </c>
      <c r="B36" s="74">
        <v>0</v>
      </c>
      <c r="C36" s="74">
        <v>2</v>
      </c>
      <c r="D36" s="74">
        <v>0</v>
      </c>
      <c r="E36" s="72" t="s">
        <v>744</v>
      </c>
      <c r="F36" s="72" t="s">
        <v>744</v>
      </c>
      <c r="G36" s="72" t="s">
        <v>743</v>
      </c>
      <c r="H36" s="73">
        <f t="shared" si="2"/>
        <v>0.66666666666666663</v>
      </c>
      <c r="I36" s="80">
        <f t="shared" si="3"/>
        <v>2.7158075752563857E-4</v>
      </c>
      <c r="J36" s="80"/>
      <c r="K36" s="13"/>
      <c r="L36" s="83" t="s">
        <v>30</v>
      </c>
      <c r="M36" s="84">
        <v>1.498881358859752</v>
      </c>
    </row>
    <row r="37" spans="1:14" x14ac:dyDescent="0.3">
      <c r="A37" s="102" t="s">
        <v>345</v>
      </c>
      <c r="B37" s="74">
        <v>-5</v>
      </c>
      <c r="C37" s="74">
        <v>12</v>
      </c>
      <c r="D37" s="72" t="s">
        <v>744</v>
      </c>
      <c r="E37" s="72" t="s">
        <v>744</v>
      </c>
      <c r="F37" s="72" t="s">
        <v>744</v>
      </c>
      <c r="G37" s="72" t="s">
        <v>743</v>
      </c>
      <c r="H37" s="73">
        <f t="shared" si="2"/>
        <v>3.5</v>
      </c>
      <c r="I37" s="80">
        <f t="shared" si="3"/>
        <v>1.4257989770096026E-3</v>
      </c>
      <c r="J37" s="80"/>
      <c r="K37" s="13"/>
      <c r="L37" s="83" t="s">
        <v>339</v>
      </c>
      <c r="M37" s="84">
        <v>1.4479599668236949</v>
      </c>
    </row>
    <row r="38" spans="1:14" x14ac:dyDescent="0.3">
      <c r="A38" s="102" t="s">
        <v>60</v>
      </c>
      <c r="B38" s="74">
        <v>17</v>
      </c>
      <c r="C38" s="74">
        <v>106</v>
      </c>
      <c r="D38" s="74">
        <v>137</v>
      </c>
      <c r="E38" s="74">
        <v>195</v>
      </c>
      <c r="F38" s="74">
        <v>234</v>
      </c>
      <c r="G38" s="72" t="s">
        <v>640</v>
      </c>
      <c r="H38" s="73">
        <f t="shared" si="2"/>
        <v>137.80000000000001</v>
      </c>
      <c r="I38" s="80">
        <f t="shared" si="3"/>
        <v>5.61357425805495E-2</v>
      </c>
      <c r="J38" s="80"/>
      <c r="K38" s="13"/>
      <c r="L38" s="83" t="s">
        <v>238</v>
      </c>
      <c r="M38" s="84">
        <v>1.3431026363430456</v>
      </c>
    </row>
    <row r="39" spans="1:14" x14ac:dyDescent="0.3">
      <c r="A39" s="102" t="s">
        <v>377</v>
      </c>
      <c r="B39" s="74">
        <v>-274</v>
      </c>
      <c r="C39" s="74">
        <v>-106</v>
      </c>
      <c r="D39" s="72" t="s">
        <v>744</v>
      </c>
      <c r="E39" s="72" t="s">
        <v>744</v>
      </c>
      <c r="F39" s="72" t="s">
        <v>744</v>
      </c>
      <c r="G39" s="72" t="s">
        <v>743</v>
      </c>
      <c r="H39" s="73">
        <f t="shared" si="2"/>
        <v>-190</v>
      </c>
      <c r="I39" s="80">
        <f t="shared" si="3"/>
        <v>-7.7400515894806995E-2</v>
      </c>
      <c r="J39" s="80"/>
      <c r="K39" s="13"/>
      <c r="L39" s="83" t="s">
        <v>331</v>
      </c>
      <c r="M39" s="84">
        <v>1.311572110394319</v>
      </c>
    </row>
    <row r="40" spans="1:14" x14ac:dyDescent="0.3">
      <c r="A40" s="102" t="s">
        <v>648</v>
      </c>
      <c r="B40" s="72" t="s">
        <v>744</v>
      </c>
      <c r="C40" s="74">
        <v>0</v>
      </c>
      <c r="D40" s="72" t="s">
        <v>744</v>
      </c>
      <c r="E40" s="72" t="s">
        <v>744</v>
      </c>
      <c r="F40" s="72" t="s">
        <v>744</v>
      </c>
      <c r="G40" s="72" t="s">
        <v>640</v>
      </c>
      <c r="H40" s="73">
        <f t="shared" si="2"/>
        <v>0</v>
      </c>
      <c r="I40" s="80">
        <f t="shared" si="3"/>
        <v>0</v>
      </c>
      <c r="J40" s="80"/>
      <c r="K40" s="13"/>
      <c r="L40" s="83" t="s">
        <v>678</v>
      </c>
      <c r="M40" s="84">
        <v>1.0097100984045715</v>
      </c>
      <c r="N40" s="137">
        <f>SUM(M31:M40)</f>
        <v>23.895983483544651</v>
      </c>
    </row>
    <row r="41" spans="1:14" x14ac:dyDescent="0.3">
      <c r="A41" s="102" t="s">
        <v>219</v>
      </c>
      <c r="B41" s="74">
        <v>2</v>
      </c>
      <c r="C41" s="74">
        <v>-4</v>
      </c>
      <c r="D41" s="72" t="s">
        <v>744</v>
      </c>
      <c r="E41" s="72" t="s">
        <v>744</v>
      </c>
      <c r="F41" s="72" t="s">
        <v>744</v>
      </c>
      <c r="G41" s="72" t="s">
        <v>743</v>
      </c>
      <c r="H41" s="73">
        <f t="shared" si="2"/>
        <v>-1</v>
      </c>
      <c r="I41" s="80">
        <f t="shared" si="3"/>
        <v>-4.0737113628845785E-4</v>
      </c>
      <c r="J41" s="80"/>
      <c r="K41" s="13"/>
      <c r="L41" s="83" t="s">
        <v>337</v>
      </c>
      <c r="M41" s="84">
        <v>0.94330860318955301</v>
      </c>
    </row>
    <row r="42" spans="1:14" x14ac:dyDescent="0.3">
      <c r="A42" s="102" t="s">
        <v>339</v>
      </c>
      <c r="B42" s="74">
        <v>3376</v>
      </c>
      <c r="C42" s="74">
        <v>3388</v>
      </c>
      <c r="D42" s="74">
        <v>3477</v>
      </c>
      <c r="E42" s="74">
        <v>3696</v>
      </c>
      <c r="F42" s="74">
        <v>3835</v>
      </c>
      <c r="G42" s="72" t="s">
        <v>640</v>
      </c>
      <c r="H42" s="73">
        <f t="shared" si="2"/>
        <v>3554.4</v>
      </c>
      <c r="I42" s="80">
        <f t="shared" si="3"/>
        <v>1.4479599668236949</v>
      </c>
      <c r="J42" s="80"/>
      <c r="K42" s="13"/>
      <c r="L42" s="83" t="s">
        <v>647</v>
      </c>
      <c r="M42" s="84">
        <v>0.80455799416970442</v>
      </c>
    </row>
    <row r="43" spans="1:14" x14ac:dyDescent="0.3">
      <c r="A43" s="102" t="s">
        <v>207</v>
      </c>
      <c r="B43" s="74">
        <v>11</v>
      </c>
      <c r="C43" s="74">
        <v>15</v>
      </c>
      <c r="D43" s="74">
        <v>0</v>
      </c>
      <c r="E43" s="74">
        <v>0</v>
      </c>
      <c r="F43" s="72" t="s">
        <v>744</v>
      </c>
      <c r="G43" s="72" t="s">
        <v>743</v>
      </c>
      <c r="H43" s="73">
        <f t="shared" si="2"/>
        <v>6.5</v>
      </c>
      <c r="I43" s="80">
        <f t="shared" si="3"/>
        <v>2.6479123858749762E-3</v>
      </c>
      <c r="J43" s="80"/>
      <c r="K43" s="13"/>
      <c r="L43" s="83" t="s">
        <v>353</v>
      </c>
      <c r="M43" s="84">
        <v>0.50025175536222632</v>
      </c>
    </row>
    <row r="44" spans="1:14" x14ac:dyDescent="0.3">
      <c r="A44" s="102" t="s">
        <v>233</v>
      </c>
      <c r="B44" s="74">
        <v>-2</v>
      </c>
      <c r="C44" s="74">
        <v>11</v>
      </c>
      <c r="D44" s="72" t="s">
        <v>744</v>
      </c>
      <c r="E44" s="72" t="s">
        <v>744</v>
      </c>
      <c r="F44" s="72" t="s">
        <v>744</v>
      </c>
      <c r="G44" s="72" t="s">
        <v>743</v>
      </c>
      <c r="H44" s="73">
        <f t="shared" si="2"/>
        <v>4.5</v>
      </c>
      <c r="I44" s="80">
        <f t="shared" si="3"/>
        <v>1.8331701132980605E-3</v>
      </c>
      <c r="J44" s="80"/>
      <c r="K44" s="13"/>
      <c r="L44" s="83" t="s">
        <v>218</v>
      </c>
      <c r="M44" s="84">
        <v>0.46921007477704579</v>
      </c>
    </row>
    <row r="45" spans="1:14" x14ac:dyDescent="0.3">
      <c r="A45" s="102" t="s">
        <v>235</v>
      </c>
      <c r="B45" s="74">
        <v>0</v>
      </c>
      <c r="C45" s="74">
        <v>0</v>
      </c>
      <c r="D45" s="74">
        <v>0</v>
      </c>
      <c r="E45" s="74">
        <v>0</v>
      </c>
      <c r="F45" s="72" t="s">
        <v>744</v>
      </c>
      <c r="G45" s="72" t="s">
        <v>743</v>
      </c>
      <c r="H45" s="73">
        <f t="shared" si="2"/>
        <v>0</v>
      </c>
      <c r="I45" s="80">
        <f t="shared" si="3"/>
        <v>0</v>
      </c>
      <c r="J45" s="80"/>
      <c r="K45" s="13"/>
      <c r="L45" s="83" t="s">
        <v>384</v>
      </c>
      <c r="M45" s="84">
        <v>0.46399572423255359</v>
      </c>
    </row>
    <row r="46" spans="1:14" x14ac:dyDescent="0.3">
      <c r="A46" s="102" t="s">
        <v>236</v>
      </c>
      <c r="B46" s="74">
        <v>-1</v>
      </c>
      <c r="C46" s="74">
        <v>0</v>
      </c>
      <c r="D46" s="74">
        <v>0</v>
      </c>
      <c r="E46" s="74">
        <v>0</v>
      </c>
      <c r="F46" s="72" t="s">
        <v>744</v>
      </c>
      <c r="G46" s="72" t="s">
        <v>743</v>
      </c>
      <c r="H46" s="73">
        <f t="shared" si="2"/>
        <v>-0.25</v>
      </c>
      <c r="I46" s="80">
        <f t="shared" si="3"/>
        <v>-1.0184278407211446E-4</v>
      </c>
      <c r="J46" s="80"/>
      <c r="K46" s="13"/>
      <c r="L46" s="83" t="s">
        <v>5</v>
      </c>
      <c r="M46" s="84">
        <v>0.38651373411048878</v>
      </c>
    </row>
    <row r="47" spans="1:14" x14ac:dyDescent="0.3">
      <c r="A47" s="102" t="s">
        <v>625</v>
      </c>
      <c r="B47" s="74">
        <v>8</v>
      </c>
      <c r="C47" s="74">
        <v>0</v>
      </c>
      <c r="D47" s="74">
        <v>0</v>
      </c>
      <c r="E47" s="72" t="s">
        <v>744</v>
      </c>
      <c r="F47" s="72" t="s">
        <v>744</v>
      </c>
      <c r="G47" s="72" t="s">
        <v>743</v>
      </c>
      <c r="H47" s="73">
        <f t="shared" si="2"/>
        <v>2.6666666666666665</v>
      </c>
      <c r="I47" s="80">
        <f t="shared" si="3"/>
        <v>1.0863230301025543E-3</v>
      </c>
      <c r="J47" s="80"/>
      <c r="K47" s="13"/>
      <c r="L47" s="83" t="s">
        <v>242</v>
      </c>
      <c r="M47" s="84">
        <v>0.37266311547668124</v>
      </c>
    </row>
    <row r="48" spans="1:14" x14ac:dyDescent="0.3">
      <c r="A48" s="102" t="s">
        <v>646</v>
      </c>
      <c r="B48" s="74">
        <v>2</v>
      </c>
      <c r="C48" s="74">
        <v>4</v>
      </c>
      <c r="D48" s="72" t="s">
        <v>744</v>
      </c>
      <c r="E48" s="72" t="s">
        <v>744</v>
      </c>
      <c r="F48" s="72" t="s">
        <v>744</v>
      </c>
      <c r="G48" s="72" t="s">
        <v>743</v>
      </c>
      <c r="H48" s="73">
        <f t="shared" si="2"/>
        <v>3</v>
      </c>
      <c r="I48" s="80">
        <f t="shared" si="3"/>
        <v>1.2221134088653736E-3</v>
      </c>
      <c r="J48" s="80"/>
      <c r="K48" s="13"/>
      <c r="L48" s="83" t="s">
        <v>296</v>
      </c>
      <c r="M48" s="84">
        <v>0.22649835177638256</v>
      </c>
    </row>
    <row r="49" spans="1:13" x14ac:dyDescent="0.3">
      <c r="A49" s="102" t="s">
        <v>255</v>
      </c>
      <c r="B49" s="74">
        <v>15</v>
      </c>
      <c r="C49" s="74">
        <v>24</v>
      </c>
      <c r="D49" s="74">
        <v>2</v>
      </c>
      <c r="E49" s="74">
        <v>21</v>
      </c>
      <c r="F49" s="74">
        <v>18</v>
      </c>
      <c r="G49" s="72" t="s">
        <v>640</v>
      </c>
      <c r="H49" s="73">
        <f t="shared" si="2"/>
        <v>16</v>
      </c>
      <c r="I49" s="80">
        <f t="shared" si="3"/>
        <v>6.5179381806153257E-3</v>
      </c>
      <c r="J49" s="80"/>
      <c r="K49" s="13"/>
      <c r="L49" s="83" t="s">
        <v>45</v>
      </c>
      <c r="M49" s="84">
        <v>0.2014042897810136</v>
      </c>
    </row>
    <row r="50" spans="1:13" x14ac:dyDescent="0.3">
      <c r="A50" s="102" t="s">
        <v>263</v>
      </c>
      <c r="B50" s="74">
        <v>7</v>
      </c>
      <c r="C50" s="74">
        <v>-1</v>
      </c>
      <c r="D50" s="72" t="s">
        <v>744</v>
      </c>
      <c r="E50" s="72" t="s">
        <v>744</v>
      </c>
      <c r="F50" s="72" t="s">
        <v>744</v>
      </c>
      <c r="G50" s="72" t="s">
        <v>743</v>
      </c>
      <c r="H50" s="73">
        <f t="shared" si="2"/>
        <v>3</v>
      </c>
      <c r="I50" s="80">
        <f t="shared" si="3"/>
        <v>1.2221134088653736E-3</v>
      </c>
      <c r="J50" s="80"/>
      <c r="K50" s="13"/>
      <c r="L50" s="83" t="s">
        <v>334</v>
      </c>
      <c r="M50" s="84">
        <v>0.15863032047072548</v>
      </c>
    </row>
    <row r="51" spans="1:13" x14ac:dyDescent="0.3">
      <c r="A51" s="102" t="s">
        <v>672</v>
      </c>
      <c r="B51" s="74">
        <v>0</v>
      </c>
      <c r="C51" s="74">
        <v>0</v>
      </c>
      <c r="D51" s="74">
        <v>0</v>
      </c>
      <c r="E51" s="74">
        <v>0</v>
      </c>
      <c r="F51" s="72" t="s">
        <v>744</v>
      </c>
      <c r="G51" s="72" t="s">
        <v>743</v>
      </c>
      <c r="H51" s="73">
        <f t="shared" si="2"/>
        <v>0</v>
      </c>
      <c r="I51" s="80">
        <f t="shared" si="3"/>
        <v>0</v>
      </c>
      <c r="J51" s="80"/>
      <c r="K51" s="13"/>
      <c r="L51" s="83" t="s">
        <v>237</v>
      </c>
      <c r="M51" s="84">
        <v>0.15276417610817172</v>
      </c>
    </row>
    <row r="52" spans="1:13" x14ac:dyDescent="0.3">
      <c r="A52" s="102" t="s">
        <v>230</v>
      </c>
      <c r="B52" s="74">
        <v>0</v>
      </c>
      <c r="C52" s="74">
        <v>0</v>
      </c>
      <c r="D52" s="74">
        <v>0</v>
      </c>
      <c r="E52" s="72" t="s">
        <v>744</v>
      </c>
      <c r="F52" s="72" t="s">
        <v>744</v>
      </c>
      <c r="G52" s="72" t="s">
        <v>743</v>
      </c>
      <c r="H52" s="73">
        <f t="shared" si="2"/>
        <v>0</v>
      </c>
      <c r="I52" s="80">
        <f t="shared" si="3"/>
        <v>0</v>
      </c>
      <c r="J52" s="80"/>
      <c r="K52" s="13"/>
      <c r="L52" s="83" t="s">
        <v>587</v>
      </c>
      <c r="M52" s="84">
        <v>0.13426952652067572</v>
      </c>
    </row>
    <row r="53" spans="1:13" x14ac:dyDescent="0.3">
      <c r="A53" s="102" t="s">
        <v>239</v>
      </c>
      <c r="B53" s="74">
        <v>0</v>
      </c>
      <c r="C53" s="74">
        <v>0</v>
      </c>
      <c r="D53" s="74">
        <v>0</v>
      </c>
      <c r="E53" s="74">
        <v>0</v>
      </c>
      <c r="F53" s="72" t="s">
        <v>744</v>
      </c>
      <c r="G53" s="72" t="s">
        <v>743</v>
      </c>
      <c r="H53" s="73">
        <f t="shared" si="2"/>
        <v>0</v>
      </c>
      <c r="I53" s="80">
        <f t="shared" si="3"/>
        <v>0</v>
      </c>
      <c r="J53" s="80"/>
      <c r="K53" s="13"/>
      <c r="L53" s="83" t="s">
        <v>214</v>
      </c>
      <c r="M53" s="84">
        <v>0.12807748524909116</v>
      </c>
    </row>
    <row r="54" spans="1:13" x14ac:dyDescent="0.3">
      <c r="A54" s="102" t="s">
        <v>249</v>
      </c>
      <c r="B54" s="74">
        <v>-1</v>
      </c>
      <c r="C54" s="74">
        <v>-1</v>
      </c>
      <c r="D54" s="72" t="s">
        <v>744</v>
      </c>
      <c r="E54" s="72" t="s">
        <v>744</v>
      </c>
      <c r="F54" s="72" t="s">
        <v>744</v>
      </c>
      <c r="G54" s="72" t="s">
        <v>743</v>
      </c>
      <c r="H54" s="73">
        <f t="shared" si="2"/>
        <v>-1</v>
      </c>
      <c r="I54" s="80">
        <f t="shared" si="3"/>
        <v>-4.0737113628845785E-4</v>
      </c>
      <c r="J54" s="80"/>
      <c r="K54" s="13"/>
      <c r="L54" s="83" t="s">
        <v>203</v>
      </c>
      <c r="M54" s="84">
        <v>0.10542765007145291</v>
      </c>
    </row>
    <row r="55" spans="1:13" x14ac:dyDescent="0.3">
      <c r="A55" s="102" t="s">
        <v>256</v>
      </c>
      <c r="B55" s="74">
        <v>-1</v>
      </c>
      <c r="C55" s="74">
        <v>0</v>
      </c>
      <c r="D55" s="74">
        <v>0</v>
      </c>
      <c r="E55" s="72" t="s">
        <v>744</v>
      </c>
      <c r="F55" s="72" t="s">
        <v>744</v>
      </c>
      <c r="G55" s="72" t="s">
        <v>743</v>
      </c>
      <c r="H55" s="73">
        <f t="shared" si="2"/>
        <v>-0.33333333333333331</v>
      </c>
      <c r="I55" s="80">
        <f t="shared" si="3"/>
        <v>-1.3579037876281928E-4</v>
      </c>
      <c r="J55" s="80"/>
      <c r="K55" s="13"/>
      <c r="L55" s="83" t="s">
        <v>252</v>
      </c>
      <c r="M55" s="84">
        <v>8.3511082939133868E-2</v>
      </c>
    </row>
    <row r="56" spans="1:13" x14ac:dyDescent="0.3">
      <c r="A56" s="102" t="s">
        <v>259</v>
      </c>
      <c r="B56" s="72" t="s">
        <v>744</v>
      </c>
      <c r="C56" s="72" t="s">
        <v>744</v>
      </c>
      <c r="D56" s="72" t="s">
        <v>744</v>
      </c>
      <c r="E56" s="72" t="s">
        <v>744</v>
      </c>
      <c r="F56" s="72" t="s">
        <v>744</v>
      </c>
      <c r="G56" s="72" t="s">
        <v>743</v>
      </c>
      <c r="H56" s="73"/>
      <c r="I56" s="80">
        <f t="shared" si="3"/>
        <v>0</v>
      </c>
      <c r="J56" s="80"/>
      <c r="K56" s="13"/>
      <c r="L56" s="83" t="s">
        <v>596</v>
      </c>
      <c r="M56" s="84">
        <v>7.7237567440291616E-2</v>
      </c>
    </row>
    <row r="57" spans="1:13" x14ac:dyDescent="0.3">
      <c r="A57" s="102" t="s">
        <v>286</v>
      </c>
      <c r="B57" s="74">
        <v>-3</v>
      </c>
      <c r="C57" s="74">
        <v>12</v>
      </c>
      <c r="D57" s="72" t="s">
        <v>744</v>
      </c>
      <c r="E57" s="72" t="s">
        <v>744</v>
      </c>
      <c r="F57" s="72" t="s">
        <v>744</v>
      </c>
      <c r="G57" s="72" t="s">
        <v>743</v>
      </c>
      <c r="H57" s="73">
        <f t="shared" si="2"/>
        <v>4.5</v>
      </c>
      <c r="I57" s="80">
        <f t="shared" si="3"/>
        <v>1.8331701132980605E-3</v>
      </c>
      <c r="J57" s="80"/>
      <c r="K57" s="13"/>
      <c r="L57" s="83" t="s">
        <v>60</v>
      </c>
      <c r="M57" s="84">
        <v>5.61357425805495E-2</v>
      </c>
    </row>
    <row r="58" spans="1:13" x14ac:dyDescent="0.3">
      <c r="A58" s="102" t="s">
        <v>300</v>
      </c>
      <c r="B58" s="74">
        <v>0</v>
      </c>
      <c r="C58" s="74">
        <v>0</v>
      </c>
      <c r="D58" s="74">
        <v>0</v>
      </c>
      <c r="E58" s="72" t="s">
        <v>744</v>
      </c>
      <c r="F58" s="72" t="s">
        <v>744</v>
      </c>
      <c r="G58" s="72" t="s">
        <v>743</v>
      </c>
      <c r="H58" s="73">
        <f t="shared" si="2"/>
        <v>0</v>
      </c>
      <c r="I58" s="80">
        <f t="shared" si="3"/>
        <v>0</v>
      </c>
      <c r="J58" s="80"/>
      <c r="K58" s="13"/>
      <c r="L58" s="83" t="s">
        <v>215</v>
      </c>
      <c r="M58" s="84">
        <v>3.7681830106682357E-2</v>
      </c>
    </row>
    <row r="59" spans="1:13" x14ac:dyDescent="0.3">
      <c r="A59" s="102" t="s">
        <v>301</v>
      </c>
      <c r="B59" s="74">
        <v>0</v>
      </c>
      <c r="C59" s="74">
        <v>1</v>
      </c>
      <c r="D59" s="74">
        <v>0</v>
      </c>
      <c r="E59" s="72" t="s">
        <v>744</v>
      </c>
      <c r="F59" s="72" t="s">
        <v>744</v>
      </c>
      <c r="G59" s="72" t="s">
        <v>743</v>
      </c>
      <c r="H59" s="73">
        <f t="shared" si="2"/>
        <v>0.33333333333333331</v>
      </c>
      <c r="I59" s="80">
        <f t="shared" si="3"/>
        <v>1.3579037876281928E-4</v>
      </c>
      <c r="J59" s="80"/>
      <c r="K59" s="13"/>
      <c r="L59" s="83" t="s">
        <v>28</v>
      </c>
      <c r="M59" s="84">
        <v>3.4382123902745851E-2</v>
      </c>
    </row>
    <row r="60" spans="1:13" x14ac:dyDescent="0.3">
      <c r="A60" s="102" t="s">
        <v>308</v>
      </c>
      <c r="B60" s="74">
        <v>-3</v>
      </c>
      <c r="C60" s="74">
        <v>-23</v>
      </c>
      <c r="D60" s="72" t="s">
        <v>744</v>
      </c>
      <c r="E60" s="74">
        <v>-67</v>
      </c>
      <c r="F60" s="72" t="s">
        <v>744</v>
      </c>
      <c r="G60" s="72" t="s">
        <v>743</v>
      </c>
      <c r="H60" s="73">
        <f t="shared" si="2"/>
        <v>-31</v>
      </c>
      <c r="I60" s="80">
        <f t="shared" si="3"/>
        <v>-1.2628505224942195E-2</v>
      </c>
      <c r="J60" s="80"/>
      <c r="K60" s="13"/>
      <c r="L60" s="83" t="s">
        <v>281</v>
      </c>
      <c r="M60" s="84">
        <v>2.9004824903738201E-2</v>
      </c>
    </row>
    <row r="61" spans="1:13" x14ac:dyDescent="0.3">
      <c r="A61" s="102" t="s">
        <v>315</v>
      </c>
      <c r="B61" s="74">
        <v>-30</v>
      </c>
      <c r="C61" s="74">
        <v>-25</v>
      </c>
      <c r="D61" s="72" t="s">
        <v>744</v>
      </c>
      <c r="E61" s="72" t="s">
        <v>744</v>
      </c>
      <c r="F61" s="72" t="s">
        <v>744</v>
      </c>
      <c r="G61" s="72" t="s">
        <v>743</v>
      </c>
      <c r="H61" s="73">
        <f t="shared" si="2"/>
        <v>-27.5</v>
      </c>
      <c r="I61" s="80">
        <f t="shared" si="3"/>
        <v>-1.1202706247932591E-2</v>
      </c>
      <c r="J61" s="80"/>
      <c r="K61" s="13"/>
      <c r="L61" s="83" t="s">
        <v>324</v>
      </c>
      <c r="M61" s="84">
        <v>2.7130917676811292E-2</v>
      </c>
    </row>
    <row r="62" spans="1:13" x14ac:dyDescent="0.3">
      <c r="A62" s="102" t="s">
        <v>340</v>
      </c>
      <c r="B62" s="74">
        <v>-2</v>
      </c>
      <c r="C62" s="74">
        <v>0</v>
      </c>
      <c r="D62" s="74">
        <v>0</v>
      </c>
      <c r="E62" s="74">
        <v>0</v>
      </c>
      <c r="F62" s="72" t="s">
        <v>744</v>
      </c>
      <c r="G62" s="72" t="s">
        <v>743</v>
      </c>
      <c r="H62" s="73">
        <f t="shared" ref="H62:H93" si="4">AVERAGE(B62:G62)</f>
        <v>-0.5</v>
      </c>
      <c r="I62" s="80">
        <f t="shared" si="3"/>
        <v>-2.0368556814422893E-4</v>
      </c>
      <c r="J62" s="80"/>
      <c r="K62" s="13"/>
      <c r="L62" s="83" t="s">
        <v>293</v>
      </c>
      <c r="M62" s="84">
        <v>2.6560598086007456E-2</v>
      </c>
    </row>
    <row r="63" spans="1:13" x14ac:dyDescent="0.3">
      <c r="A63" s="102" t="s">
        <v>346</v>
      </c>
      <c r="B63" s="74">
        <v>10</v>
      </c>
      <c r="C63" s="74">
        <v>10</v>
      </c>
      <c r="D63" s="74">
        <v>14</v>
      </c>
      <c r="E63" s="74">
        <v>14</v>
      </c>
      <c r="F63" s="74">
        <v>14</v>
      </c>
      <c r="G63" s="72" t="s">
        <v>640</v>
      </c>
      <c r="H63" s="73">
        <f t="shared" si="4"/>
        <v>12.4</v>
      </c>
      <c r="I63" s="80">
        <f t="shared" si="3"/>
        <v>5.0514020899768775E-3</v>
      </c>
      <c r="J63" s="80"/>
      <c r="K63" s="13"/>
      <c r="L63" s="83" t="s">
        <v>372</v>
      </c>
      <c r="M63" s="84">
        <v>2.0368556814422893E-2</v>
      </c>
    </row>
    <row r="64" spans="1:13" x14ac:dyDescent="0.3">
      <c r="A64" s="102" t="s">
        <v>352</v>
      </c>
      <c r="B64" s="74">
        <v>0</v>
      </c>
      <c r="C64" s="74">
        <v>0</v>
      </c>
      <c r="D64" s="74">
        <v>0</v>
      </c>
      <c r="E64" s="74">
        <v>0</v>
      </c>
      <c r="F64" s="72" t="s">
        <v>744</v>
      </c>
      <c r="G64" s="72" t="s">
        <v>743</v>
      </c>
      <c r="H64" s="73">
        <f t="shared" si="4"/>
        <v>0</v>
      </c>
      <c r="I64" s="80">
        <f t="shared" si="3"/>
        <v>0</v>
      </c>
      <c r="J64" s="80"/>
      <c r="K64" s="13"/>
      <c r="L64" s="83" t="s">
        <v>366</v>
      </c>
      <c r="M64" s="84">
        <v>1.7761381542176765E-2</v>
      </c>
    </row>
    <row r="65" spans="1:13" x14ac:dyDescent="0.3">
      <c r="A65" s="102" t="s">
        <v>376</v>
      </c>
      <c r="B65" s="74">
        <v>1</v>
      </c>
      <c r="C65" s="74">
        <v>3</v>
      </c>
      <c r="D65" s="72" t="s">
        <v>744</v>
      </c>
      <c r="E65" s="72" t="s">
        <v>744</v>
      </c>
      <c r="F65" s="72" t="s">
        <v>744</v>
      </c>
      <c r="G65" s="72" t="s">
        <v>743</v>
      </c>
      <c r="H65" s="73">
        <f t="shared" si="4"/>
        <v>2</v>
      </c>
      <c r="I65" s="80">
        <f t="shared" si="3"/>
        <v>8.1474227257691571E-4</v>
      </c>
      <c r="J65" s="80"/>
      <c r="K65" s="13"/>
      <c r="L65" s="83" t="s">
        <v>302</v>
      </c>
      <c r="M65" s="84">
        <v>1.5398628951703708E-2</v>
      </c>
    </row>
    <row r="66" spans="1:13" x14ac:dyDescent="0.3">
      <c r="A66" s="102" t="s">
        <v>365</v>
      </c>
      <c r="B66" s="74">
        <v>-4</v>
      </c>
      <c r="C66" s="74">
        <v>-1</v>
      </c>
      <c r="D66" s="74">
        <v>0</v>
      </c>
      <c r="E66" s="72" t="s">
        <v>744</v>
      </c>
      <c r="F66" s="72" t="s">
        <v>744</v>
      </c>
      <c r="G66" s="72" t="s">
        <v>743</v>
      </c>
      <c r="H66" s="73">
        <f t="shared" si="4"/>
        <v>-1.6666666666666667</v>
      </c>
      <c r="I66" s="80">
        <f t="shared" si="3"/>
        <v>-6.7895189381409642E-4</v>
      </c>
      <c r="J66" s="80"/>
      <c r="K66" s="13"/>
      <c r="L66" s="83" t="s">
        <v>645</v>
      </c>
      <c r="M66" s="84">
        <v>1.527641761081717E-2</v>
      </c>
    </row>
    <row r="67" spans="1:13" x14ac:dyDescent="0.3">
      <c r="A67" s="102" t="s">
        <v>388</v>
      </c>
      <c r="B67" s="74">
        <v>0</v>
      </c>
      <c r="C67" s="74">
        <v>0</v>
      </c>
      <c r="D67" s="74">
        <v>0</v>
      </c>
      <c r="E67" s="72" t="s">
        <v>744</v>
      </c>
      <c r="F67" s="72" t="s">
        <v>744</v>
      </c>
      <c r="G67" s="72" t="s">
        <v>743</v>
      </c>
      <c r="H67" s="73">
        <f t="shared" si="4"/>
        <v>0</v>
      </c>
      <c r="I67" s="80">
        <f t="shared" ref="I67:I98" si="5">H67/$H$6*100</f>
        <v>0</v>
      </c>
      <c r="J67" s="80"/>
      <c r="K67" s="13"/>
      <c r="L67" s="83" t="s">
        <v>217</v>
      </c>
      <c r="M67" s="84">
        <v>1.4665360906384484E-2</v>
      </c>
    </row>
    <row r="68" spans="1:13" x14ac:dyDescent="0.3">
      <c r="A68" s="102" t="s">
        <v>389</v>
      </c>
      <c r="B68" s="74">
        <v>-1</v>
      </c>
      <c r="C68" s="74">
        <v>0</v>
      </c>
      <c r="D68" s="74">
        <v>0</v>
      </c>
      <c r="E68" s="72" t="s">
        <v>744</v>
      </c>
      <c r="F68" s="72" t="s">
        <v>744</v>
      </c>
      <c r="G68" s="72" t="s">
        <v>743</v>
      </c>
      <c r="H68" s="73">
        <f t="shared" si="4"/>
        <v>-0.33333333333333331</v>
      </c>
      <c r="I68" s="80">
        <f t="shared" si="5"/>
        <v>-1.3579037876281928E-4</v>
      </c>
      <c r="J68" s="80"/>
      <c r="K68" s="13"/>
      <c r="L68" s="83" t="s">
        <v>285</v>
      </c>
      <c r="M68" s="84">
        <v>1.2764295603705013E-2</v>
      </c>
    </row>
    <row r="69" spans="1:13" x14ac:dyDescent="0.3">
      <c r="A69" s="102" t="s">
        <v>203</v>
      </c>
      <c r="B69" s="74">
        <v>301</v>
      </c>
      <c r="C69" s="74">
        <v>268</v>
      </c>
      <c r="D69" s="74">
        <v>232</v>
      </c>
      <c r="E69" s="74">
        <v>214</v>
      </c>
      <c r="F69" s="74">
        <v>279</v>
      </c>
      <c r="G69" s="72" t="s">
        <v>640</v>
      </c>
      <c r="H69" s="73">
        <f t="shared" si="4"/>
        <v>258.8</v>
      </c>
      <c r="I69" s="80">
        <f t="shared" si="5"/>
        <v>0.10542765007145291</v>
      </c>
      <c r="J69" s="80"/>
      <c r="K69" s="13"/>
      <c r="L69" s="83" t="s">
        <v>221</v>
      </c>
      <c r="M69" s="84">
        <v>1.2709979452199885E-2</v>
      </c>
    </row>
    <row r="70" spans="1:13" x14ac:dyDescent="0.3">
      <c r="A70" s="102" t="s">
        <v>253</v>
      </c>
      <c r="B70" s="74">
        <v>-75</v>
      </c>
      <c r="C70" s="74">
        <v>-355</v>
      </c>
      <c r="D70" s="74">
        <v>-423</v>
      </c>
      <c r="E70" s="74">
        <v>-478</v>
      </c>
      <c r="F70" s="74">
        <v>-46</v>
      </c>
      <c r="G70" s="72" t="s">
        <v>640</v>
      </c>
      <c r="H70" s="73">
        <f t="shared" si="4"/>
        <v>-275.39999999999998</v>
      </c>
      <c r="I70" s="80">
        <f t="shared" si="5"/>
        <v>-0.1121900109338413</v>
      </c>
      <c r="J70" s="80"/>
      <c r="K70" s="13"/>
      <c r="L70" s="83" t="s">
        <v>329</v>
      </c>
      <c r="M70" s="84">
        <v>1.1813762952365279E-2</v>
      </c>
    </row>
    <row r="71" spans="1:13" x14ac:dyDescent="0.3">
      <c r="A71" s="102" t="s">
        <v>296</v>
      </c>
      <c r="B71" s="74">
        <v>556</v>
      </c>
      <c r="C71" s="72" t="s">
        <v>744</v>
      </c>
      <c r="D71" s="72" t="s">
        <v>744</v>
      </c>
      <c r="E71" s="72" t="s">
        <v>744</v>
      </c>
      <c r="F71" s="72" t="s">
        <v>744</v>
      </c>
      <c r="G71" s="72" t="s">
        <v>743</v>
      </c>
      <c r="H71" s="73">
        <f t="shared" si="4"/>
        <v>556</v>
      </c>
      <c r="I71" s="80">
        <f t="shared" si="5"/>
        <v>0.22649835177638256</v>
      </c>
      <c r="J71" s="80"/>
      <c r="K71" s="13"/>
      <c r="L71" s="83" t="s">
        <v>335</v>
      </c>
      <c r="M71" s="84">
        <v>7.6042612107178817E-3</v>
      </c>
    </row>
    <row r="72" spans="1:13" x14ac:dyDescent="0.3">
      <c r="A72" s="102" t="s">
        <v>314</v>
      </c>
      <c r="B72" s="74">
        <v>-169</v>
      </c>
      <c r="C72" s="74">
        <v>-97</v>
      </c>
      <c r="D72" s="74">
        <v>37</v>
      </c>
      <c r="E72" s="74">
        <v>15</v>
      </c>
      <c r="F72" s="74">
        <v>20</v>
      </c>
      <c r="G72" s="72" t="s">
        <v>640</v>
      </c>
      <c r="H72" s="73">
        <f t="shared" si="4"/>
        <v>-38.799999999999997</v>
      </c>
      <c r="I72" s="80">
        <f t="shared" si="5"/>
        <v>-1.5806000087992163E-2</v>
      </c>
      <c r="J72" s="80"/>
      <c r="K72" s="13"/>
      <c r="L72" s="83" t="s">
        <v>317</v>
      </c>
      <c r="M72" s="84">
        <v>6.9253093169037846E-3</v>
      </c>
    </row>
    <row r="73" spans="1:13" x14ac:dyDescent="0.3">
      <c r="A73" s="102" t="s">
        <v>354</v>
      </c>
      <c r="B73" s="74">
        <v>0</v>
      </c>
      <c r="C73" s="74">
        <v>0</v>
      </c>
      <c r="D73" s="74">
        <v>0</v>
      </c>
      <c r="E73" s="74">
        <v>0</v>
      </c>
      <c r="F73" s="74">
        <v>0</v>
      </c>
      <c r="G73" s="72" t="s">
        <v>640</v>
      </c>
      <c r="H73" s="73">
        <f t="shared" si="4"/>
        <v>0</v>
      </c>
      <c r="I73" s="80">
        <f t="shared" si="5"/>
        <v>0</v>
      </c>
      <c r="J73" s="80"/>
      <c r="K73" s="13"/>
      <c r="L73" s="83" t="s">
        <v>232</v>
      </c>
      <c r="M73" s="84">
        <v>6.9253093169037846E-3</v>
      </c>
    </row>
    <row r="74" spans="1:13" x14ac:dyDescent="0.3">
      <c r="A74" s="102" t="s">
        <v>359</v>
      </c>
      <c r="B74" s="74">
        <v>-2</v>
      </c>
      <c r="C74" s="74">
        <v>-1</v>
      </c>
      <c r="D74" s="74">
        <v>0</v>
      </c>
      <c r="E74" s="74">
        <v>0</v>
      </c>
      <c r="F74" s="72" t="s">
        <v>744</v>
      </c>
      <c r="G74" s="72" t="s">
        <v>743</v>
      </c>
      <c r="H74" s="73">
        <f t="shared" si="4"/>
        <v>-0.75</v>
      </c>
      <c r="I74" s="80">
        <f t="shared" si="5"/>
        <v>-3.0552835221634339E-4</v>
      </c>
      <c r="J74" s="80"/>
      <c r="K74" s="13"/>
      <c r="L74" s="83" t="s">
        <v>269</v>
      </c>
      <c r="M74" s="84">
        <v>6.6808866351307089E-3</v>
      </c>
    </row>
    <row r="75" spans="1:13" x14ac:dyDescent="0.3">
      <c r="A75" s="102" t="s">
        <v>372</v>
      </c>
      <c r="B75" s="74">
        <v>50</v>
      </c>
      <c r="C75" s="72" t="s">
        <v>744</v>
      </c>
      <c r="D75" s="72" t="s">
        <v>744</v>
      </c>
      <c r="E75" s="72" t="s">
        <v>744</v>
      </c>
      <c r="F75" s="72" t="s">
        <v>744</v>
      </c>
      <c r="G75" s="72" t="s">
        <v>743</v>
      </c>
      <c r="H75" s="73">
        <f t="shared" si="4"/>
        <v>50</v>
      </c>
      <c r="I75" s="80">
        <f t="shared" si="5"/>
        <v>2.0368556814422893E-2</v>
      </c>
      <c r="J75" s="80"/>
      <c r="K75" s="13"/>
      <c r="L75" s="83" t="s">
        <v>255</v>
      </c>
      <c r="M75" s="84">
        <v>6.5179381806153257E-3</v>
      </c>
    </row>
    <row r="76" spans="1:13" x14ac:dyDescent="0.3">
      <c r="A76" s="102" t="s">
        <v>226</v>
      </c>
      <c r="B76" s="74">
        <v>0</v>
      </c>
      <c r="C76" s="74">
        <v>0</v>
      </c>
      <c r="D76" s="74">
        <v>0</v>
      </c>
      <c r="E76" s="72" t="s">
        <v>744</v>
      </c>
      <c r="F76" s="72" t="s">
        <v>744</v>
      </c>
      <c r="G76" s="72" t="s">
        <v>743</v>
      </c>
      <c r="H76" s="73">
        <f t="shared" si="4"/>
        <v>0</v>
      </c>
      <c r="I76" s="80">
        <f t="shared" si="5"/>
        <v>0</v>
      </c>
      <c r="J76" s="80"/>
      <c r="K76" s="13"/>
      <c r="L76" s="83" t="s">
        <v>279</v>
      </c>
      <c r="M76" s="84">
        <v>6.1105670443268685E-3</v>
      </c>
    </row>
    <row r="77" spans="1:13" x14ac:dyDescent="0.3">
      <c r="A77" s="102" t="s">
        <v>294</v>
      </c>
      <c r="B77" s="74">
        <v>0</v>
      </c>
      <c r="C77" s="74">
        <v>0</v>
      </c>
      <c r="D77" s="74">
        <v>0</v>
      </c>
      <c r="E77" s="74">
        <v>0</v>
      </c>
      <c r="F77" s="72" t="s">
        <v>744</v>
      </c>
      <c r="G77" s="72" t="s">
        <v>743</v>
      </c>
      <c r="H77" s="73">
        <f t="shared" si="4"/>
        <v>0</v>
      </c>
      <c r="I77" s="80">
        <f t="shared" si="5"/>
        <v>0</v>
      </c>
      <c r="J77" s="80"/>
      <c r="K77" s="13"/>
      <c r="L77" s="83" t="s">
        <v>306</v>
      </c>
      <c r="M77" s="84">
        <v>5.9068814761826394E-3</v>
      </c>
    </row>
    <row r="78" spans="1:13" x14ac:dyDescent="0.3">
      <c r="A78" s="102" t="s">
        <v>317</v>
      </c>
      <c r="B78" s="74">
        <v>16</v>
      </c>
      <c r="C78" s="74">
        <v>18</v>
      </c>
      <c r="D78" s="72" t="s">
        <v>744</v>
      </c>
      <c r="E78" s="72" t="s">
        <v>744</v>
      </c>
      <c r="F78" s="72" t="s">
        <v>744</v>
      </c>
      <c r="G78" s="72" t="s">
        <v>743</v>
      </c>
      <c r="H78" s="73">
        <f t="shared" si="4"/>
        <v>17</v>
      </c>
      <c r="I78" s="80">
        <f t="shared" si="5"/>
        <v>6.9253093169037846E-3</v>
      </c>
      <c r="J78" s="80"/>
      <c r="K78" s="13"/>
      <c r="L78" s="83" t="s">
        <v>346</v>
      </c>
      <c r="M78" s="84">
        <v>5.0514020899768775E-3</v>
      </c>
    </row>
    <row r="79" spans="1:13" x14ac:dyDescent="0.3">
      <c r="A79" s="102" t="s">
        <v>45</v>
      </c>
      <c r="B79" s="74">
        <v>441</v>
      </c>
      <c r="C79" s="74">
        <v>367</v>
      </c>
      <c r="D79" s="74">
        <v>471</v>
      </c>
      <c r="E79" s="74">
        <v>566</v>
      </c>
      <c r="F79" s="74">
        <v>627</v>
      </c>
      <c r="G79" s="72" t="s">
        <v>640</v>
      </c>
      <c r="H79" s="73">
        <f t="shared" si="4"/>
        <v>494.4</v>
      </c>
      <c r="I79" s="80">
        <f t="shared" si="5"/>
        <v>0.2014042897810136</v>
      </c>
      <c r="J79" s="80"/>
      <c r="K79" s="13"/>
      <c r="L79" s="83" t="s">
        <v>673</v>
      </c>
      <c r="M79" s="84">
        <v>4.6847680673172661E-3</v>
      </c>
    </row>
    <row r="80" spans="1:13" x14ac:dyDescent="0.3">
      <c r="A80" s="102" t="s">
        <v>258</v>
      </c>
      <c r="B80" s="74">
        <v>0</v>
      </c>
      <c r="C80" s="74">
        <v>0</v>
      </c>
      <c r="D80" s="74">
        <v>0</v>
      </c>
      <c r="E80" s="74">
        <v>0</v>
      </c>
      <c r="F80" s="72" t="s">
        <v>744</v>
      </c>
      <c r="G80" s="72" t="s">
        <v>743</v>
      </c>
      <c r="H80" s="73">
        <f t="shared" si="4"/>
        <v>0</v>
      </c>
      <c r="I80" s="80">
        <f t="shared" si="5"/>
        <v>0</v>
      </c>
      <c r="J80" s="80"/>
      <c r="K80" s="13"/>
      <c r="L80" s="83" t="s">
        <v>650</v>
      </c>
      <c r="M80" s="84">
        <v>4.6847680673172661E-3</v>
      </c>
    </row>
    <row r="81" spans="1:13" x14ac:dyDescent="0.3">
      <c r="A81" s="102" t="s">
        <v>222</v>
      </c>
      <c r="B81" s="74">
        <v>-2</v>
      </c>
      <c r="C81" s="74">
        <v>-5</v>
      </c>
      <c r="D81" s="74">
        <v>0</v>
      </c>
      <c r="E81" s="74">
        <v>0</v>
      </c>
      <c r="F81" s="72" t="s">
        <v>744</v>
      </c>
      <c r="G81" s="72" t="s">
        <v>743</v>
      </c>
      <c r="H81" s="73">
        <f t="shared" si="4"/>
        <v>-1.75</v>
      </c>
      <c r="I81" s="80">
        <f t="shared" si="5"/>
        <v>-7.128994885048013E-4</v>
      </c>
      <c r="J81" s="80"/>
      <c r="K81" s="13"/>
      <c r="L81" s="83" t="s">
        <v>274</v>
      </c>
      <c r="M81" s="84">
        <v>4.073711362884579E-3</v>
      </c>
    </row>
    <row r="82" spans="1:13" x14ac:dyDescent="0.3">
      <c r="A82" s="102" t="s">
        <v>229</v>
      </c>
      <c r="B82" s="74">
        <v>-3</v>
      </c>
      <c r="C82" s="74">
        <v>-2</v>
      </c>
      <c r="D82" s="74">
        <v>0</v>
      </c>
      <c r="E82" s="74">
        <v>0</v>
      </c>
      <c r="F82" s="72" t="s">
        <v>744</v>
      </c>
      <c r="G82" s="72" t="s">
        <v>743</v>
      </c>
      <c r="H82" s="73">
        <f t="shared" si="4"/>
        <v>-1.25</v>
      </c>
      <c r="I82" s="80">
        <f t="shared" si="5"/>
        <v>-5.0921392036057237E-4</v>
      </c>
      <c r="J82" s="80"/>
      <c r="K82" s="13"/>
      <c r="L82" s="83" t="s">
        <v>213</v>
      </c>
      <c r="M82" s="84">
        <v>3.5305498478333014E-3</v>
      </c>
    </row>
    <row r="83" spans="1:13" x14ac:dyDescent="0.3">
      <c r="A83" s="102" t="s">
        <v>231</v>
      </c>
      <c r="B83" s="74">
        <v>-4</v>
      </c>
      <c r="C83" s="74">
        <v>-1</v>
      </c>
      <c r="D83" s="72" t="s">
        <v>744</v>
      </c>
      <c r="E83" s="72" t="s">
        <v>744</v>
      </c>
      <c r="F83" s="72" t="s">
        <v>744</v>
      </c>
      <c r="G83" s="72" t="s">
        <v>743</v>
      </c>
      <c r="H83" s="73">
        <f t="shared" si="4"/>
        <v>-2.5</v>
      </c>
      <c r="I83" s="80">
        <f t="shared" si="5"/>
        <v>-1.0184278407211447E-3</v>
      </c>
      <c r="J83" s="80"/>
      <c r="K83" s="13"/>
      <c r="L83" s="83" t="s">
        <v>295</v>
      </c>
      <c r="M83" s="84">
        <v>3.0552835221634342E-3</v>
      </c>
    </row>
    <row r="84" spans="1:13" x14ac:dyDescent="0.3">
      <c r="A84" s="102" t="s">
        <v>649</v>
      </c>
      <c r="B84" s="74">
        <v>0</v>
      </c>
      <c r="C84" s="74">
        <v>-10</v>
      </c>
      <c r="D84" s="72" t="s">
        <v>744</v>
      </c>
      <c r="E84" s="72" t="s">
        <v>744</v>
      </c>
      <c r="F84" s="72" t="s">
        <v>744</v>
      </c>
      <c r="G84" s="72" t="s">
        <v>743</v>
      </c>
      <c r="H84" s="73">
        <f t="shared" si="4"/>
        <v>-5</v>
      </c>
      <c r="I84" s="80">
        <f t="shared" si="5"/>
        <v>-2.0368556814422895E-3</v>
      </c>
      <c r="J84" s="80"/>
      <c r="K84" s="13"/>
      <c r="L84" s="83" t="s">
        <v>603</v>
      </c>
      <c r="M84" s="84">
        <v>2.7158075752563857E-3</v>
      </c>
    </row>
    <row r="85" spans="1:13" x14ac:dyDescent="0.3">
      <c r="A85" s="102" t="s">
        <v>555</v>
      </c>
      <c r="B85" s="74">
        <v>-1</v>
      </c>
      <c r="C85" s="74">
        <v>-1</v>
      </c>
      <c r="D85" s="74">
        <v>0</v>
      </c>
      <c r="E85" s="72" t="s">
        <v>744</v>
      </c>
      <c r="F85" s="72" t="s">
        <v>744</v>
      </c>
      <c r="G85" s="72" t="s">
        <v>743</v>
      </c>
      <c r="H85" s="73">
        <f t="shared" si="4"/>
        <v>-0.66666666666666663</v>
      </c>
      <c r="I85" s="80">
        <f t="shared" si="5"/>
        <v>-2.7158075752563857E-4</v>
      </c>
      <c r="J85" s="80"/>
      <c r="K85" s="13"/>
      <c r="L85" s="83" t="s">
        <v>207</v>
      </c>
      <c r="M85" s="84">
        <v>2.6479123858749762E-3</v>
      </c>
    </row>
    <row r="86" spans="1:13" x14ac:dyDescent="0.3">
      <c r="A86" s="102" t="s">
        <v>266</v>
      </c>
      <c r="B86" s="74">
        <v>-15</v>
      </c>
      <c r="C86" s="74">
        <v>-16</v>
      </c>
      <c r="D86" s="74">
        <v>0</v>
      </c>
      <c r="E86" s="72" t="s">
        <v>744</v>
      </c>
      <c r="F86" s="72" t="s">
        <v>744</v>
      </c>
      <c r="G86" s="72" t="s">
        <v>743</v>
      </c>
      <c r="H86" s="73">
        <f t="shared" si="4"/>
        <v>-10.333333333333334</v>
      </c>
      <c r="I86" s="80">
        <f t="shared" si="5"/>
        <v>-4.2095017416473989E-3</v>
      </c>
      <c r="J86" s="80"/>
      <c r="K86" s="13"/>
      <c r="L86" s="83" t="s">
        <v>233</v>
      </c>
      <c r="M86" s="84">
        <v>1.8331701132980605E-3</v>
      </c>
    </row>
    <row r="87" spans="1:13" x14ac:dyDescent="0.3">
      <c r="A87" s="102" t="s">
        <v>270</v>
      </c>
      <c r="B87" s="74">
        <v>2</v>
      </c>
      <c r="C87" s="74">
        <v>3</v>
      </c>
      <c r="D87" s="72" t="s">
        <v>744</v>
      </c>
      <c r="E87" s="72" t="s">
        <v>744</v>
      </c>
      <c r="F87" s="72" t="s">
        <v>744</v>
      </c>
      <c r="G87" s="72" t="s">
        <v>743</v>
      </c>
      <c r="H87" s="73">
        <f t="shared" si="4"/>
        <v>2.5</v>
      </c>
      <c r="I87" s="80">
        <f t="shared" si="5"/>
        <v>1.0184278407211447E-3</v>
      </c>
      <c r="J87" s="80"/>
      <c r="K87" s="13"/>
      <c r="L87" s="83" t="s">
        <v>286</v>
      </c>
      <c r="M87" s="84">
        <v>1.8331701132980605E-3</v>
      </c>
    </row>
    <row r="88" spans="1:13" x14ac:dyDescent="0.3">
      <c r="A88" s="102" t="s">
        <v>271</v>
      </c>
      <c r="B88" s="74">
        <v>-1</v>
      </c>
      <c r="C88" s="74">
        <v>-1</v>
      </c>
      <c r="D88" s="72" t="s">
        <v>744</v>
      </c>
      <c r="E88" s="72" t="s">
        <v>744</v>
      </c>
      <c r="F88" s="72" t="s">
        <v>744</v>
      </c>
      <c r="G88" s="72" t="s">
        <v>743</v>
      </c>
      <c r="H88" s="73">
        <f t="shared" si="4"/>
        <v>-1</v>
      </c>
      <c r="I88" s="80">
        <f t="shared" si="5"/>
        <v>-4.0737113628845785E-4</v>
      </c>
      <c r="J88" s="80"/>
      <c r="K88" s="13"/>
      <c r="L88" s="83" t="s">
        <v>254</v>
      </c>
      <c r="M88" s="84">
        <v>1.6294845451538314E-3</v>
      </c>
    </row>
    <row r="89" spans="1:13" x14ac:dyDescent="0.3">
      <c r="A89" s="102" t="s">
        <v>295</v>
      </c>
      <c r="B89" s="74">
        <v>23</v>
      </c>
      <c r="C89" s="74">
        <v>9</v>
      </c>
      <c r="D89" s="74">
        <v>-1</v>
      </c>
      <c r="E89" s="74">
        <v>-1</v>
      </c>
      <c r="F89" s="72" t="s">
        <v>744</v>
      </c>
      <c r="G89" s="72" t="s">
        <v>743</v>
      </c>
      <c r="H89" s="73">
        <f t="shared" si="4"/>
        <v>7.5</v>
      </c>
      <c r="I89" s="80">
        <f t="shared" si="5"/>
        <v>3.0552835221634342E-3</v>
      </c>
      <c r="J89" s="80"/>
      <c r="K89" s="13"/>
      <c r="L89" s="83" t="s">
        <v>345</v>
      </c>
      <c r="M89" s="84">
        <v>1.4257989770096026E-3</v>
      </c>
    </row>
    <row r="90" spans="1:13" x14ac:dyDescent="0.3">
      <c r="A90" s="102" t="s">
        <v>304</v>
      </c>
      <c r="B90" s="74">
        <v>-3</v>
      </c>
      <c r="C90" s="74">
        <v>-2</v>
      </c>
      <c r="D90" s="72" t="s">
        <v>744</v>
      </c>
      <c r="E90" s="72" t="s">
        <v>744</v>
      </c>
      <c r="F90" s="72" t="s">
        <v>744</v>
      </c>
      <c r="G90" s="72" t="s">
        <v>743</v>
      </c>
      <c r="H90" s="73">
        <f t="shared" si="4"/>
        <v>-2.5</v>
      </c>
      <c r="I90" s="80">
        <f t="shared" si="5"/>
        <v>-1.0184278407211447E-3</v>
      </c>
      <c r="J90" s="80"/>
      <c r="K90" s="13"/>
      <c r="L90" s="83" t="s">
        <v>210</v>
      </c>
      <c r="M90" s="84">
        <v>1.4257989770096026E-3</v>
      </c>
    </row>
    <row r="91" spans="1:13" x14ac:dyDescent="0.3">
      <c r="A91" s="102" t="s">
        <v>307</v>
      </c>
      <c r="B91" s="72" t="s">
        <v>744</v>
      </c>
      <c r="C91" s="72" t="s">
        <v>744</v>
      </c>
      <c r="D91" s="72" t="s">
        <v>744</v>
      </c>
      <c r="E91" s="72" t="s">
        <v>744</v>
      </c>
      <c r="F91" s="72" t="s">
        <v>744</v>
      </c>
      <c r="G91" s="72" t="s">
        <v>743</v>
      </c>
      <c r="H91" s="73"/>
      <c r="I91" s="80">
        <f t="shared" si="5"/>
        <v>0</v>
      </c>
      <c r="J91" s="80"/>
      <c r="K91" s="13"/>
      <c r="L91" s="83" t="s">
        <v>646</v>
      </c>
      <c r="M91" s="84">
        <v>1.2221134088653736E-3</v>
      </c>
    </row>
    <row r="92" spans="1:13" x14ac:dyDescent="0.3">
      <c r="A92" s="102" t="s">
        <v>323</v>
      </c>
      <c r="B92" s="74">
        <v>0</v>
      </c>
      <c r="C92" s="74">
        <v>0</v>
      </c>
      <c r="D92" s="74">
        <v>0</v>
      </c>
      <c r="E92" s="72" t="s">
        <v>744</v>
      </c>
      <c r="F92" s="72" t="s">
        <v>744</v>
      </c>
      <c r="G92" s="72" t="s">
        <v>743</v>
      </c>
      <c r="H92" s="73">
        <f t="shared" si="4"/>
        <v>0</v>
      </c>
      <c r="I92" s="80">
        <f t="shared" si="5"/>
        <v>0</v>
      </c>
      <c r="J92" s="80"/>
      <c r="K92" s="13"/>
      <c r="L92" s="83" t="s">
        <v>263</v>
      </c>
      <c r="M92" s="84">
        <v>1.2221134088653736E-3</v>
      </c>
    </row>
    <row r="93" spans="1:13" x14ac:dyDescent="0.3">
      <c r="A93" s="102" t="s">
        <v>324</v>
      </c>
      <c r="B93" s="74">
        <v>230</v>
      </c>
      <c r="C93" s="74">
        <v>108</v>
      </c>
      <c r="D93" s="74">
        <v>-4</v>
      </c>
      <c r="E93" s="74">
        <v>-4</v>
      </c>
      <c r="F93" s="74">
        <v>3</v>
      </c>
      <c r="G93" s="72" t="s">
        <v>640</v>
      </c>
      <c r="H93" s="73">
        <f t="shared" si="4"/>
        <v>66.599999999999994</v>
      </c>
      <c r="I93" s="80">
        <f t="shared" si="5"/>
        <v>2.7130917676811292E-2</v>
      </c>
      <c r="J93" s="80"/>
      <c r="K93" s="13"/>
      <c r="L93" s="83" t="s">
        <v>625</v>
      </c>
      <c r="M93" s="84">
        <v>1.0863230301025543E-3</v>
      </c>
    </row>
    <row r="94" spans="1:13" x14ac:dyDescent="0.3">
      <c r="A94" s="102" t="s">
        <v>644</v>
      </c>
      <c r="B94" s="74">
        <v>0</v>
      </c>
      <c r="C94" s="74">
        <v>0</v>
      </c>
      <c r="D94" s="74">
        <v>0</v>
      </c>
      <c r="E94" s="74">
        <v>0</v>
      </c>
      <c r="F94" s="74">
        <v>0</v>
      </c>
      <c r="G94" s="72" t="s">
        <v>640</v>
      </c>
      <c r="H94" s="73">
        <f t="shared" ref="H94:H125" si="6">AVERAGE(B94:G94)</f>
        <v>0</v>
      </c>
      <c r="I94" s="80">
        <f t="shared" si="5"/>
        <v>0</v>
      </c>
      <c r="J94" s="80"/>
      <c r="K94" s="13"/>
      <c r="L94" s="83" t="s">
        <v>322</v>
      </c>
      <c r="M94" s="84">
        <v>1.0863230301025543E-3</v>
      </c>
    </row>
    <row r="95" spans="1:13" x14ac:dyDescent="0.3">
      <c r="A95" s="102" t="s">
        <v>344</v>
      </c>
      <c r="B95" s="74">
        <v>-16</v>
      </c>
      <c r="C95" s="74">
        <v>-12</v>
      </c>
      <c r="D95" s="72" t="s">
        <v>744</v>
      </c>
      <c r="E95" s="72" t="s">
        <v>744</v>
      </c>
      <c r="F95" s="72" t="s">
        <v>744</v>
      </c>
      <c r="G95" s="72" t="s">
        <v>743</v>
      </c>
      <c r="H95" s="73">
        <f t="shared" si="6"/>
        <v>-14</v>
      </c>
      <c r="I95" s="80">
        <f t="shared" si="5"/>
        <v>-5.7031959080384104E-3</v>
      </c>
      <c r="J95" s="80"/>
      <c r="K95" s="13"/>
      <c r="L95" s="83" t="s">
        <v>270</v>
      </c>
      <c r="M95" s="84">
        <v>1.0184278407211447E-3</v>
      </c>
    </row>
    <row r="96" spans="1:13" x14ac:dyDescent="0.3">
      <c r="A96" s="102" t="s">
        <v>347</v>
      </c>
      <c r="B96" s="74">
        <v>-1</v>
      </c>
      <c r="C96" s="74">
        <v>-1</v>
      </c>
      <c r="D96" s="74">
        <v>0</v>
      </c>
      <c r="E96" s="72" t="s">
        <v>744</v>
      </c>
      <c r="F96" s="72" t="s">
        <v>744</v>
      </c>
      <c r="G96" s="72" t="s">
        <v>743</v>
      </c>
      <c r="H96" s="73">
        <f t="shared" si="6"/>
        <v>-0.66666666666666663</v>
      </c>
      <c r="I96" s="80">
        <f t="shared" si="5"/>
        <v>-2.7158075752563857E-4</v>
      </c>
      <c r="J96" s="80"/>
      <c r="K96" s="13"/>
      <c r="L96" s="83" t="s">
        <v>376</v>
      </c>
      <c r="M96" s="84">
        <v>8.1474227257691571E-4</v>
      </c>
    </row>
    <row r="97" spans="1:13" x14ac:dyDescent="0.3">
      <c r="A97" s="102" t="s">
        <v>369</v>
      </c>
      <c r="B97" s="74">
        <v>-6</v>
      </c>
      <c r="C97" s="74">
        <v>-4</v>
      </c>
      <c r="D97" s="74">
        <v>1</v>
      </c>
      <c r="E97" s="74">
        <v>1</v>
      </c>
      <c r="F97" s="74">
        <v>2</v>
      </c>
      <c r="G97" s="72" t="s">
        <v>640</v>
      </c>
      <c r="H97" s="73">
        <f t="shared" si="6"/>
        <v>-1.2</v>
      </c>
      <c r="I97" s="80">
        <f t="shared" si="5"/>
        <v>-4.8884536354614947E-4</v>
      </c>
      <c r="J97" s="80"/>
      <c r="K97" s="13"/>
      <c r="L97" s="83" t="s">
        <v>371</v>
      </c>
      <c r="M97" s="84">
        <v>6.1105670443268678E-4</v>
      </c>
    </row>
    <row r="98" spans="1:13" x14ac:dyDescent="0.3">
      <c r="A98" s="102" t="s">
        <v>603</v>
      </c>
      <c r="B98" s="74">
        <v>11</v>
      </c>
      <c r="C98" s="74">
        <v>10</v>
      </c>
      <c r="D98" s="74">
        <v>-1</v>
      </c>
      <c r="E98" s="72" t="s">
        <v>744</v>
      </c>
      <c r="F98" s="72" t="s">
        <v>744</v>
      </c>
      <c r="G98" s="72" t="s">
        <v>743</v>
      </c>
      <c r="H98" s="73">
        <f t="shared" si="6"/>
        <v>6.666666666666667</v>
      </c>
      <c r="I98" s="80">
        <f t="shared" si="5"/>
        <v>2.7158075752563857E-3</v>
      </c>
      <c r="J98" s="80"/>
      <c r="K98" s="13"/>
      <c r="L98" s="83" t="s">
        <v>264</v>
      </c>
      <c r="M98" s="84">
        <v>4.0737113628845785E-4</v>
      </c>
    </row>
    <row r="99" spans="1:13" x14ac:dyDescent="0.3">
      <c r="A99" s="102" t="s">
        <v>674</v>
      </c>
      <c r="B99" s="74">
        <v>0</v>
      </c>
      <c r="C99" s="74">
        <v>0</v>
      </c>
      <c r="D99" s="74">
        <v>0</v>
      </c>
      <c r="E99" s="74">
        <v>0</v>
      </c>
      <c r="F99" s="72" t="s">
        <v>744</v>
      </c>
      <c r="G99" s="72" t="s">
        <v>743</v>
      </c>
      <c r="H99" s="73">
        <f t="shared" si="6"/>
        <v>0</v>
      </c>
      <c r="I99" s="80">
        <f t="shared" ref="I99:I130" si="7">H99/$H$6*100</f>
        <v>0</v>
      </c>
      <c r="J99" s="80"/>
      <c r="K99" s="13"/>
      <c r="L99" s="83" t="s">
        <v>332</v>
      </c>
      <c r="M99" s="84">
        <v>4.0737113628845785E-4</v>
      </c>
    </row>
    <row r="100" spans="1:13" x14ac:dyDescent="0.3">
      <c r="A100" s="102" t="s">
        <v>208</v>
      </c>
      <c r="B100" s="74">
        <v>-2</v>
      </c>
      <c r="C100" s="74">
        <v>-1</v>
      </c>
      <c r="D100" s="74">
        <v>0</v>
      </c>
      <c r="E100" s="74">
        <v>0</v>
      </c>
      <c r="F100" s="72" t="s">
        <v>744</v>
      </c>
      <c r="G100" s="72" t="s">
        <v>743</v>
      </c>
      <c r="H100" s="73">
        <f t="shared" si="6"/>
        <v>-0.75</v>
      </c>
      <c r="I100" s="80">
        <f t="shared" si="7"/>
        <v>-3.0552835221634339E-4</v>
      </c>
      <c r="J100" s="80"/>
      <c r="K100" s="13"/>
      <c r="L100" s="83" t="s">
        <v>201</v>
      </c>
      <c r="M100" s="84">
        <v>2.7158075752563857E-4</v>
      </c>
    </row>
    <row r="101" spans="1:13" x14ac:dyDescent="0.3">
      <c r="A101" s="102" t="s">
        <v>614</v>
      </c>
      <c r="B101" s="74">
        <v>-1</v>
      </c>
      <c r="C101" s="74">
        <v>-1</v>
      </c>
      <c r="D101" s="74">
        <v>0</v>
      </c>
      <c r="E101" s="72" t="s">
        <v>744</v>
      </c>
      <c r="F101" s="72" t="s">
        <v>744</v>
      </c>
      <c r="G101" s="72" t="s">
        <v>743</v>
      </c>
      <c r="H101" s="73">
        <f t="shared" si="6"/>
        <v>-0.66666666666666663</v>
      </c>
      <c r="I101" s="80">
        <f t="shared" si="7"/>
        <v>-2.7158075752563857E-4</v>
      </c>
      <c r="J101" s="80"/>
      <c r="K101" s="13"/>
      <c r="L101" s="83" t="s">
        <v>355</v>
      </c>
      <c r="M101" s="84">
        <v>2.0368556814422893E-4</v>
      </c>
    </row>
    <row r="102" spans="1:13" x14ac:dyDescent="0.3">
      <c r="A102" s="102" t="s">
        <v>214</v>
      </c>
      <c r="B102" s="74">
        <v>339</v>
      </c>
      <c r="C102" s="74">
        <v>280</v>
      </c>
      <c r="D102" s="74">
        <v>296</v>
      </c>
      <c r="E102" s="74">
        <v>325</v>
      </c>
      <c r="F102" s="74">
        <v>332</v>
      </c>
      <c r="G102" s="72" t="s">
        <v>640</v>
      </c>
      <c r="H102" s="73">
        <f t="shared" si="6"/>
        <v>314.39999999999998</v>
      </c>
      <c r="I102" s="80">
        <f t="shared" si="7"/>
        <v>0.12807748524909116</v>
      </c>
      <c r="J102" s="80"/>
      <c r="K102" s="13"/>
      <c r="L102" s="83" t="s">
        <v>665</v>
      </c>
      <c r="M102" s="84">
        <v>1.6294845451538315E-4</v>
      </c>
    </row>
    <row r="103" spans="1:13" x14ac:dyDescent="0.3">
      <c r="A103" s="102" t="s">
        <v>218</v>
      </c>
      <c r="B103" s="74">
        <v>1602</v>
      </c>
      <c r="C103" s="74">
        <v>1267</v>
      </c>
      <c r="D103" s="74">
        <v>1156</v>
      </c>
      <c r="E103" s="74">
        <v>1066</v>
      </c>
      <c r="F103" s="74">
        <v>668</v>
      </c>
      <c r="G103" s="72" t="s">
        <v>640</v>
      </c>
      <c r="H103" s="73">
        <f t="shared" si="6"/>
        <v>1151.8</v>
      </c>
      <c r="I103" s="80">
        <f t="shared" si="7"/>
        <v>0.46921007477704579</v>
      </c>
      <c r="J103" s="80"/>
      <c r="K103" s="13"/>
      <c r="L103" s="83" t="s">
        <v>301</v>
      </c>
      <c r="M103" s="84">
        <v>1.3579037876281928E-4</v>
      </c>
    </row>
    <row r="104" spans="1:13" x14ac:dyDescent="0.3">
      <c r="A104" s="102" t="s">
        <v>676</v>
      </c>
      <c r="B104" s="74">
        <v>0</v>
      </c>
      <c r="C104" s="74">
        <v>0</v>
      </c>
      <c r="D104" s="74">
        <v>0</v>
      </c>
      <c r="E104" s="74">
        <v>0</v>
      </c>
      <c r="F104" s="72" t="s">
        <v>744</v>
      </c>
      <c r="G104" s="72" t="s">
        <v>743</v>
      </c>
      <c r="H104" s="73">
        <f t="shared" si="6"/>
        <v>0</v>
      </c>
      <c r="I104" s="80">
        <f t="shared" si="7"/>
        <v>0</v>
      </c>
      <c r="J104" s="80"/>
      <c r="K104" s="13"/>
      <c r="L104" s="83" t="s">
        <v>648</v>
      </c>
      <c r="M104" s="84">
        <v>0</v>
      </c>
    </row>
    <row r="105" spans="1:13" x14ac:dyDescent="0.3">
      <c r="A105" s="102" t="s">
        <v>596</v>
      </c>
      <c r="B105" s="74">
        <v>222</v>
      </c>
      <c r="C105" s="74">
        <v>196</v>
      </c>
      <c r="D105" s="74">
        <v>281</v>
      </c>
      <c r="E105" s="74">
        <v>250</v>
      </c>
      <c r="F105" s="74">
        <v>-1</v>
      </c>
      <c r="G105" s="72" t="s">
        <v>640</v>
      </c>
      <c r="H105" s="73">
        <f t="shared" si="6"/>
        <v>189.6</v>
      </c>
      <c r="I105" s="80">
        <f t="shared" si="7"/>
        <v>7.7237567440291616E-2</v>
      </c>
      <c r="J105" s="80"/>
      <c r="K105" s="13"/>
      <c r="L105" s="83" t="s">
        <v>235</v>
      </c>
      <c r="M105" s="84">
        <v>0</v>
      </c>
    </row>
    <row r="106" spans="1:13" x14ac:dyDescent="0.3">
      <c r="A106" s="102" t="s">
        <v>587</v>
      </c>
      <c r="B106" s="74">
        <v>428</v>
      </c>
      <c r="C106" s="74">
        <v>378</v>
      </c>
      <c r="D106" s="74">
        <v>262</v>
      </c>
      <c r="E106" s="74">
        <v>280</v>
      </c>
      <c r="F106" s="74">
        <v>300</v>
      </c>
      <c r="G106" s="72" t="s">
        <v>640</v>
      </c>
      <c r="H106" s="73">
        <f t="shared" si="6"/>
        <v>329.6</v>
      </c>
      <c r="I106" s="80">
        <f t="shared" si="7"/>
        <v>0.13426952652067572</v>
      </c>
      <c r="J106" s="80"/>
      <c r="K106" s="13"/>
      <c r="L106" s="83" t="s">
        <v>672</v>
      </c>
      <c r="M106" s="84">
        <v>0</v>
      </c>
    </row>
    <row r="107" spans="1:13" x14ac:dyDescent="0.3">
      <c r="A107" s="102" t="s">
        <v>245</v>
      </c>
      <c r="B107" s="74">
        <v>-41</v>
      </c>
      <c r="C107" s="74">
        <v>-57</v>
      </c>
      <c r="D107" s="74">
        <v>4</v>
      </c>
      <c r="E107" s="74">
        <v>3</v>
      </c>
      <c r="F107" s="74">
        <v>-4</v>
      </c>
      <c r="G107" s="72" t="s">
        <v>640</v>
      </c>
      <c r="H107" s="73">
        <f t="shared" si="6"/>
        <v>-19</v>
      </c>
      <c r="I107" s="80">
        <f t="shared" si="7"/>
        <v>-7.7400515894806999E-3</v>
      </c>
      <c r="J107" s="80"/>
      <c r="K107" s="13"/>
      <c r="L107" s="83" t="s">
        <v>230</v>
      </c>
      <c r="M107" s="84">
        <v>0</v>
      </c>
    </row>
    <row r="108" spans="1:13" x14ac:dyDescent="0.3">
      <c r="A108" s="102" t="s">
        <v>678</v>
      </c>
      <c r="B108" s="74">
        <v>2440</v>
      </c>
      <c r="C108" s="74">
        <v>2769</v>
      </c>
      <c r="D108" s="74">
        <v>3123</v>
      </c>
      <c r="E108" s="74">
        <v>1846</v>
      </c>
      <c r="F108" s="74">
        <v>2215</v>
      </c>
      <c r="G108" s="72" t="s">
        <v>640</v>
      </c>
      <c r="H108" s="73">
        <f t="shared" si="6"/>
        <v>2478.6</v>
      </c>
      <c r="I108" s="80">
        <f t="shared" si="7"/>
        <v>1.0097100984045715</v>
      </c>
      <c r="J108" s="80"/>
      <c r="K108" s="13"/>
      <c r="L108" s="83" t="s">
        <v>239</v>
      </c>
      <c r="M108" s="84">
        <v>0</v>
      </c>
    </row>
    <row r="109" spans="1:13" x14ac:dyDescent="0.3">
      <c r="A109" s="102" t="s">
        <v>250</v>
      </c>
      <c r="B109" s="72" t="s">
        <v>744</v>
      </c>
      <c r="C109" s="72" t="s">
        <v>744</v>
      </c>
      <c r="D109" s="72" t="s">
        <v>744</v>
      </c>
      <c r="E109" s="72" t="s">
        <v>744</v>
      </c>
      <c r="F109" s="72" t="s">
        <v>744</v>
      </c>
      <c r="G109" s="72" t="s">
        <v>743</v>
      </c>
      <c r="H109" s="73"/>
      <c r="I109" s="80">
        <f t="shared" si="7"/>
        <v>0</v>
      </c>
      <c r="J109" s="80"/>
      <c r="K109" s="13"/>
      <c r="L109" s="83" t="s">
        <v>300</v>
      </c>
      <c r="M109" s="84">
        <v>0</v>
      </c>
    </row>
    <row r="110" spans="1:13" x14ac:dyDescent="0.3">
      <c r="A110" s="102" t="s">
        <v>251</v>
      </c>
      <c r="B110" s="74">
        <v>-117</v>
      </c>
      <c r="C110" s="74">
        <v>-131</v>
      </c>
      <c r="D110" s="74">
        <v>-104</v>
      </c>
      <c r="E110" s="74">
        <v>-103</v>
      </c>
      <c r="F110" s="74">
        <v>-106</v>
      </c>
      <c r="G110" s="72" t="s">
        <v>640</v>
      </c>
      <c r="H110" s="73">
        <f t="shared" si="6"/>
        <v>-112.2</v>
      </c>
      <c r="I110" s="80">
        <f t="shared" si="7"/>
        <v>-4.5707041491564973E-2</v>
      </c>
      <c r="J110" s="80"/>
      <c r="K110" s="13"/>
      <c r="L110" s="83" t="s">
        <v>352</v>
      </c>
      <c r="M110" s="84">
        <v>0</v>
      </c>
    </row>
    <row r="111" spans="1:13" x14ac:dyDescent="0.3">
      <c r="A111" s="102" t="s">
        <v>268</v>
      </c>
      <c r="B111" s="74">
        <v>-1</v>
      </c>
      <c r="C111" s="74">
        <v>0</v>
      </c>
      <c r="D111" s="74">
        <v>0</v>
      </c>
      <c r="E111" s="74">
        <v>0</v>
      </c>
      <c r="F111" s="72" t="s">
        <v>744</v>
      </c>
      <c r="G111" s="72" t="s">
        <v>743</v>
      </c>
      <c r="H111" s="73">
        <f t="shared" si="6"/>
        <v>-0.25</v>
      </c>
      <c r="I111" s="80">
        <f t="shared" si="7"/>
        <v>-1.0184278407211446E-4</v>
      </c>
      <c r="J111" s="80"/>
      <c r="K111" s="13"/>
      <c r="L111" s="83" t="s">
        <v>388</v>
      </c>
      <c r="M111" s="84">
        <v>0</v>
      </c>
    </row>
    <row r="112" spans="1:13" x14ac:dyDescent="0.3">
      <c r="A112" s="102" t="s">
        <v>273</v>
      </c>
      <c r="B112" s="74">
        <v>-1</v>
      </c>
      <c r="C112" s="74">
        <v>-1</v>
      </c>
      <c r="D112" s="74">
        <v>0</v>
      </c>
      <c r="E112" s="72" t="s">
        <v>744</v>
      </c>
      <c r="F112" s="72" t="s">
        <v>744</v>
      </c>
      <c r="G112" s="72" t="s">
        <v>743</v>
      </c>
      <c r="H112" s="73">
        <f t="shared" si="6"/>
        <v>-0.66666666666666663</v>
      </c>
      <c r="I112" s="80">
        <f t="shared" si="7"/>
        <v>-2.7158075752563857E-4</v>
      </c>
      <c r="J112" s="80"/>
      <c r="K112" s="13"/>
      <c r="L112" s="83" t="s">
        <v>354</v>
      </c>
      <c r="M112" s="84">
        <v>0</v>
      </c>
    </row>
    <row r="113" spans="1:13" x14ac:dyDescent="0.3">
      <c r="A113" s="102" t="s">
        <v>282</v>
      </c>
      <c r="B113" s="74">
        <v>-119</v>
      </c>
      <c r="C113" s="74">
        <v>-74</v>
      </c>
      <c r="D113" s="74">
        <v>-69</v>
      </c>
      <c r="E113" s="72" t="s">
        <v>744</v>
      </c>
      <c r="F113" s="72" t="s">
        <v>744</v>
      </c>
      <c r="G113" s="72" t="s">
        <v>743</v>
      </c>
      <c r="H113" s="73">
        <f t="shared" si="6"/>
        <v>-87.333333333333329</v>
      </c>
      <c r="I113" s="80">
        <f t="shared" si="7"/>
        <v>-3.5577079235858657E-2</v>
      </c>
      <c r="J113" s="80"/>
      <c r="K113" s="13"/>
      <c r="L113" s="83" t="s">
        <v>226</v>
      </c>
      <c r="M113" s="84">
        <v>0</v>
      </c>
    </row>
    <row r="114" spans="1:13" x14ac:dyDescent="0.3">
      <c r="A114" s="102" t="s">
        <v>653</v>
      </c>
      <c r="B114" s="74">
        <v>0</v>
      </c>
      <c r="C114" s="74">
        <v>0</v>
      </c>
      <c r="D114" s="74">
        <v>0</v>
      </c>
      <c r="E114" s="74">
        <v>0</v>
      </c>
      <c r="F114" s="74">
        <v>0</v>
      </c>
      <c r="G114" s="72" t="s">
        <v>640</v>
      </c>
      <c r="H114" s="73">
        <f t="shared" si="6"/>
        <v>0</v>
      </c>
      <c r="I114" s="80">
        <f t="shared" si="7"/>
        <v>0</v>
      </c>
      <c r="J114" s="80"/>
      <c r="K114" s="13"/>
      <c r="L114" s="83" t="s">
        <v>294</v>
      </c>
      <c r="M114" s="84">
        <v>0</v>
      </c>
    </row>
    <row r="115" spans="1:13" x14ac:dyDescent="0.3">
      <c r="A115" s="102" t="s">
        <v>677</v>
      </c>
      <c r="B115" s="74">
        <v>0</v>
      </c>
      <c r="C115" s="74">
        <v>0</v>
      </c>
      <c r="D115" s="72" t="s">
        <v>744</v>
      </c>
      <c r="E115" s="72" t="s">
        <v>744</v>
      </c>
      <c r="F115" s="72" t="s">
        <v>744</v>
      </c>
      <c r="G115" s="72" t="s">
        <v>743</v>
      </c>
      <c r="H115" s="73">
        <f t="shared" si="6"/>
        <v>0</v>
      </c>
      <c r="I115" s="80">
        <f t="shared" si="7"/>
        <v>0</v>
      </c>
      <c r="J115" s="80"/>
      <c r="K115" s="13"/>
      <c r="L115" s="83" t="s">
        <v>258</v>
      </c>
      <c r="M115" s="84">
        <v>0</v>
      </c>
    </row>
    <row r="116" spans="1:13" x14ac:dyDescent="0.3">
      <c r="A116" s="102" t="s">
        <v>668</v>
      </c>
      <c r="B116" s="74">
        <v>0</v>
      </c>
      <c r="C116" s="74">
        <v>0</v>
      </c>
      <c r="D116" s="74">
        <v>0</v>
      </c>
      <c r="E116" s="74">
        <v>0</v>
      </c>
      <c r="F116" s="72" t="s">
        <v>744</v>
      </c>
      <c r="G116" s="72" t="s">
        <v>743</v>
      </c>
      <c r="H116" s="73">
        <f t="shared" si="6"/>
        <v>0</v>
      </c>
      <c r="I116" s="80">
        <f t="shared" si="7"/>
        <v>0</v>
      </c>
      <c r="J116" s="80"/>
      <c r="K116" s="13"/>
      <c r="L116" s="83" t="s">
        <v>323</v>
      </c>
      <c r="M116" s="84">
        <v>0</v>
      </c>
    </row>
    <row r="117" spans="1:13" x14ac:dyDescent="0.3">
      <c r="A117" s="102" t="s">
        <v>675</v>
      </c>
      <c r="B117" s="74">
        <v>0</v>
      </c>
      <c r="C117" s="74">
        <v>0</v>
      </c>
      <c r="D117" s="74">
        <v>0</v>
      </c>
      <c r="E117" s="74">
        <v>0</v>
      </c>
      <c r="F117" s="74">
        <v>0</v>
      </c>
      <c r="G117" s="72" t="s">
        <v>640</v>
      </c>
      <c r="H117" s="73">
        <f t="shared" si="6"/>
        <v>0</v>
      </c>
      <c r="I117" s="80">
        <f t="shared" si="7"/>
        <v>0</v>
      </c>
      <c r="J117" s="80"/>
      <c r="K117" s="13"/>
      <c r="L117" s="83" t="s">
        <v>644</v>
      </c>
      <c r="M117" s="84">
        <v>0</v>
      </c>
    </row>
    <row r="118" spans="1:13" x14ac:dyDescent="0.3">
      <c r="A118" s="102" t="s">
        <v>670</v>
      </c>
      <c r="B118" s="74">
        <v>0</v>
      </c>
      <c r="C118" s="74">
        <v>0</v>
      </c>
      <c r="D118" s="74">
        <v>0</v>
      </c>
      <c r="E118" s="72" t="s">
        <v>744</v>
      </c>
      <c r="F118" s="72" t="s">
        <v>744</v>
      </c>
      <c r="G118" s="72" t="s">
        <v>743</v>
      </c>
      <c r="H118" s="73">
        <f t="shared" si="6"/>
        <v>0</v>
      </c>
      <c r="I118" s="80">
        <f t="shared" si="7"/>
        <v>0</v>
      </c>
      <c r="J118" s="80"/>
      <c r="K118" s="13"/>
      <c r="L118" s="83" t="s">
        <v>674</v>
      </c>
      <c r="M118" s="84">
        <v>0</v>
      </c>
    </row>
    <row r="119" spans="1:13" x14ac:dyDescent="0.3">
      <c r="A119" s="102" t="s">
        <v>371</v>
      </c>
      <c r="B119" s="74">
        <v>1</v>
      </c>
      <c r="C119" s="74">
        <v>2</v>
      </c>
      <c r="D119" s="72" t="s">
        <v>744</v>
      </c>
      <c r="E119" s="72" t="s">
        <v>744</v>
      </c>
      <c r="F119" s="72" t="s">
        <v>744</v>
      </c>
      <c r="G119" s="72" t="s">
        <v>743</v>
      </c>
      <c r="H119" s="73">
        <f t="shared" si="6"/>
        <v>1.5</v>
      </c>
      <c r="I119" s="80">
        <f t="shared" si="7"/>
        <v>6.1105670443268678E-4</v>
      </c>
      <c r="J119" s="80"/>
      <c r="K119" s="13"/>
      <c r="L119" s="83" t="s">
        <v>676</v>
      </c>
      <c r="M119" s="84">
        <v>0</v>
      </c>
    </row>
    <row r="120" spans="1:13" x14ac:dyDescent="0.3">
      <c r="A120" s="102" t="s">
        <v>436</v>
      </c>
      <c r="B120" s="74">
        <v>0</v>
      </c>
      <c r="C120" s="74">
        <v>0</v>
      </c>
      <c r="D120" s="74">
        <v>0</v>
      </c>
      <c r="E120" s="72" t="s">
        <v>744</v>
      </c>
      <c r="F120" s="72" t="s">
        <v>744</v>
      </c>
      <c r="G120" s="72" t="s">
        <v>743</v>
      </c>
      <c r="H120" s="73">
        <f t="shared" si="6"/>
        <v>0</v>
      </c>
      <c r="I120" s="80">
        <f t="shared" si="7"/>
        <v>0</v>
      </c>
      <c r="J120" s="80"/>
      <c r="K120" s="13"/>
      <c r="L120" s="83" t="s">
        <v>653</v>
      </c>
      <c r="M120" s="84">
        <v>0</v>
      </c>
    </row>
    <row r="121" spans="1:13" x14ac:dyDescent="0.3">
      <c r="A121" s="102" t="s">
        <v>671</v>
      </c>
      <c r="B121" s="74">
        <v>0</v>
      </c>
      <c r="C121" s="74">
        <v>0</v>
      </c>
      <c r="D121" s="74">
        <v>0</v>
      </c>
      <c r="E121" s="74">
        <v>0</v>
      </c>
      <c r="F121" s="74">
        <v>0</v>
      </c>
      <c r="G121" s="72" t="s">
        <v>640</v>
      </c>
      <c r="H121" s="73">
        <f t="shared" si="6"/>
        <v>0</v>
      </c>
      <c r="I121" s="80">
        <f t="shared" si="7"/>
        <v>0</v>
      </c>
      <c r="J121" s="80"/>
      <c r="K121" s="13"/>
      <c r="L121" s="83" t="s">
        <v>677</v>
      </c>
      <c r="M121" s="84">
        <v>0</v>
      </c>
    </row>
    <row r="122" spans="1:13" x14ac:dyDescent="0.3">
      <c r="A122" s="102" t="s">
        <v>221</v>
      </c>
      <c r="B122" s="74">
        <v>35</v>
      </c>
      <c r="C122" s="74">
        <v>36</v>
      </c>
      <c r="D122" s="74">
        <v>31</v>
      </c>
      <c r="E122" s="74">
        <v>27</v>
      </c>
      <c r="F122" s="74">
        <v>27</v>
      </c>
      <c r="G122" s="72" t="s">
        <v>640</v>
      </c>
      <c r="H122" s="73">
        <f t="shared" si="6"/>
        <v>31.2</v>
      </c>
      <c r="I122" s="80">
        <f t="shared" si="7"/>
        <v>1.2709979452199885E-2</v>
      </c>
      <c r="J122" s="80"/>
      <c r="K122" s="13"/>
      <c r="L122" s="83" t="s">
        <v>668</v>
      </c>
      <c r="M122" s="84">
        <v>0</v>
      </c>
    </row>
    <row r="123" spans="1:13" x14ac:dyDescent="0.3">
      <c r="A123" s="102" t="s">
        <v>242</v>
      </c>
      <c r="B123" s="74">
        <v>126</v>
      </c>
      <c r="C123" s="74">
        <v>1007</v>
      </c>
      <c r="D123" s="74">
        <v>1076</v>
      </c>
      <c r="E123" s="74">
        <v>1151</v>
      </c>
      <c r="F123" s="74">
        <v>1214</v>
      </c>
      <c r="G123" s="72" t="s">
        <v>640</v>
      </c>
      <c r="H123" s="73">
        <f t="shared" si="6"/>
        <v>914.8</v>
      </c>
      <c r="I123" s="80">
        <f t="shared" si="7"/>
        <v>0.37266311547668124</v>
      </c>
      <c r="J123" s="80"/>
      <c r="K123" s="13"/>
      <c r="L123" s="83" t="s">
        <v>675</v>
      </c>
      <c r="M123" s="84">
        <v>0</v>
      </c>
    </row>
    <row r="124" spans="1:13" x14ac:dyDescent="0.3">
      <c r="A124" s="102" t="s">
        <v>254</v>
      </c>
      <c r="B124" s="74">
        <v>11</v>
      </c>
      <c r="C124" s="74">
        <v>7</v>
      </c>
      <c r="D124" s="74">
        <v>12</v>
      </c>
      <c r="E124" s="74">
        <v>-2</v>
      </c>
      <c r="F124" s="74">
        <v>-8</v>
      </c>
      <c r="G124" s="72" t="s">
        <v>640</v>
      </c>
      <c r="H124" s="73">
        <f t="shared" si="6"/>
        <v>4</v>
      </c>
      <c r="I124" s="80">
        <f t="shared" si="7"/>
        <v>1.6294845451538314E-3</v>
      </c>
      <c r="J124" s="80"/>
      <c r="K124" s="13"/>
      <c r="L124" s="83" t="s">
        <v>670</v>
      </c>
      <c r="M124" s="84">
        <v>0</v>
      </c>
    </row>
    <row r="125" spans="1:13" x14ac:dyDescent="0.3">
      <c r="A125" s="102" t="s">
        <v>269</v>
      </c>
      <c r="B125" s="74">
        <v>25</v>
      </c>
      <c r="C125" s="74">
        <v>23</v>
      </c>
      <c r="D125" s="74">
        <v>8</v>
      </c>
      <c r="E125" s="74">
        <v>13</v>
      </c>
      <c r="F125" s="74">
        <v>13</v>
      </c>
      <c r="G125" s="72" t="s">
        <v>640</v>
      </c>
      <c r="H125" s="73">
        <f t="shared" si="6"/>
        <v>16.399999999999999</v>
      </c>
      <c r="I125" s="80">
        <f t="shared" si="7"/>
        <v>6.6808866351307089E-3</v>
      </c>
      <c r="J125" s="80"/>
      <c r="K125" s="13"/>
      <c r="L125" s="83" t="s">
        <v>436</v>
      </c>
      <c r="M125" s="84">
        <v>0</v>
      </c>
    </row>
    <row r="126" spans="1:13" x14ac:dyDescent="0.3">
      <c r="A126" s="102" t="s">
        <v>274</v>
      </c>
      <c r="B126" s="74">
        <v>10</v>
      </c>
      <c r="C126" s="74">
        <v>10</v>
      </c>
      <c r="D126" s="72" t="s">
        <v>744</v>
      </c>
      <c r="E126" s="72" t="s">
        <v>744</v>
      </c>
      <c r="F126" s="72" t="s">
        <v>744</v>
      </c>
      <c r="G126" s="72" t="s">
        <v>743</v>
      </c>
      <c r="H126" s="73">
        <f t="shared" ref="H126:H157" si="8">AVERAGE(B126:G126)</f>
        <v>10</v>
      </c>
      <c r="I126" s="80">
        <f t="shared" si="7"/>
        <v>4.073711362884579E-3</v>
      </c>
      <c r="J126" s="80"/>
      <c r="K126" s="13"/>
      <c r="L126" s="83" t="s">
        <v>671</v>
      </c>
      <c r="M126" s="84">
        <v>0</v>
      </c>
    </row>
    <row r="127" spans="1:13" x14ac:dyDescent="0.3">
      <c r="A127" s="102" t="s">
        <v>32</v>
      </c>
      <c r="B127" s="74">
        <v>9798</v>
      </c>
      <c r="C127" s="74">
        <v>18085</v>
      </c>
      <c r="D127" s="74">
        <v>22071</v>
      </c>
      <c r="E127" s="74">
        <v>21178</v>
      </c>
      <c r="F127" s="74">
        <v>22831</v>
      </c>
      <c r="G127" s="72" t="s">
        <v>640</v>
      </c>
      <c r="H127" s="73">
        <f t="shared" si="8"/>
        <v>18792.599999999999</v>
      </c>
      <c r="I127" s="80">
        <f t="shared" si="7"/>
        <v>7.6555628158144735</v>
      </c>
      <c r="J127" s="80"/>
      <c r="K127" s="13"/>
      <c r="L127" s="83" t="s">
        <v>364</v>
      </c>
      <c r="M127" s="84">
        <v>0</v>
      </c>
    </row>
    <row r="128" spans="1:13" x14ac:dyDescent="0.3">
      <c r="A128" s="102" t="s">
        <v>322</v>
      </c>
      <c r="B128" s="74">
        <v>11</v>
      </c>
      <c r="C128" s="74">
        <v>-3</v>
      </c>
      <c r="D128" s="74">
        <v>0</v>
      </c>
      <c r="E128" s="72" t="s">
        <v>744</v>
      </c>
      <c r="F128" s="72" t="s">
        <v>744</v>
      </c>
      <c r="G128" s="72" t="s">
        <v>743</v>
      </c>
      <c r="H128" s="73">
        <f t="shared" si="8"/>
        <v>2.6666666666666665</v>
      </c>
      <c r="I128" s="80">
        <f t="shared" si="7"/>
        <v>1.0863230301025543E-3</v>
      </c>
      <c r="J128" s="80"/>
      <c r="K128" s="13"/>
      <c r="L128" s="83" t="s">
        <v>312</v>
      </c>
      <c r="M128" s="84">
        <v>0</v>
      </c>
    </row>
    <row r="129" spans="1:13" x14ac:dyDescent="0.3">
      <c r="A129" s="102" t="s">
        <v>331</v>
      </c>
      <c r="B129" s="74">
        <v>3146</v>
      </c>
      <c r="C129" s="74">
        <v>2720</v>
      </c>
      <c r="D129" s="74">
        <v>3130</v>
      </c>
      <c r="E129" s="74">
        <v>3275</v>
      </c>
      <c r="F129" s="74">
        <v>3827</v>
      </c>
      <c r="G129" s="72" t="s">
        <v>640</v>
      </c>
      <c r="H129" s="73">
        <f t="shared" si="8"/>
        <v>3219.6</v>
      </c>
      <c r="I129" s="80">
        <f t="shared" si="7"/>
        <v>1.311572110394319</v>
      </c>
      <c r="J129" s="80"/>
      <c r="K129" s="13"/>
      <c r="L129" s="83" t="s">
        <v>223</v>
      </c>
      <c r="M129" s="84">
        <v>0</v>
      </c>
    </row>
    <row r="130" spans="1:13" x14ac:dyDescent="0.3">
      <c r="A130" s="102" t="s">
        <v>5</v>
      </c>
      <c r="B130" s="74">
        <v>1080</v>
      </c>
      <c r="C130" s="74">
        <v>928</v>
      </c>
      <c r="D130" s="74">
        <v>1022</v>
      </c>
      <c r="E130" s="74">
        <v>876</v>
      </c>
      <c r="F130" s="74">
        <v>838</v>
      </c>
      <c r="G130" s="72" t="s">
        <v>640</v>
      </c>
      <c r="H130" s="73">
        <f t="shared" si="8"/>
        <v>948.8</v>
      </c>
      <c r="I130" s="80">
        <f t="shared" si="7"/>
        <v>0.38651373411048878</v>
      </c>
      <c r="J130" s="80"/>
      <c r="K130" s="13"/>
      <c r="L130" s="83" t="s">
        <v>666</v>
      </c>
      <c r="M130" s="84">
        <v>0</v>
      </c>
    </row>
    <row r="131" spans="1:13" x14ac:dyDescent="0.3">
      <c r="A131" s="102" t="s">
        <v>224</v>
      </c>
      <c r="B131" s="74">
        <v>-120</v>
      </c>
      <c r="C131" s="74">
        <v>46</v>
      </c>
      <c r="D131" s="72" t="s">
        <v>744</v>
      </c>
      <c r="E131" s="74">
        <v>-52</v>
      </c>
      <c r="F131" s="74">
        <v>-67</v>
      </c>
      <c r="G131" s="72" t="s">
        <v>640</v>
      </c>
      <c r="H131" s="73">
        <f t="shared" si="8"/>
        <v>-48.25</v>
      </c>
      <c r="I131" s="80">
        <f t="shared" ref="I131:I162" si="9">H131/$H$6*100</f>
        <v>-1.9655657325918091E-2</v>
      </c>
      <c r="J131" s="80"/>
      <c r="K131" s="13"/>
      <c r="L131" s="83" t="s">
        <v>319</v>
      </c>
      <c r="M131" s="84">
        <v>0</v>
      </c>
    </row>
    <row r="132" spans="1:13" x14ac:dyDescent="0.3">
      <c r="A132" s="102" t="s">
        <v>30</v>
      </c>
      <c r="B132" s="74">
        <v>4853</v>
      </c>
      <c r="C132" s="74">
        <v>3987</v>
      </c>
      <c r="D132" s="74">
        <v>4871</v>
      </c>
      <c r="E132" s="74">
        <v>2510</v>
      </c>
      <c r="F132" s="74">
        <v>2176</v>
      </c>
      <c r="G132" s="72" t="s">
        <v>640</v>
      </c>
      <c r="H132" s="73">
        <f t="shared" si="8"/>
        <v>3679.4</v>
      </c>
      <c r="I132" s="80">
        <f t="shared" si="9"/>
        <v>1.498881358859752</v>
      </c>
      <c r="J132" s="80"/>
      <c r="K132" s="13"/>
      <c r="L132" s="83" t="s">
        <v>594</v>
      </c>
      <c r="M132" s="84">
        <v>0</v>
      </c>
    </row>
    <row r="133" spans="1:13" x14ac:dyDescent="0.3">
      <c r="A133" s="102" t="s">
        <v>237</v>
      </c>
      <c r="B133" s="72" t="s">
        <v>744</v>
      </c>
      <c r="C133" s="74">
        <v>157</v>
      </c>
      <c r="D133" s="74">
        <v>774</v>
      </c>
      <c r="E133" s="74">
        <v>366</v>
      </c>
      <c r="F133" s="74">
        <v>203</v>
      </c>
      <c r="G133" s="72" t="s">
        <v>640</v>
      </c>
      <c r="H133" s="73">
        <f t="shared" si="8"/>
        <v>375</v>
      </c>
      <c r="I133" s="80">
        <f t="shared" si="9"/>
        <v>0.15276417610817172</v>
      </c>
      <c r="J133" s="80"/>
      <c r="K133" s="13"/>
      <c r="L133" s="83" t="s">
        <v>368</v>
      </c>
      <c r="M133" s="84">
        <v>0</v>
      </c>
    </row>
    <row r="134" spans="1:13" x14ac:dyDescent="0.3">
      <c r="A134" s="102" t="s">
        <v>238</v>
      </c>
      <c r="B134" s="72" t="s">
        <v>744</v>
      </c>
      <c r="C134" s="72" t="s">
        <v>744</v>
      </c>
      <c r="D134" s="72" t="s">
        <v>744</v>
      </c>
      <c r="E134" s="74">
        <v>3335</v>
      </c>
      <c r="F134" s="74">
        <v>3259</v>
      </c>
      <c r="G134" s="72" t="s">
        <v>640</v>
      </c>
      <c r="H134" s="73">
        <f t="shared" si="8"/>
        <v>3297</v>
      </c>
      <c r="I134" s="80">
        <f t="shared" si="9"/>
        <v>1.3431026363430456</v>
      </c>
      <c r="J134" s="80"/>
      <c r="K134" s="13"/>
      <c r="L134" s="83" t="s">
        <v>669</v>
      </c>
      <c r="M134" s="84">
        <v>0</v>
      </c>
    </row>
    <row r="135" spans="1:13" x14ac:dyDescent="0.3">
      <c r="A135" s="102" t="s">
        <v>252</v>
      </c>
      <c r="B135" s="74">
        <v>118</v>
      </c>
      <c r="C135" s="74">
        <v>186</v>
      </c>
      <c r="D135" s="74">
        <v>216</v>
      </c>
      <c r="E135" s="74">
        <v>220</v>
      </c>
      <c r="F135" s="74">
        <v>285</v>
      </c>
      <c r="G135" s="72" t="s">
        <v>640</v>
      </c>
      <c r="H135" s="73">
        <f t="shared" si="8"/>
        <v>205</v>
      </c>
      <c r="I135" s="80">
        <f t="shared" si="9"/>
        <v>8.3511082939133868E-2</v>
      </c>
      <c r="J135" s="80"/>
      <c r="K135" s="13"/>
      <c r="L135" s="83" t="s">
        <v>363</v>
      </c>
      <c r="M135" s="84">
        <v>0</v>
      </c>
    </row>
    <row r="136" spans="1:13" x14ac:dyDescent="0.3">
      <c r="A136" s="102" t="s">
        <v>673</v>
      </c>
      <c r="B136" s="74">
        <v>4</v>
      </c>
      <c r="C136" s="74">
        <v>19</v>
      </c>
      <c r="D136" s="72" t="s">
        <v>744</v>
      </c>
      <c r="E136" s="72" t="s">
        <v>744</v>
      </c>
      <c r="F136" s="72" t="s">
        <v>744</v>
      </c>
      <c r="G136" s="72" t="s">
        <v>743</v>
      </c>
      <c r="H136" s="73">
        <f t="shared" si="8"/>
        <v>11.5</v>
      </c>
      <c r="I136" s="80">
        <f t="shared" si="9"/>
        <v>4.6847680673172661E-3</v>
      </c>
      <c r="J136" s="80"/>
      <c r="K136" s="13"/>
      <c r="L136" s="83" t="s">
        <v>667</v>
      </c>
      <c r="M136" s="84">
        <v>0</v>
      </c>
    </row>
    <row r="137" spans="1:13" x14ac:dyDescent="0.3">
      <c r="A137" s="102" t="s">
        <v>272</v>
      </c>
      <c r="B137" s="74">
        <v>-1</v>
      </c>
      <c r="C137" s="74">
        <v>0</v>
      </c>
      <c r="D137" s="74">
        <v>-1</v>
      </c>
      <c r="E137" s="72" t="s">
        <v>744</v>
      </c>
      <c r="F137" s="72" t="s">
        <v>744</v>
      </c>
      <c r="G137" s="72" t="s">
        <v>743</v>
      </c>
      <c r="H137" s="73">
        <f t="shared" si="8"/>
        <v>-0.66666666666666663</v>
      </c>
      <c r="I137" s="80">
        <f t="shared" si="9"/>
        <v>-2.7158075752563857E-4</v>
      </c>
      <c r="J137" s="80"/>
      <c r="K137" s="13"/>
      <c r="L137" s="83" t="s">
        <v>662</v>
      </c>
      <c r="M137" s="84">
        <v>0</v>
      </c>
    </row>
    <row r="138" spans="1:13" x14ac:dyDescent="0.3">
      <c r="A138" s="102" t="s">
        <v>333</v>
      </c>
      <c r="B138" s="72" t="s">
        <v>744</v>
      </c>
      <c r="C138" s="74">
        <v>-3</v>
      </c>
      <c r="D138" s="74">
        <v>1</v>
      </c>
      <c r="E138" s="74">
        <v>1</v>
      </c>
      <c r="F138" s="72" t="s">
        <v>744</v>
      </c>
      <c r="G138" s="72" t="s">
        <v>743</v>
      </c>
      <c r="H138" s="73">
        <f t="shared" si="8"/>
        <v>-0.33333333333333331</v>
      </c>
      <c r="I138" s="80">
        <f t="shared" si="9"/>
        <v>-1.3579037876281928E-4</v>
      </c>
      <c r="J138" s="80"/>
      <c r="K138" s="13"/>
      <c r="L138" s="83" t="s">
        <v>659</v>
      </c>
      <c r="M138" s="84">
        <v>0</v>
      </c>
    </row>
    <row r="139" spans="1:13" x14ac:dyDescent="0.3">
      <c r="A139" s="102" t="s">
        <v>334</v>
      </c>
      <c r="B139" s="74">
        <v>387</v>
      </c>
      <c r="C139" s="74">
        <v>537</v>
      </c>
      <c r="D139" s="74">
        <v>389</v>
      </c>
      <c r="E139" s="74">
        <v>414</v>
      </c>
      <c r="F139" s="74">
        <v>220</v>
      </c>
      <c r="G139" s="72" t="s">
        <v>640</v>
      </c>
      <c r="H139" s="73">
        <f t="shared" si="8"/>
        <v>389.4</v>
      </c>
      <c r="I139" s="80">
        <f t="shared" si="9"/>
        <v>0.15863032047072548</v>
      </c>
      <c r="J139" s="80"/>
      <c r="K139" s="13"/>
      <c r="L139" s="83" t="s">
        <v>660</v>
      </c>
      <c r="M139" s="84">
        <v>0</v>
      </c>
    </row>
    <row r="140" spans="1:13" x14ac:dyDescent="0.3">
      <c r="A140" s="102" t="s">
        <v>360</v>
      </c>
      <c r="B140" s="74">
        <v>-1</v>
      </c>
      <c r="C140" s="74">
        <v>0</v>
      </c>
      <c r="D140" s="74">
        <v>0</v>
      </c>
      <c r="E140" s="74">
        <v>0</v>
      </c>
      <c r="F140" s="72" t="s">
        <v>744</v>
      </c>
      <c r="G140" s="72" t="s">
        <v>743</v>
      </c>
      <c r="H140" s="73">
        <f t="shared" si="8"/>
        <v>-0.25</v>
      </c>
      <c r="I140" s="80">
        <f t="shared" si="9"/>
        <v>-1.0184278407211446E-4</v>
      </c>
      <c r="J140" s="80"/>
      <c r="K140" s="13"/>
      <c r="L140" s="83" t="s">
        <v>260</v>
      </c>
      <c r="M140" s="84">
        <v>0</v>
      </c>
    </row>
    <row r="141" spans="1:13" x14ac:dyDescent="0.3">
      <c r="A141" s="102" t="s">
        <v>381</v>
      </c>
      <c r="B141" s="74">
        <v>9946</v>
      </c>
      <c r="C141" s="74">
        <v>8168</v>
      </c>
      <c r="D141" s="74">
        <v>8497</v>
      </c>
      <c r="E141" s="74">
        <v>8810</v>
      </c>
      <c r="F141" s="74">
        <v>9227</v>
      </c>
      <c r="G141" s="72" t="s">
        <v>640</v>
      </c>
      <c r="H141" s="73">
        <f t="shared" si="8"/>
        <v>8929.6</v>
      </c>
      <c r="I141" s="80">
        <f t="shared" si="9"/>
        <v>3.6376612986014134</v>
      </c>
      <c r="J141" s="80"/>
      <c r="K141" s="13"/>
      <c r="L141" s="83" t="s">
        <v>493</v>
      </c>
      <c r="M141" s="84">
        <v>0</v>
      </c>
    </row>
    <row r="142" spans="1:13" x14ac:dyDescent="0.3">
      <c r="A142" s="102" t="s">
        <v>384</v>
      </c>
      <c r="B142" s="74">
        <v>4088</v>
      </c>
      <c r="C142" s="72" t="s">
        <v>744</v>
      </c>
      <c r="D142" s="74">
        <v>131</v>
      </c>
      <c r="E142" s="74">
        <v>168</v>
      </c>
      <c r="F142" s="74">
        <v>169</v>
      </c>
      <c r="G142" s="72" t="s">
        <v>640</v>
      </c>
      <c r="H142" s="73">
        <f t="shared" si="8"/>
        <v>1139</v>
      </c>
      <c r="I142" s="80">
        <f t="shared" si="9"/>
        <v>0.46399572423255359</v>
      </c>
      <c r="J142" s="80"/>
      <c r="K142" s="13"/>
      <c r="L142" s="83" t="s">
        <v>351</v>
      </c>
      <c r="M142" s="84">
        <v>0</v>
      </c>
    </row>
    <row r="143" spans="1:13" x14ac:dyDescent="0.3">
      <c r="A143" s="102" t="s">
        <v>285</v>
      </c>
      <c r="B143" s="74">
        <v>18</v>
      </c>
      <c r="C143" s="74">
        <v>57</v>
      </c>
      <c r="D143" s="74">
        <v>19</v>
      </c>
      <c r="E143" s="72" t="s">
        <v>744</v>
      </c>
      <c r="F143" s="72" t="s">
        <v>744</v>
      </c>
      <c r="G143" s="72" t="s">
        <v>743</v>
      </c>
      <c r="H143" s="73">
        <f t="shared" si="8"/>
        <v>31.333333333333332</v>
      </c>
      <c r="I143" s="80">
        <f t="shared" si="9"/>
        <v>1.2764295603705013E-2</v>
      </c>
      <c r="J143" s="80"/>
      <c r="K143" s="13"/>
      <c r="L143" s="83" t="s">
        <v>383</v>
      </c>
      <c r="M143" s="84">
        <v>0</v>
      </c>
    </row>
    <row r="144" spans="1:13" x14ac:dyDescent="0.3">
      <c r="A144" s="102" t="s">
        <v>290</v>
      </c>
      <c r="B144" s="74">
        <v>-1</v>
      </c>
      <c r="C144" s="74">
        <v>0</v>
      </c>
      <c r="D144" s="74">
        <v>0</v>
      </c>
      <c r="E144" s="74">
        <v>0</v>
      </c>
      <c r="F144" s="72" t="s">
        <v>744</v>
      </c>
      <c r="G144" s="72" t="s">
        <v>743</v>
      </c>
      <c r="H144" s="73">
        <f t="shared" si="8"/>
        <v>-0.25</v>
      </c>
      <c r="I144" s="80">
        <f t="shared" si="9"/>
        <v>-1.0184278407211446E-4</v>
      </c>
      <c r="J144" s="80"/>
      <c r="K144" s="13"/>
      <c r="L144" s="83" t="s">
        <v>550</v>
      </c>
      <c r="M144" s="84">
        <v>0</v>
      </c>
    </row>
    <row r="145" spans="1:13" x14ac:dyDescent="0.3">
      <c r="A145" s="102" t="s">
        <v>364</v>
      </c>
      <c r="B145" s="74">
        <v>0</v>
      </c>
      <c r="C145" s="74">
        <v>0</v>
      </c>
      <c r="D145" s="74">
        <v>0</v>
      </c>
      <c r="E145" s="74">
        <v>0</v>
      </c>
      <c r="F145" s="72" t="s">
        <v>744</v>
      </c>
      <c r="G145" s="72" t="s">
        <v>743</v>
      </c>
      <c r="H145" s="73">
        <f t="shared" si="8"/>
        <v>0</v>
      </c>
      <c r="I145" s="80">
        <f t="shared" si="9"/>
        <v>0</v>
      </c>
      <c r="J145" s="80"/>
      <c r="K145" s="13"/>
      <c r="L145" s="83" t="s">
        <v>287</v>
      </c>
      <c r="M145" s="84">
        <v>0</v>
      </c>
    </row>
    <row r="146" spans="1:13" x14ac:dyDescent="0.3">
      <c r="A146" s="102" t="s">
        <v>374</v>
      </c>
      <c r="B146" s="74">
        <v>-1</v>
      </c>
      <c r="C146" s="74">
        <v>-2</v>
      </c>
      <c r="D146" s="74">
        <v>0</v>
      </c>
      <c r="E146" s="74">
        <v>0</v>
      </c>
      <c r="F146" s="72" t="s">
        <v>744</v>
      </c>
      <c r="G146" s="72" t="s">
        <v>743</v>
      </c>
      <c r="H146" s="73">
        <f t="shared" si="8"/>
        <v>-0.75</v>
      </c>
      <c r="I146" s="80">
        <f t="shared" si="9"/>
        <v>-3.0552835221634339E-4</v>
      </c>
      <c r="J146" s="80"/>
      <c r="K146" s="13"/>
      <c r="L146" s="83" t="s">
        <v>318</v>
      </c>
      <c r="M146" s="84">
        <v>0</v>
      </c>
    </row>
    <row r="147" spans="1:13" x14ac:dyDescent="0.3">
      <c r="A147" s="102" t="s">
        <v>382</v>
      </c>
      <c r="B147" s="74">
        <v>-3</v>
      </c>
      <c r="C147" s="74">
        <v>-2</v>
      </c>
      <c r="D147" s="74">
        <v>0</v>
      </c>
      <c r="E147" s="72" t="s">
        <v>744</v>
      </c>
      <c r="F147" s="72" t="s">
        <v>744</v>
      </c>
      <c r="G147" s="72" t="s">
        <v>743</v>
      </c>
      <c r="H147" s="73">
        <f t="shared" si="8"/>
        <v>-1.6666666666666667</v>
      </c>
      <c r="I147" s="80">
        <f t="shared" si="9"/>
        <v>-6.7895189381409642E-4</v>
      </c>
      <c r="J147" s="80"/>
      <c r="K147" s="13"/>
      <c r="L147" s="83" t="s">
        <v>487</v>
      </c>
      <c r="M147" s="84">
        <v>0</v>
      </c>
    </row>
    <row r="148" spans="1:13" x14ac:dyDescent="0.3">
      <c r="A148" s="102" t="s">
        <v>647</v>
      </c>
      <c r="B148" s="74">
        <v>1391</v>
      </c>
      <c r="C148" s="74">
        <v>1971</v>
      </c>
      <c r="D148" s="74">
        <v>803</v>
      </c>
      <c r="E148" s="74">
        <v>2675</v>
      </c>
      <c r="F148" s="74">
        <v>3035</v>
      </c>
      <c r="G148" s="72" t="s">
        <v>640</v>
      </c>
      <c r="H148" s="73">
        <f t="shared" si="8"/>
        <v>1975</v>
      </c>
      <c r="I148" s="80">
        <f t="shared" si="9"/>
        <v>0.80455799416970442</v>
      </c>
      <c r="J148" s="80"/>
      <c r="K148" s="13"/>
      <c r="L148" s="83" t="s">
        <v>330</v>
      </c>
      <c r="M148" s="84">
        <v>0</v>
      </c>
    </row>
    <row r="149" spans="1:13" x14ac:dyDescent="0.3">
      <c r="A149" s="102" t="s">
        <v>275</v>
      </c>
      <c r="B149" s="74">
        <v>3675</v>
      </c>
      <c r="C149" s="74">
        <v>4311</v>
      </c>
      <c r="D149" s="74">
        <v>2374</v>
      </c>
      <c r="E149" s="74">
        <v>1535</v>
      </c>
      <c r="F149" s="74">
        <v>3328</v>
      </c>
      <c r="G149" s="72" t="s">
        <v>640</v>
      </c>
      <c r="H149" s="73">
        <f t="shared" si="8"/>
        <v>3044.6</v>
      </c>
      <c r="I149" s="80">
        <f t="shared" si="9"/>
        <v>1.2402821615438389</v>
      </c>
      <c r="J149" s="80"/>
      <c r="K149" s="13"/>
      <c r="L149" s="83" t="s">
        <v>620</v>
      </c>
      <c r="M149" s="84">
        <v>0</v>
      </c>
    </row>
    <row r="150" spans="1:13" x14ac:dyDescent="0.3">
      <c r="A150" s="102" t="s">
        <v>406</v>
      </c>
      <c r="B150" s="74">
        <v>-1</v>
      </c>
      <c r="C150" s="74">
        <v>-1</v>
      </c>
      <c r="D150" s="74">
        <v>0</v>
      </c>
      <c r="E150" s="74">
        <v>0</v>
      </c>
      <c r="F150" s="72" t="s">
        <v>744</v>
      </c>
      <c r="G150" s="72" t="s">
        <v>743</v>
      </c>
      <c r="H150" s="73">
        <f t="shared" si="8"/>
        <v>-0.5</v>
      </c>
      <c r="I150" s="80">
        <f t="shared" si="9"/>
        <v>-2.0368556814422893E-4</v>
      </c>
      <c r="J150" s="80"/>
      <c r="K150" s="13"/>
      <c r="L150" s="83" t="s">
        <v>664</v>
      </c>
      <c r="M150" s="84">
        <v>0</v>
      </c>
    </row>
    <row r="151" spans="1:13" x14ac:dyDescent="0.3">
      <c r="A151" s="102" t="s">
        <v>312</v>
      </c>
      <c r="B151" s="74">
        <v>0</v>
      </c>
      <c r="C151" s="74">
        <v>0</v>
      </c>
      <c r="D151" s="74">
        <v>0</v>
      </c>
      <c r="E151" s="74">
        <v>0</v>
      </c>
      <c r="F151" s="72" t="s">
        <v>744</v>
      </c>
      <c r="G151" s="72" t="s">
        <v>743</v>
      </c>
      <c r="H151" s="73">
        <f t="shared" si="8"/>
        <v>0</v>
      </c>
      <c r="I151" s="80">
        <f t="shared" si="9"/>
        <v>0</v>
      </c>
      <c r="J151" s="80"/>
      <c r="K151" s="13"/>
      <c r="L151" s="83" t="s">
        <v>291</v>
      </c>
      <c r="M151" s="84">
        <v>-8.1474227257691574E-5</v>
      </c>
    </row>
    <row r="152" spans="1:13" x14ac:dyDescent="0.3">
      <c r="A152" s="102" t="s">
        <v>325</v>
      </c>
      <c r="B152" s="74">
        <v>-2</v>
      </c>
      <c r="C152" s="74">
        <v>1</v>
      </c>
      <c r="D152" s="74">
        <v>0</v>
      </c>
      <c r="E152" s="72" t="s">
        <v>744</v>
      </c>
      <c r="F152" s="72" t="s">
        <v>744</v>
      </c>
      <c r="G152" s="72" t="s">
        <v>743</v>
      </c>
      <c r="H152" s="73">
        <f t="shared" si="8"/>
        <v>-0.33333333333333331</v>
      </c>
      <c r="I152" s="80">
        <f t="shared" si="9"/>
        <v>-1.3579037876281928E-4</v>
      </c>
      <c r="J152" s="80"/>
      <c r="K152" s="13"/>
      <c r="L152" s="83" t="s">
        <v>236</v>
      </c>
      <c r="M152" s="84">
        <v>-1.0184278407211446E-4</v>
      </c>
    </row>
    <row r="153" spans="1:13" x14ac:dyDescent="0.3">
      <c r="A153" s="102" t="s">
        <v>353</v>
      </c>
      <c r="B153" s="74">
        <v>1091</v>
      </c>
      <c r="C153" s="74">
        <v>1354</v>
      </c>
      <c r="D153" s="74">
        <v>1313</v>
      </c>
      <c r="E153" s="74">
        <v>1196</v>
      </c>
      <c r="F153" s="74">
        <v>1186</v>
      </c>
      <c r="G153" s="72" t="s">
        <v>640</v>
      </c>
      <c r="H153" s="73">
        <f t="shared" si="8"/>
        <v>1228</v>
      </c>
      <c r="I153" s="80">
        <f t="shared" si="9"/>
        <v>0.50025175536222632</v>
      </c>
      <c r="J153" s="80"/>
      <c r="K153" s="13"/>
      <c r="L153" s="83" t="s">
        <v>268</v>
      </c>
      <c r="M153" s="84">
        <v>-1.0184278407211446E-4</v>
      </c>
    </row>
    <row r="154" spans="1:13" x14ac:dyDescent="0.3">
      <c r="A154" s="102" t="s">
        <v>645</v>
      </c>
      <c r="B154" s="74">
        <v>18</v>
      </c>
      <c r="C154" s="74">
        <v>57</v>
      </c>
      <c r="D154" s="72" t="s">
        <v>744</v>
      </c>
      <c r="E154" s="72" t="s">
        <v>744</v>
      </c>
      <c r="F154" s="72" t="s">
        <v>744</v>
      </c>
      <c r="G154" s="72" t="s">
        <v>743</v>
      </c>
      <c r="H154" s="73">
        <f t="shared" si="8"/>
        <v>37.5</v>
      </c>
      <c r="I154" s="80">
        <f t="shared" si="9"/>
        <v>1.527641761081717E-2</v>
      </c>
      <c r="J154" s="80"/>
      <c r="K154" s="13"/>
      <c r="L154" s="83" t="s">
        <v>360</v>
      </c>
      <c r="M154" s="84">
        <v>-1.0184278407211446E-4</v>
      </c>
    </row>
    <row r="155" spans="1:13" x14ac:dyDescent="0.3">
      <c r="A155" s="102" t="s">
        <v>198</v>
      </c>
      <c r="B155" s="74">
        <v>0</v>
      </c>
      <c r="C155" s="74">
        <v>-1</v>
      </c>
      <c r="D155" s="72" t="s">
        <v>744</v>
      </c>
      <c r="E155" s="72" t="s">
        <v>744</v>
      </c>
      <c r="F155" s="72" t="s">
        <v>744</v>
      </c>
      <c r="G155" s="72" t="s">
        <v>743</v>
      </c>
      <c r="H155" s="73">
        <f t="shared" si="8"/>
        <v>-0.5</v>
      </c>
      <c r="I155" s="80">
        <f t="shared" si="9"/>
        <v>-2.0368556814422893E-4</v>
      </c>
      <c r="J155" s="80"/>
      <c r="K155" s="13"/>
      <c r="L155" s="83" t="s">
        <v>290</v>
      </c>
      <c r="M155" s="84">
        <v>-1.0184278407211446E-4</v>
      </c>
    </row>
    <row r="156" spans="1:13" x14ac:dyDescent="0.3">
      <c r="A156" s="102" t="s">
        <v>217</v>
      </c>
      <c r="B156" s="74">
        <v>86</v>
      </c>
      <c r="C156" s="74">
        <v>58</v>
      </c>
      <c r="D156" s="74">
        <v>0</v>
      </c>
      <c r="E156" s="74">
        <v>0</v>
      </c>
      <c r="F156" s="72" t="s">
        <v>744</v>
      </c>
      <c r="G156" s="72" t="s">
        <v>743</v>
      </c>
      <c r="H156" s="73">
        <f t="shared" si="8"/>
        <v>36</v>
      </c>
      <c r="I156" s="80">
        <f t="shared" si="9"/>
        <v>1.4665360906384484E-2</v>
      </c>
      <c r="J156" s="80"/>
      <c r="K156" s="13"/>
      <c r="L156" s="83" t="s">
        <v>256</v>
      </c>
      <c r="M156" s="84">
        <v>-1.3579037876281928E-4</v>
      </c>
    </row>
    <row r="157" spans="1:13" x14ac:dyDescent="0.3">
      <c r="A157" s="102" t="s">
        <v>223</v>
      </c>
      <c r="B157" s="74">
        <v>0</v>
      </c>
      <c r="C157" s="74">
        <v>0</v>
      </c>
      <c r="D157" s="74">
        <v>0</v>
      </c>
      <c r="E157" s="74">
        <v>0</v>
      </c>
      <c r="F157" s="74">
        <v>0</v>
      </c>
      <c r="G157" s="72" t="s">
        <v>640</v>
      </c>
      <c r="H157" s="73">
        <f t="shared" si="8"/>
        <v>0</v>
      </c>
      <c r="I157" s="80">
        <f t="shared" si="9"/>
        <v>0</v>
      </c>
      <c r="J157" s="80"/>
      <c r="K157" s="13"/>
      <c r="L157" s="83" t="s">
        <v>389</v>
      </c>
      <c r="M157" s="84">
        <v>-1.3579037876281928E-4</v>
      </c>
    </row>
    <row r="158" spans="1:13" x14ac:dyDescent="0.3">
      <c r="A158" s="102" t="s">
        <v>666</v>
      </c>
      <c r="B158" s="74">
        <v>0</v>
      </c>
      <c r="C158" s="74">
        <v>0</v>
      </c>
      <c r="D158" s="74">
        <v>0</v>
      </c>
      <c r="E158" s="74">
        <v>0</v>
      </c>
      <c r="F158" s="74">
        <v>0</v>
      </c>
      <c r="G158" s="72" t="s">
        <v>640</v>
      </c>
      <c r="H158" s="73">
        <f t="shared" ref="H158:H189" si="10">AVERAGE(B158:G158)</f>
        <v>0</v>
      </c>
      <c r="I158" s="80">
        <f t="shared" si="9"/>
        <v>0</v>
      </c>
      <c r="J158" s="80"/>
      <c r="K158" s="13"/>
      <c r="L158" s="83" t="s">
        <v>333</v>
      </c>
      <c r="M158" s="84">
        <v>-1.3579037876281928E-4</v>
      </c>
    </row>
    <row r="159" spans="1:13" x14ac:dyDescent="0.3">
      <c r="A159" s="102" t="s">
        <v>28</v>
      </c>
      <c r="B159" s="74">
        <v>226</v>
      </c>
      <c r="C159" s="74">
        <v>214</v>
      </c>
      <c r="D159" s="74">
        <v>-8</v>
      </c>
      <c r="E159" s="74">
        <v>-16</v>
      </c>
      <c r="F159" s="74">
        <v>6</v>
      </c>
      <c r="G159" s="72" t="s">
        <v>640</v>
      </c>
      <c r="H159" s="73">
        <f t="shared" si="10"/>
        <v>84.4</v>
      </c>
      <c r="I159" s="80">
        <f t="shared" si="9"/>
        <v>3.4382123902745851E-2</v>
      </c>
      <c r="J159" s="80"/>
      <c r="K159" s="13"/>
      <c r="L159" s="83" t="s">
        <v>325</v>
      </c>
      <c r="M159" s="84">
        <v>-1.3579037876281928E-4</v>
      </c>
    </row>
    <row r="160" spans="1:13" x14ac:dyDescent="0.3">
      <c r="A160" s="102" t="s">
        <v>278</v>
      </c>
      <c r="B160" s="74">
        <v>-10</v>
      </c>
      <c r="C160" s="74">
        <v>-5</v>
      </c>
      <c r="D160" s="72" t="s">
        <v>744</v>
      </c>
      <c r="E160" s="72" t="s">
        <v>744</v>
      </c>
      <c r="F160" s="72" t="s">
        <v>744</v>
      </c>
      <c r="G160" s="72" t="s">
        <v>743</v>
      </c>
      <c r="H160" s="73">
        <f t="shared" si="10"/>
        <v>-7.5</v>
      </c>
      <c r="I160" s="80">
        <f t="shared" si="9"/>
        <v>-3.0552835221634342E-3</v>
      </c>
      <c r="J160" s="80"/>
      <c r="K160" s="13"/>
      <c r="L160" s="83" t="s">
        <v>303</v>
      </c>
      <c r="M160" s="84">
        <v>-1.3579037876281928E-4</v>
      </c>
    </row>
    <row r="161" spans="1:13" x14ac:dyDescent="0.3">
      <c r="A161" s="102" t="s">
        <v>303</v>
      </c>
      <c r="B161" s="74">
        <v>-1</v>
      </c>
      <c r="C161" s="74">
        <v>0</v>
      </c>
      <c r="D161" s="74">
        <v>0</v>
      </c>
      <c r="E161" s="72" t="s">
        <v>744</v>
      </c>
      <c r="F161" s="72" t="s">
        <v>744</v>
      </c>
      <c r="G161" s="72" t="s">
        <v>743</v>
      </c>
      <c r="H161" s="73">
        <f t="shared" si="10"/>
        <v>-0.33333333333333331</v>
      </c>
      <c r="I161" s="80">
        <f t="shared" si="9"/>
        <v>-1.3579037876281928E-4</v>
      </c>
      <c r="J161" s="80"/>
      <c r="K161" s="13"/>
      <c r="L161" s="83" t="s">
        <v>225</v>
      </c>
      <c r="M161" s="84">
        <v>-2.0368556814422893E-4</v>
      </c>
    </row>
    <row r="162" spans="1:13" x14ac:dyDescent="0.3">
      <c r="A162" s="102" t="s">
        <v>319</v>
      </c>
      <c r="B162" s="74">
        <v>0</v>
      </c>
      <c r="C162" s="74">
        <v>0</v>
      </c>
      <c r="D162" s="74">
        <v>0</v>
      </c>
      <c r="E162" s="74">
        <v>0</v>
      </c>
      <c r="F162" s="72" t="s">
        <v>744</v>
      </c>
      <c r="G162" s="72" t="s">
        <v>743</v>
      </c>
      <c r="H162" s="73">
        <f t="shared" si="10"/>
        <v>0</v>
      </c>
      <c r="I162" s="80">
        <f t="shared" si="9"/>
        <v>0</v>
      </c>
      <c r="J162" s="80"/>
      <c r="K162" s="13"/>
      <c r="L162" s="83" t="s">
        <v>340</v>
      </c>
      <c r="M162" s="84">
        <v>-2.0368556814422893E-4</v>
      </c>
    </row>
    <row r="163" spans="1:13" x14ac:dyDescent="0.3">
      <c r="A163" s="102" t="s">
        <v>329</v>
      </c>
      <c r="B163" s="74">
        <v>28</v>
      </c>
      <c r="C163" s="74">
        <v>30</v>
      </c>
      <c r="D163" s="72" t="s">
        <v>744</v>
      </c>
      <c r="E163" s="72" t="s">
        <v>744</v>
      </c>
      <c r="F163" s="72" t="s">
        <v>744</v>
      </c>
      <c r="G163" s="72" t="s">
        <v>743</v>
      </c>
      <c r="H163" s="73">
        <f t="shared" si="10"/>
        <v>29</v>
      </c>
      <c r="I163" s="80">
        <f t="shared" ref="I163:I194" si="11">H163/$H$6*100</f>
        <v>1.1813762952365279E-2</v>
      </c>
      <c r="J163" s="80"/>
      <c r="K163" s="13"/>
      <c r="L163" s="83" t="s">
        <v>406</v>
      </c>
      <c r="M163" s="84">
        <v>-2.0368556814422893E-4</v>
      </c>
    </row>
    <row r="164" spans="1:13" x14ac:dyDescent="0.3">
      <c r="A164" s="102" t="s">
        <v>355</v>
      </c>
      <c r="B164" s="74">
        <v>1</v>
      </c>
      <c r="C164" s="74">
        <v>1</v>
      </c>
      <c r="D164" s="74">
        <v>0</v>
      </c>
      <c r="E164" s="74">
        <v>0</v>
      </c>
      <c r="F164" s="72" t="s">
        <v>744</v>
      </c>
      <c r="G164" s="72" t="s">
        <v>743</v>
      </c>
      <c r="H164" s="73">
        <f t="shared" si="10"/>
        <v>0.5</v>
      </c>
      <c r="I164" s="80">
        <f t="shared" si="11"/>
        <v>2.0368556814422893E-4</v>
      </c>
      <c r="J164" s="80"/>
      <c r="K164" s="13"/>
      <c r="L164" s="83" t="s">
        <v>198</v>
      </c>
      <c r="M164" s="84">
        <v>-2.0368556814422893E-4</v>
      </c>
    </row>
    <row r="165" spans="1:13" x14ac:dyDescent="0.3">
      <c r="A165" s="102" t="s">
        <v>594</v>
      </c>
      <c r="B165" s="74">
        <v>0</v>
      </c>
      <c r="C165" s="74">
        <v>0</v>
      </c>
      <c r="D165" s="74">
        <v>0</v>
      </c>
      <c r="E165" s="74">
        <v>0</v>
      </c>
      <c r="F165" s="72" t="s">
        <v>744</v>
      </c>
      <c r="G165" s="72" t="s">
        <v>743</v>
      </c>
      <c r="H165" s="73">
        <f t="shared" si="10"/>
        <v>0</v>
      </c>
      <c r="I165" s="80">
        <f t="shared" si="11"/>
        <v>0</v>
      </c>
      <c r="J165" s="80"/>
      <c r="K165" s="13"/>
      <c r="L165" s="83" t="s">
        <v>555</v>
      </c>
      <c r="M165" s="84">
        <v>-2.7158075752563857E-4</v>
      </c>
    </row>
    <row r="166" spans="1:13" x14ac:dyDescent="0.3">
      <c r="A166" s="102" t="s">
        <v>232</v>
      </c>
      <c r="B166" s="74">
        <v>28</v>
      </c>
      <c r="C166" s="74">
        <v>23</v>
      </c>
      <c r="D166" s="74">
        <v>0</v>
      </c>
      <c r="E166" s="72" t="s">
        <v>744</v>
      </c>
      <c r="F166" s="72" t="s">
        <v>744</v>
      </c>
      <c r="G166" s="72" t="s">
        <v>743</v>
      </c>
      <c r="H166" s="73">
        <f t="shared" si="10"/>
        <v>17</v>
      </c>
      <c r="I166" s="80">
        <f t="shared" si="11"/>
        <v>6.9253093169037846E-3</v>
      </c>
      <c r="J166" s="80"/>
      <c r="K166" s="13"/>
      <c r="L166" s="83" t="s">
        <v>347</v>
      </c>
      <c r="M166" s="84">
        <v>-2.7158075752563857E-4</v>
      </c>
    </row>
    <row r="167" spans="1:13" x14ac:dyDescent="0.3">
      <c r="A167" s="102" t="s">
        <v>36</v>
      </c>
      <c r="B167" s="74">
        <v>32</v>
      </c>
      <c r="C167" s="74">
        <v>43</v>
      </c>
      <c r="D167" s="74">
        <v>-50</v>
      </c>
      <c r="E167" s="74">
        <v>-24</v>
      </c>
      <c r="F167" s="74">
        <v>-31</v>
      </c>
      <c r="G167" s="72" t="s">
        <v>640</v>
      </c>
      <c r="H167" s="73">
        <f t="shared" si="10"/>
        <v>-6</v>
      </c>
      <c r="I167" s="80">
        <f t="shared" si="11"/>
        <v>-2.4442268177307471E-3</v>
      </c>
      <c r="J167" s="80"/>
      <c r="K167" s="13"/>
      <c r="L167" s="83" t="s">
        <v>614</v>
      </c>
      <c r="M167" s="84">
        <v>-2.7158075752563857E-4</v>
      </c>
    </row>
    <row r="168" spans="1:13" x14ac:dyDescent="0.3">
      <c r="A168" s="102" t="s">
        <v>291</v>
      </c>
      <c r="B168" s="74">
        <v>-1</v>
      </c>
      <c r="C168" s="74">
        <v>0</v>
      </c>
      <c r="D168" s="74">
        <v>0</v>
      </c>
      <c r="E168" s="74">
        <v>0</v>
      </c>
      <c r="F168" s="74">
        <v>0</v>
      </c>
      <c r="G168" s="72" t="s">
        <v>640</v>
      </c>
      <c r="H168" s="73">
        <f t="shared" si="10"/>
        <v>-0.2</v>
      </c>
      <c r="I168" s="80">
        <f t="shared" si="11"/>
        <v>-8.1474227257691574E-5</v>
      </c>
      <c r="J168" s="80"/>
      <c r="K168" s="13"/>
      <c r="L168" s="83" t="s">
        <v>273</v>
      </c>
      <c r="M168" s="84">
        <v>-2.7158075752563857E-4</v>
      </c>
    </row>
    <row r="169" spans="1:13" x14ac:dyDescent="0.3">
      <c r="A169" s="102" t="s">
        <v>302</v>
      </c>
      <c r="B169" s="74">
        <v>20</v>
      </c>
      <c r="C169" s="74">
        <v>96</v>
      </c>
      <c r="D169" s="74">
        <v>56</v>
      </c>
      <c r="E169" s="74">
        <v>12</v>
      </c>
      <c r="F169" s="74">
        <v>5</v>
      </c>
      <c r="G169" s="72" t="s">
        <v>640</v>
      </c>
      <c r="H169" s="73">
        <f t="shared" si="10"/>
        <v>37.799999999999997</v>
      </c>
      <c r="I169" s="80">
        <f t="shared" si="11"/>
        <v>1.5398628951703708E-2</v>
      </c>
      <c r="J169" s="80"/>
      <c r="K169" s="13"/>
      <c r="L169" s="83" t="s">
        <v>272</v>
      </c>
      <c r="M169" s="84">
        <v>-2.7158075752563857E-4</v>
      </c>
    </row>
    <row r="170" spans="1:13" x14ac:dyDescent="0.3">
      <c r="A170" s="102" t="s">
        <v>650</v>
      </c>
      <c r="B170" s="74">
        <v>24</v>
      </c>
      <c r="C170" s="74">
        <v>22</v>
      </c>
      <c r="D170" s="74">
        <v>0</v>
      </c>
      <c r="E170" s="74">
        <v>0</v>
      </c>
      <c r="F170" s="72" t="s">
        <v>744</v>
      </c>
      <c r="G170" s="72" t="s">
        <v>743</v>
      </c>
      <c r="H170" s="73">
        <f t="shared" si="10"/>
        <v>11.5</v>
      </c>
      <c r="I170" s="80">
        <f t="shared" si="11"/>
        <v>4.6847680673172661E-3</v>
      </c>
      <c r="J170" s="80"/>
      <c r="K170" s="13"/>
      <c r="L170" s="83" t="s">
        <v>359</v>
      </c>
      <c r="M170" s="84">
        <v>-3.0552835221634339E-4</v>
      </c>
    </row>
    <row r="171" spans="1:13" x14ac:dyDescent="0.3">
      <c r="A171" s="102" t="s">
        <v>335</v>
      </c>
      <c r="B171" s="74">
        <v>10</v>
      </c>
      <c r="C171" s="74">
        <v>16</v>
      </c>
      <c r="D171" s="74">
        <v>30</v>
      </c>
      <c r="E171" s="72" t="s">
        <v>744</v>
      </c>
      <c r="F171" s="72" t="s">
        <v>744</v>
      </c>
      <c r="G171" s="72" t="s">
        <v>743</v>
      </c>
      <c r="H171" s="73">
        <f t="shared" si="10"/>
        <v>18.666666666666668</v>
      </c>
      <c r="I171" s="80">
        <f t="shared" si="11"/>
        <v>7.6042612107178817E-3</v>
      </c>
      <c r="J171" s="80"/>
      <c r="K171" s="13"/>
      <c r="L171" s="83" t="s">
        <v>208</v>
      </c>
      <c r="M171" s="84">
        <v>-3.0552835221634339E-4</v>
      </c>
    </row>
    <row r="172" spans="1:13" x14ac:dyDescent="0.3">
      <c r="A172" s="102" t="s">
        <v>348</v>
      </c>
      <c r="B172" s="74">
        <v>3735</v>
      </c>
      <c r="C172" s="74">
        <v>3405</v>
      </c>
      <c r="D172" s="74">
        <v>3586</v>
      </c>
      <c r="E172" s="74">
        <v>4008</v>
      </c>
      <c r="F172" s="74">
        <v>4387</v>
      </c>
      <c r="G172" s="72" t="s">
        <v>640</v>
      </c>
      <c r="H172" s="73">
        <f t="shared" si="10"/>
        <v>3824.2</v>
      </c>
      <c r="I172" s="80">
        <f t="shared" si="11"/>
        <v>1.5578686993943205</v>
      </c>
      <c r="J172" s="80"/>
      <c r="K172" s="13"/>
      <c r="L172" s="83" t="s">
        <v>374</v>
      </c>
      <c r="M172" s="84">
        <v>-3.0552835221634339E-4</v>
      </c>
    </row>
    <row r="173" spans="1:13" x14ac:dyDescent="0.3">
      <c r="A173" s="102" t="s">
        <v>366</v>
      </c>
      <c r="B173" s="74">
        <v>12</v>
      </c>
      <c r="C173" s="74">
        <v>46</v>
      </c>
      <c r="D173" s="74">
        <v>59</v>
      </c>
      <c r="E173" s="74">
        <v>54</v>
      </c>
      <c r="F173" s="74">
        <v>47</v>
      </c>
      <c r="G173" s="72" t="s">
        <v>640</v>
      </c>
      <c r="H173" s="73">
        <f t="shared" si="10"/>
        <v>43.6</v>
      </c>
      <c r="I173" s="80">
        <f t="shared" si="11"/>
        <v>1.7761381542176765E-2</v>
      </c>
      <c r="J173" s="80"/>
      <c r="K173" s="13"/>
      <c r="L173" s="83" t="s">
        <v>219</v>
      </c>
      <c r="M173" s="84">
        <v>-4.0737113628845785E-4</v>
      </c>
    </row>
    <row r="174" spans="1:13" x14ac:dyDescent="0.3">
      <c r="A174" s="102" t="s">
        <v>368</v>
      </c>
      <c r="B174" s="74">
        <v>0</v>
      </c>
      <c r="C174" s="74">
        <v>0</v>
      </c>
      <c r="D174" s="74">
        <v>0</v>
      </c>
      <c r="E174" s="74">
        <v>0</v>
      </c>
      <c r="F174" s="72" t="s">
        <v>744</v>
      </c>
      <c r="G174" s="72" t="s">
        <v>743</v>
      </c>
      <c r="H174" s="73">
        <f t="shared" si="10"/>
        <v>0</v>
      </c>
      <c r="I174" s="80">
        <f t="shared" si="11"/>
        <v>0</v>
      </c>
      <c r="J174" s="80"/>
      <c r="K174" s="13"/>
      <c r="L174" s="83" t="s">
        <v>249</v>
      </c>
      <c r="M174" s="84">
        <v>-4.0737113628845785E-4</v>
      </c>
    </row>
    <row r="175" spans="1:13" x14ac:dyDescent="0.3">
      <c r="A175" s="102" t="s">
        <v>425</v>
      </c>
      <c r="B175" s="74">
        <v>90</v>
      </c>
      <c r="C175" s="74">
        <v>77</v>
      </c>
      <c r="D175" s="74">
        <v>-69</v>
      </c>
      <c r="E175" s="74">
        <v>-310</v>
      </c>
      <c r="F175" s="74">
        <v>-306</v>
      </c>
      <c r="G175" s="72" t="s">
        <v>640</v>
      </c>
      <c r="H175" s="73">
        <f t="shared" si="10"/>
        <v>-103.6</v>
      </c>
      <c r="I175" s="80">
        <f t="shared" si="11"/>
        <v>-4.2203649719484232E-2</v>
      </c>
      <c r="J175" s="80"/>
      <c r="K175" s="13"/>
      <c r="L175" s="83" t="s">
        <v>271</v>
      </c>
      <c r="M175" s="84">
        <v>-4.0737113628845785E-4</v>
      </c>
    </row>
    <row r="176" spans="1:13" x14ac:dyDescent="0.3">
      <c r="A176" s="102" t="s">
        <v>210</v>
      </c>
      <c r="B176" s="74">
        <v>-1</v>
      </c>
      <c r="C176" s="74">
        <v>8</v>
      </c>
      <c r="D176" s="72" t="s">
        <v>744</v>
      </c>
      <c r="E176" s="72" t="s">
        <v>744</v>
      </c>
      <c r="F176" s="72" t="s">
        <v>744</v>
      </c>
      <c r="G176" s="72" t="s">
        <v>743</v>
      </c>
      <c r="H176" s="73">
        <f t="shared" si="10"/>
        <v>3.5</v>
      </c>
      <c r="I176" s="80">
        <f t="shared" si="11"/>
        <v>1.4257989770096026E-3</v>
      </c>
      <c r="J176" s="80"/>
      <c r="K176" s="13"/>
      <c r="L176" s="83" t="s">
        <v>387</v>
      </c>
      <c r="M176" s="84">
        <v>-4.0737113628845785E-4</v>
      </c>
    </row>
    <row r="177" spans="1:13" x14ac:dyDescent="0.3">
      <c r="A177" s="102" t="s">
        <v>213</v>
      </c>
      <c r="B177" s="74">
        <v>-5</v>
      </c>
      <c r="C177" s="74">
        <v>31</v>
      </c>
      <c r="D177" s="74">
        <v>0</v>
      </c>
      <c r="E177" s="72" t="s">
        <v>744</v>
      </c>
      <c r="F177" s="72" t="s">
        <v>744</v>
      </c>
      <c r="G177" s="72" t="s">
        <v>743</v>
      </c>
      <c r="H177" s="73">
        <f t="shared" si="10"/>
        <v>8.6666666666666661</v>
      </c>
      <c r="I177" s="80">
        <f t="shared" si="11"/>
        <v>3.5305498478333014E-3</v>
      </c>
      <c r="J177" s="80"/>
      <c r="K177" s="13"/>
      <c r="L177" s="83" t="s">
        <v>558</v>
      </c>
      <c r="M177" s="84">
        <v>-4.0737113628845785E-4</v>
      </c>
    </row>
    <row r="178" spans="1:13" x14ac:dyDescent="0.3">
      <c r="A178" s="102" t="s">
        <v>215</v>
      </c>
      <c r="B178" s="74">
        <v>94</v>
      </c>
      <c r="C178" s="74">
        <v>91</v>
      </c>
      <c r="D178" s="72" t="s">
        <v>744</v>
      </c>
      <c r="E178" s="72" t="s">
        <v>744</v>
      </c>
      <c r="F178" s="72" t="s">
        <v>744</v>
      </c>
      <c r="G178" s="72" t="s">
        <v>743</v>
      </c>
      <c r="H178" s="73">
        <f t="shared" si="10"/>
        <v>92.5</v>
      </c>
      <c r="I178" s="80">
        <f t="shared" si="11"/>
        <v>3.7681830106682357E-2</v>
      </c>
      <c r="J178" s="80"/>
      <c r="K178" s="13"/>
      <c r="L178" s="83" t="s">
        <v>369</v>
      </c>
      <c r="M178" s="84">
        <v>-4.8884536354614947E-4</v>
      </c>
    </row>
    <row r="179" spans="1:13" x14ac:dyDescent="0.3">
      <c r="A179" s="102" t="s">
        <v>279</v>
      </c>
      <c r="B179" s="74">
        <v>17</v>
      </c>
      <c r="C179" s="74">
        <v>13</v>
      </c>
      <c r="D179" s="72" t="s">
        <v>744</v>
      </c>
      <c r="E179" s="72" t="s">
        <v>744</v>
      </c>
      <c r="F179" s="72" t="s">
        <v>744</v>
      </c>
      <c r="G179" s="72" t="s">
        <v>743</v>
      </c>
      <c r="H179" s="73">
        <f t="shared" si="10"/>
        <v>15</v>
      </c>
      <c r="I179" s="80">
        <f t="shared" si="11"/>
        <v>6.1105670443268685E-3</v>
      </c>
      <c r="J179" s="80"/>
      <c r="K179" s="13"/>
      <c r="L179" s="83" t="s">
        <v>229</v>
      </c>
      <c r="M179" s="84">
        <v>-5.0921392036057237E-4</v>
      </c>
    </row>
    <row r="180" spans="1:13" x14ac:dyDescent="0.3">
      <c r="A180" s="102" t="s">
        <v>281</v>
      </c>
      <c r="B180" s="74">
        <v>109</v>
      </c>
      <c r="C180" s="74">
        <v>-19</v>
      </c>
      <c r="D180" s="74">
        <v>38</v>
      </c>
      <c r="E180" s="74">
        <v>100</v>
      </c>
      <c r="F180" s="74">
        <v>128</v>
      </c>
      <c r="G180" s="72" t="s">
        <v>640</v>
      </c>
      <c r="H180" s="73">
        <f t="shared" si="10"/>
        <v>71.2</v>
      </c>
      <c r="I180" s="80">
        <f t="shared" si="11"/>
        <v>2.9004824903738201E-2</v>
      </c>
      <c r="J180" s="80"/>
      <c r="K180" s="13"/>
      <c r="L180" s="83" t="s">
        <v>365</v>
      </c>
      <c r="M180" s="84">
        <v>-6.7895189381409642E-4</v>
      </c>
    </row>
    <row r="181" spans="1:13" x14ac:dyDescent="0.3">
      <c r="A181" s="102" t="s">
        <v>284</v>
      </c>
      <c r="B181" s="72" t="s">
        <v>744</v>
      </c>
      <c r="C181" s="72" t="s">
        <v>744</v>
      </c>
      <c r="D181" s="72" t="s">
        <v>744</v>
      </c>
      <c r="E181" s="72" t="s">
        <v>744</v>
      </c>
      <c r="F181" s="72" t="s">
        <v>744</v>
      </c>
      <c r="G181" s="72" t="s">
        <v>743</v>
      </c>
      <c r="H181" s="73"/>
      <c r="I181" s="80">
        <f t="shared" si="11"/>
        <v>0</v>
      </c>
      <c r="J181" s="80"/>
      <c r="K181" s="13"/>
      <c r="L181" s="83" t="s">
        <v>382</v>
      </c>
      <c r="M181" s="84">
        <v>-6.7895189381409642E-4</v>
      </c>
    </row>
    <row r="182" spans="1:13" x14ac:dyDescent="0.3">
      <c r="A182" s="102" t="s">
        <v>289</v>
      </c>
      <c r="B182" s="72" t="s">
        <v>744</v>
      </c>
      <c r="C182" s="72" t="s">
        <v>744</v>
      </c>
      <c r="D182" s="72" t="s">
        <v>744</v>
      </c>
      <c r="E182" s="72" t="s">
        <v>744</v>
      </c>
      <c r="F182" s="72" t="s">
        <v>744</v>
      </c>
      <c r="G182" s="72" t="s">
        <v>743</v>
      </c>
      <c r="H182" s="73"/>
      <c r="I182" s="80">
        <f t="shared" si="11"/>
        <v>0</v>
      </c>
      <c r="J182" s="80"/>
      <c r="K182" s="13"/>
      <c r="L182" s="83" t="s">
        <v>222</v>
      </c>
      <c r="M182" s="84">
        <v>-7.128994885048013E-4</v>
      </c>
    </row>
    <row r="183" spans="1:13" x14ac:dyDescent="0.3">
      <c r="A183" s="102" t="s">
        <v>293</v>
      </c>
      <c r="B183" s="74">
        <v>65</v>
      </c>
      <c r="C183" s="74">
        <v>57</v>
      </c>
      <c r="D183" s="74">
        <v>70</v>
      </c>
      <c r="E183" s="74">
        <v>65</v>
      </c>
      <c r="F183" s="74">
        <v>69</v>
      </c>
      <c r="G183" s="72" t="s">
        <v>640</v>
      </c>
      <c r="H183" s="73">
        <f t="shared" si="10"/>
        <v>65.2</v>
      </c>
      <c r="I183" s="80">
        <f t="shared" si="11"/>
        <v>2.6560598086007456E-2</v>
      </c>
      <c r="J183" s="80"/>
      <c r="K183" s="13"/>
      <c r="L183" s="83" t="s">
        <v>231</v>
      </c>
      <c r="M183" s="84">
        <v>-1.0184278407211447E-3</v>
      </c>
    </row>
    <row r="184" spans="1:13" x14ac:dyDescent="0.3">
      <c r="A184" s="102" t="s">
        <v>669</v>
      </c>
      <c r="B184" s="74">
        <v>0</v>
      </c>
      <c r="C184" s="74">
        <v>0</v>
      </c>
      <c r="D184" s="72" t="s">
        <v>744</v>
      </c>
      <c r="E184" s="72" t="s">
        <v>744</v>
      </c>
      <c r="F184" s="72" t="s">
        <v>744</v>
      </c>
      <c r="G184" s="72" t="s">
        <v>743</v>
      </c>
      <c r="H184" s="73">
        <f t="shared" si="10"/>
        <v>0</v>
      </c>
      <c r="I184" s="80">
        <f t="shared" si="11"/>
        <v>0</v>
      </c>
      <c r="J184" s="80"/>
      <c r="K184" s="13"/>
      <c r="L184" s="83" t="s">
        <v>304</v>
      </c>
      <c r="M184" s="84">
        <v>-1.0184278407211447E-3</v>
      </c>
    </row>
    <row r="185" spans="1:13" x14ac:dyDescent="0.3">
      <c r="A185" s="102" t="s">
        <v>328</v>
      </c>
      <c r="B185" s="72" t="s">
        <v>744</v>
      </c>
      <c r="C185" s="72" t="s">
        <v>744</v>
      </c>
      <c r="D185" s="72" t="s">
        <v>744</v>
      </c>
      <c r="E185" s="72" t="s">
        <v>744</v>
      </c>
      <c r="F185" s="72" t="s">
        <v>744</v>
      </c>
      <c r="G185" s="72" t="s">
        <v>743</v>
      </c>
      <c r="H185" s="73"/>
      <c r="I185" s="80">
        <f t="shared" si="11"/>
        <v>0</v>
      </c>
      <c r="J185" s="80"/>
      <c r="K185" s="13"/>
      <c r="L185" s="83" t="s">
        <v>649</v>
      </c>
      <c r="M185" s="84">
        <v>-2.0368556814422895E-3</v>
      </c>
    </row>
    <row r="186" spans="1:13" x14ac:dyDescent="0.3">
      <c r="A186" s="102" t="s">
        <v>337</v>
      </c>
      <c r="B186" s="74">
        <v>3130</v>
      </c>
      <c r="C186" s="74">
        <v>2280</v>
      </c>
      <c r="D186" s="74">
        <v>2182</v>
      </c>
      <c r="E186" s="74">
        <v>1748</v>
      </c>
      <c r="F186" s="74">
        <v>2238</v>
      </c>
      <c r="G186" s="72" t="s">
        <v>640</v>
      </c>
      <c r="H186" s="73">
        <f t="shared" si="10"/>
        <v>2315.6</v>
      </c>
      <c r="I186" s="80">
        <f t="shared" si="11"/>
        <v>0.94330860318955301</v>
      </c>
      <c r="J186" s="80"/>
      <c r="K186" s="13"/>
      <c r="L186" s="83" t="s">
        <v>36</v>
      </c>
      <c r="M186" s="84">
        <v>-2.4442268177307471E-3</v>
      </c>
    </row>
    <row r="187" spans="1:13" x14ac:dyDescent="0.3">
      <c r="A187" s="102" t="s">
        <v>44</v>
      </c>
      <c r="B187" s="74">
        <v>37</v>
      </c>
      <c r="C187" s="74">
        <v>-1</v>
      </c>
      <c r="D187" s="74">
        <v>-199</v>
      </c>
      <c r="E187" s="74">
        <v>29</v>
      </c>
      <c r="F187" s="74">
        <v>-34</v>
      </c>
      <c r="G187" s="72" t="s">
        <v>640</v>
      </c>
      <c r="H187" s="73">
        <f t="shared" si="10"/>
        <v>-33.6</v>
      </c>
      <c r="I187" s="80">
        <f t="shared" si="11"/>
        <v>-1.3687670179292186E-2</v>
      </c>
      <c r="J187" s="80"/>
      <c r="K187" s="13"/>
      <c r="L187" s="83" t="s">
        <v>278</v>
      </c>
      <c r="M187" s="84">
        <v>-3.0552835221634342E-3</v>
      </c>
    </row>
    <row r="188" spans="1:13" x14ac:dyDescent="0.3">
      <c r="A188" s="102" t="s">
        <v>363</v>
      </c>
      <c r="B188" s="72" t="s">
        <v>744</v>
      </c>
      <c r="C188" s="72" t="s">
        <v>744</v>
      </c>
      <c r="D188" s="72" t="s">
        <v>744</v>
      </c>
      <c r="E188" s="72" t="s">
        <v>744</v>
      </c>
      <c r="F188" s="74">
        <v>0</v>
      </c>
      <c r="G188" s="72" t="s">
        <v>640</v>
      </c>
      <c r="H188" s="73">
        <f t="shared" si="10"/>
        <v>0</v>
      </c>
      <c r="I188" s="80">
        <f t="shared" si="11"/>
        <v>0</v>
      </c>
      <c r="J188" s="80"/>
      <c r="K188" s="13"/>
      <c r="L188" s="83" t="s">
        <v>266</v>
      </c>
      <c r="M188" s="84">
        <v>-4.2095017416473989E-3</v>
      </c>
    </row>
    <row r="189" spans="1:13" x14ac:dyDescent="0.3">
      <c r="A189" s="102" t="s">
        <v>378</v>
      </c>
      <c r="B189" s="74">
        <v>4396</v>
      </c>
      <c r="C189" s="74">
        <v>3873</v>
      </c>
      <c r="D189" s="74">
        <v>4195</v>
      </c>
      <c r="E189" s="74">
        <v>4048</v>
      </c>
      <c r="F189" s="74">
        <v>4286</v>
      </c>
      <c r="G189" s="72" t="s">
        <v>640</v>
      </c>
      <c r="H189" s="73">
        <f t="shared" si="10"/>
        <v>4159.6000000000004</v>
      </c>
      <c r="I189" s="80">
        <f t="shared" si="11"/>
        <v>1.6945009785054694</v>
      </c>
      <c r="J189" s="80"/>
      <c r="K189" s="13"/>
      <c r="L189" s="83" t="s">
        <v>344</v>
      </c>
      <c r="M189" s="84">
        <v>-5.7031959080384104E-3</v>
      </c>
    </row>
    <row r="190" spans="1:13" x14ac:dyDescent="0.3">
      <c r="A190" s="102" t="s">
        <v>387</v>
      </c>
      <c r="B190" s="74">
        <v>-1</v>
      </c>
      <c r="C190" s="74">
        <v>-1</v>
      </c>
      <c r="D190" s="72" t="s">
        <v>744</v>
      </c>
      <c r="E190" s="72" t="s">
        <v>744</v>
      </c>
      <c r="F190" s="72" t="s">
        <v>744</v>
      </c>
      <c r="G190" s="72" t="s">
        <v>743</v>
      </c>
      <c r="H190" s="73">
        <f t="shared" ref="H190:H209" si="12">AVERAGE(B190:G190)</f>
        <v>-1</v>
      </c>
      <c r="I190" s="80">
        <f t="shared" si="11"/>
        <v>-4.0737113628845785E-4</v>
      </c>
      <c r="J190" s="80"/>
      <c r="K190" s="13"/>
      <c r="L190" s="83" t="s">
        <v>310</v>
      </c>
      <c r="M190" s="84">
        <v>-6.5179381806153257E-3</v>
      </c>
    </row>
    <row r="191" spans="1:13" x14ac:dyDescent="0.3">
      <c r="A191" s="102" t="s">
        <v>667</v>
      </c>
      <c r="B191" s="74">
        <v>0</v>
      </c>
      <c r="C191" s="74">
        <v>0</v>
      </c>
      <c r="D191" s="74">
        <v>0</v>
      </c>
      <c r="E191" s="74">
        <v>0</v>
      </c>
      <c r="F191" s="74">
        <v>0</v>
      </c>
      <c r="G191" s="72" t="s">
        <v>640</v>
      </c>
      <c r="H191" s="73">
        <f t="shared" si="12"/>
        <v>0</v>
      </c>
      <c r="I191" s="80">
        <f t="shared" si="11"/>
        <v>0</v>
      </c>
      <c r="J191" s="80"/>
      <c r="K191" s="13"/>
      <c r="L191" s="83" t="s">
        <v>245</v>
      </c>
      <c r="M191" s="84">
        <v>-7.7400515894806999E-3</v>
      </c>
    </row>
    <row r="192" spans="1:13" x14ac:dyDescent="0.3">
      <c r="A192" s="102" t="s">
        <v>662</v>
      </c>
      <c r="B192" s="74">
        <v>0</v>
      </c>
      <c r="C192" s="74">
        <v>0</v>
      </c>
      <c r="D192" s="74">
        <v>0</v>
      </c>
      <c r="E192" s="74">
        <v>0</v>
      </c>
      <c r="F192" s="74">
        <v>0</v>
      </c>
      <c r="G192" s="72" t="s">
        <v>640</v>
      </c>
      <c r="H192" s="73">
        <f t="shared" si="12"/>
        <v>0</v>
      </c>
      <c r="I192" s="80">
        <f t="shared" si="11"/>
        <v>0</v>
      </c>
      <c r="J192" s="80"/>
      <c r="K192" s="13"/>
      <c r="L192" s="83" t="s">
        <v>315</v>
      </c>
      <c r="M192" s="84">
        <v>-1.1202706247932591E-2</v>
      </c>
    </row>
    <row r="193" spans="1:13" x14ac:dyDescent="0.3">
      <c r="A193" s="102" t="s">
        <v>659</v>
      </c>
      <c r="B193" s="74">
        <v>0</v>
      </c>
      <c r="C193" s="74">
        <v>0</v>
      </c>
      <c r="D193" s="74">
        <v>0</v>
      </c>
      <c r="E193" s="74">
        <v>0</v>
      </c>
      <c r="F193" s="74">
        <v>0</v>
      </c>
      <c r="G193" s="72" t="s">
        <v>640</v>
      </c>
      <c r="H193" s="73">
        <f t="shared" si="12"/>
        <v>0</v>
      </c>
      <c r="I193" s="80">
        <f t="shared" si="11"/>
        <v>0</v>
      </c>
      <c r="J193" s="80"/>
      <c r="K193" s="13"/>
      <c r="L193" s="83" t="s">
        <v>308</v>
      </c>
      <c r="M193" s="84">
        <v>-1.2628505224942195E-2</v>
      </c>
    </row>
    <row r="194" spans="1:13" x14ac:dyDescent="0.3">
      <c r="A194" s="102" t="s">
        <v>660</v>
      </c>
      <c r="B194" s="74">
        <v>0</v>
      </c>
      <c r="C194" s="74">
        <v>0</v>
      </c>
      <c r="D194" s="74">
        <v>0</v>
      </c>
      <c r="E194" s="74">
        <v>0</v>
      </c>
      <c r="F194" s="74">
        <v>0</v>
      </c>
      <c r="G194" s="72" t="s">
        <v>640</v>
      </c>
      <c r="H194" s="73">
        <f t="shared" si="12"/>
        <v>0</v>
      </c>
      <c r="I194" s="80">
        <f t="shared" si="11"/>
        <v>0</v>
      </c>
      <c r="J194" s="80"/>
      <c r="K194" s="13"/>
      <c r="L194" s="83" t="s">
        <v>44</v>
      </c>
      <c r="M194" s="84">
        <v>-1.3687670179292186E-2</v>
      </c>
    </row>
    <row r="195" spans="1:13" x14ac:dyDescent="0.3">
      <c r="A195" s="102" t="s">
        <v>260</v>
      </c>
      <c r="B195" s="74">
        <v>0</v>
      </c>
      <c r="C195" s="74">
        <v>0</v>
      </c>
      <c r="D195" s="74">
        <v>0</v>
      </c>
      <c r="E195" s="72" t="s">
        <v>744</v>
      </c>
      <c r="F195" s="72" t="s">
        <v>744</v>
      </c>
      <c r="G195" s="72" t="s">
        <v>743</v>
      </c>
      <c r="H195" s="73">
        <f t="shared" si="12"/>
        <v>0</v>
      </c>
      <c r="I195" s="80">
        <f t="shared" ref="I195:I209" si="13">H195/$H$6*100</f>
        <v>0</v>
      </c>
      <c r="J195" s="80"/>
      <c r="K195" s="13"/>
      <c r="L195" s="83" t="s">
        <v>314</v>
      </c>
      <c r="M195" s="84">
        <v>-1.5806000087992163E-2</v>
      </c>
    </row>
    <row r="196" spans="1:13" x14ac:dyDescent="0.3">
      <c r="A196" s="102" t="s">
        <v>493</v>
      </c>
      <c r="B196" s="74">
        <v>0</v>
      </c>
      <c r="C196" s="74">
        <v>0</v>
      </c>
      <c r="D196" s="74">
        <v>0</v>
      </c>
      <c r="E196" s="74">
        <v>0</v>
      </c>
      <c r="F196" s="72" t="s">
        <v>744</v>
      </c>
      <c r="G196" s="72" t="s">
        <v>743</v>
      </c>
      <c r="H196" s="73">
        <f t="shared" si="12"/>
        <v>0</v>
      </c>
      <c r="I196" s="80">
        <f t="shared" si="13"/>
        <v>0</v>
      </c>
      <c r="J196" s="80"/>
      <c r="K196" s="13"/>
      <c r="L196" s="83" t="s">
        <v>224</v>
      </c>
      <c r="M196" s="84">
        <v>-1.9655657325918091E-2</v>
      </c>
    </row>
    <row r="197" spans="1:13" x14ac:dyDescent="0.3">
      <c r="A197" s="102" t="s">
        <v>332</v>
      </c>
      <c r="B197" s="74">
        <v>1</v>
      </c>
      <c r="C197" s="74">
        <v>3</v>
      </c>
      <c r="D197" s="74">
        <v>0</v>
      </c>
      <c r="E197" s="74">
        <v>0</v>
      </c>
      <c r="F197" s="72" t="s">
        <v>744</v>
      </c>
      <c r="G197" s="72" t="s">
        <v>743</v>
      </c>
      <c r="H197" s="73">
        <f t="shared" si="12"/>
        <v>1</v>
      </c>
      <c r="I197" s="80">
        <f t="shared" si="13"/>
        <v>4.0737113628845785E-4</v>
      </c>
      <c r="J197" s="80"/>
      <c r="K197" s="13"/>
      <c r="L197" s="83" t="s">
        <v>282</v>
      </c>
      <c r="M197" s="84">
        <v>-3.5577079235858657E-2</v>
      </c>
    </row>
    <row r="198" spans="1:13" x14ac:dyDescent="0.3">
      <c r="A198" s="102" t="s">
        <v>351</v>
      </c>
      <c r="B198" s="74">
        <v>0</v>
      </c>
      <c r="C198" s="74">
        <v>0</v>
      </c>
      <c r="D198" s="74">
        <v>0</v>
      </c>
      <c r="E198" s="74">
        <v>0</v>
      </c>
      <c r="F198" s="72" t="s">
        <v>744</v>
      </c>
      <c r="G198" s="72" t="s">
        <v>743</v>
      </c>
      <c r="H198" s="73">
        <f t="shared" si="12"/>
        <v>0</v>
      </c>
      <c r="I198" s="80">
        <f t="shared" si="13"/>
        <v>0</v>
      </c>
      <c r="J198" s="80"/>
      <c r="K198" s="13"/>
      <c r="L198" s="83" t="s">
        <v>425</v>
      </c>
      <c r="M198" s="84">
        <v>-4.2203649719484232E-2</v>
      </c>
    </row>
    <row r="199" spans="1:13" x14ac:dyDescent="0.3">
      <c r="A199" s="102" t="s">
        <v>383</v>
      </c>
      <c r="B199" s="74">
        <v>0</v>
      </c>
      <c r="C199" s="74">
        <v>0</v>
      </c>
      <c r="D199" s="74">
        <v>0</v>
      </c>
      <c r="E199" s="74">
        <v>0</v>
      </c>
      <c r="F199" s="72" t="s">
        <v>744</v>
      </c>
      <c r="G199" s="72" t="s">
        <v>743</v>
      </c>
      <c r="H199" s="73">
        <f t="shared" si="12"/>
        <v>0</v>
      </c>
      <c r="I199" s="80">
        <f t="shared" si="13"/>
        <v>0</v>
      </c>
      <c r="J199" s="80"/>
      <c r="K199" s="13"/>
      <c r="L199" s="83" t="s">
        <v>251</v>
      </c>
      <c r="M199" s="84">
        <v>-4.5707041491564973E-2</v>
      </c>
    </row>
    <row r="200" spans="1:13" x14ac:dyDescent="0.3">
      <c r="A200" s="102" t="s">
        <v>550</v>
      </c>
      <c r="B200" s="74">
        <v>0</v>
      </c>
      <c r="C200" s="74">
        <v>0</v>
      </c>
      <c r="D200" s="72" t="s">
        <v>744</v>
      </c>
      <c r="E200" s="72" t="s">
        <v>744</v>
      </c>
      <c r="F200" s="72" t="s">
        <v>744</v>
      </c>
      <c r="G200" s="72" t="s">
        <v>743</v>
      </c>
      <c r="H200" s="73">
        <f t="shared" si="12"/>
        <v>0</v>
      </c>
      <c r="I200" s="80">
        <f t="shared" si="13"/>
        <v>0</v>
      </c>
      <c r="J200" s="80"/>
      <c r="K200" s="13"/>
      <c r="L200" s="83" t="s">
        <v>377</v>
      </c>
      <c r="M200" s="84">
        <v>-7.7400515894806995E-2</v>
      </c>
    </row>
    <row r="201" spans="1:13" x14ac:dyDescent="0.3">
      <c r="A201" s="102" t="s">
        <v>287</v>
      </c>
      <c r="B201" s="74">
        <v>0</v>
      </c>
      <c r="C201" s="74">
        <v>0</v>
      </c>
      <c r="D201" s="74">
        <v>0</v>
      </c>
      <c r="E201" s="74">
        <v>0</v>
      </c>
      <c r="F201" s="74">
        <v>0</v>
      </c>
      <c r="G201" s="72" t="s">
        <v>640</v>
      </c>
      <c r="H201" s="73">
        <f t="shared" si="12"/>
        <v>0</v>
      </c>
      <c r="I201" s="80">
        <f t="shared" si="13"/>
        <v>0</v>
      </c>
      <c r="J201" s="80"/>
      <c r="K201" s="13"/>
      <c r="L201" s="83" t="s">
        <v>253</v>
      </c>
      <c r="M201" s="84">
        <v>-0.1121900109338413</v>
      </c>
    </row>
    <row r="202" spans="1:13" x14ac:dyDescent="0.3">
      <c r="A202" s="102" t="s">
        <v>306</v>
      </c>
      <c r="B202" s="74">
        <v>11</v>
      </c>
      <c r="C202" s="74">
        <v>18</v>
      </c>
      <c r="D202" s="72" t="s">
        <v>744</v>
      </c>
      <c r="E202" s="72" t="s">
        <v>744</v>
      </c>
      <c r="F202" s="72" t="s">
        <v>744</v>
      </c>
      <c r="G202" s="72" t="s">
        <v>743</v>
      </c>
      <c r="H202" s="73">
        <f t="shared" si="12"/>
        <v>14.5</v>
      </c>
      <c r="I202" s="80">
        <f t="shared" si="13"/>
        <v>5.9068814761826394E-3</v>
      </c>
      <c r="J202" s="80"/>
      <c r="K202" s="13"/>
      <c r="L202" s="83" t="s">
        <v>313</v>
      </c>
      <c r="M202" s="84"/>
    </row>
    <row r="203" spans="1:13" x14ac:dyDescent="0.3">
      <c r="A203" s="102" t="s">
        <v>665</v>
      </c>
      <c r="B203" s="74">
        <v>0</v>
      </c>
      <c r="C203" s="74">
        <v>0</v>
      </c>
      <c r="D203" s="74">
        <v>0</v>
      </c>
      <c r="E203" s="74">
        <v>0</v>
      </c>
      <c r="F203" s="74">
        <v>2</v>
      </c>
      <c r="G203" s="72" t="s">
        <v>640</v>
      </c>
      <c r="H203" s="73">
        <f t="shared" si="12"/>
        <v>0.4</v>
      </c>
      <c r="I203" s="80">
        <f t="shared" si="13"/>
        <v>1.6294845451538315E-4</v>
      </c>
      <c r="J203" s="80"/>
      <c r="K203" s="13"/>
      <c r="L203" s="83" t="s">
        <v>326</v>
      </c>
      <c r="M203" s="84"/>
    </row>
    <row r="204" spans="1:13" x14ac:dyDescent="0.3">
      <c r="A204" s="102" t="s">
        <v>318</v>
      </c>
      <c r="B204" s="74">
        <v>0</v>
      </c>
      <c r="C204" s="74">
        <v>0</v>
      </c>
      <c r="D204" s="74">
        <v>0</v>
      </c>
      <c r="E204" s="74">
        <v>0</v>
      </c>
      <c r="F204" s="74">
        <v>0</v>
      </c>
      <c r="G204" s="72" t="s">
        <v>640</v>
      </c>
      <c r="H204" s="73">
        <f t="shared" si="12"/>
        <v>0</v>
      </c>
      <c r="I204" s="80">
        <f t="shared" si="13"/>
        <v>0</v>
      </c>
      <c r="J204" s="80"/>
      <c r="K204" s="13"/>
      <c r="L204" s="13"/>
      <c r="M204" s="13"/>
    </row>
    <row r="205" spans="1:13" x14ac:dyDescent="0.3">
      <c r="A205" s="102" t="s">
        <v>487</v>
      </c>
      <c r="B205" s="74">
        <v>0</v>
      </c>
      <c r="C205" s="74">
        <v>0</v>
      </c>
      <c r="D205" s="74">
        <v>0</v>
      </c>
      <c r="E205" s="74">
        <v>0</v>
      </c>
      <c r="F205" s="74">
        <v>0</v>
      </c>
      <c r="G205" s="72" t="s">
        <v>640</v>
      </c>
      <c r="H205" s="73">
        <f t="shared" si="12"/>
        <v>0</v>
      </c>
      <c r="I205" s="80">
        <f t="shared" si="13"/>
        <v>0</v>
      </c>
      <c r="J205" s="80"/>
      <c r="K205" s="13"/>
      <c r="L205" s="13"/>
      <c r="M205" s="13"/>
    </row>
    <row r="206" spans="1:13" x14ac:dyDescent="0.3">
      <c r="A206" s="102" t="s">
        <v>330</v>
      </c>
      <c r="B206" s="74">
        <v>0</v>
      </c>
      <c r="C206" s="74">
        <v>0</v>
      </c>
      <c r="D206" s="74">
        <v>0</v>
      </c>
      <c r="E206" s="74">
        <v>0</v>
      </c>
      <c r="F206" s="72" t="s">
        <v>744</v>
      </c>
      <c r="G206" s="72" t="s">
        <v>743</v>
      </c>
      <c r="H206" s="73">
        <f t="shared" si="12"/>
        <v>0</v>
      </c>
      <c r="I206" s="80">
        <f t="shared" si="13"/>
        <v>0</v>
      </c>
      <c r="J206" s="80"/>
      <c r="K206" s="13"/>
      <c r="L206" s="13"/>
      <c r="M206" s="13"/>
    </row>
    <row r="207" spans="1:13" x14ac:dyDescent="0.3">
      <c r="A207" s="102" t="s">
        <v>620</v>
      </c>
      <c r="B207" s="74">
        <v>0</v>
      </c>
      <c r="C207" s="74">
        <v>0</v>
      </c>
      <c r="D207" s="74">
        <v>0</v>
      </c>
      <c r="E207" s="74">
        <v>0</v>
      </c>
      <c r="F207" s="74">
        <v>0</v>
      </c>
      <c r="G207" s="72" t="s">
        <v>640</v>
      </c>
      <c r="H207" s="73">
        <f t="shared" si="12"/>
        <v>0</v>
      </c>
      <c r="I207" s="80">
        <f t="shared" si="13"/>
        <v>0</v>
      </c>
      <c r="J207" s="80"/>
      <c r="K207" s="13"/>
      <c r="L207" s="13"/>
      <c r="M207" s="13"/>
    </row>
    <row r="208" spans="1:13" x14ac:dyDescent="0.3">
      <c r="A208" s="102" t="s">
        <v>664</v>
      </c>
      <c r="B208" s="74">
        <v>0</v>
      </c>
      <c r="C208" s="74">
        <v>0</v>
      </c>
      <c r="D208" s="74">
        <v>0</v>
      </c>
      <c r="E208" s="74">
        <v>0</v>
      </c>
      <c r="F208" s="74">
        <v>0</v>
      </c>
      <c r="G208" s="72" t="s">
        <v>640</v>
      </c>
      <c r="H208" s="73">
        <f t="shared" si="12"/>
        <v>0</v>
      </c>
      <c r="I208" s="80">
        <f t="shared" si="13"/>
        <v>0</v>
      </c>
      <c r="J208" s="80"/>
      <c r="K208" s="13"/>
      <c r="L208" s="13"/>
      <c r="M208" s="13"/>
    </row>
    <row r="209" spans="1:13" x14ac:dyDescent="0.3">
      <c r="A209" s="102" t="s">
        <v>558</v>
      </c>
      <c r="B209" s="74">
        <v>-1</v>
      </c>
      <c r="C209" s="74">
        <v>-1</v>
      </c>
      <c r="D209" s="74">
        <v>-1</v>
      </c>
      <c r="E209" s="74">
        <v>-1</v>
      </c>
      <c r="F209" s="72" t="s">
        <v>744</v>
      </c>
      <c r="G209" s="72" t="s">
        <v>743</v>
      </c>
      <c r="H209" s="73">
        <f t="shared" si="12"/>
        <v>-1</v>
      </c>
      <c r="I209" s="80">
        <f t="shared" si="13"/>
        <v>-4.0737113628845785E-4</v>
      </c>
      <c r="J209" s="80"/>
      <c r="K209" s="13"/>
      <c r="L209" s="13"/>
      <c r="M209" s="13"/>
    </row>
  </sheetData>
  <autoFilter ref="L30:M209" xr:uid="{5BA127EC-4F19-4944-8A7A-70F3E95DB25C}">
    <sortState xmlns:xlrd2="http://schemas.microsoft.com/office/spreadsheetml/2017/richdata2" ref="L31:M209">
      <sortCondition descending="1" ref="M30:M209"/>
    </sortState>
  </autoFilter>
  <pageMargins left="0.70866141732283472" right="0.70866141732283472" top="0.78740157480314965" bottom="0.74803149606299213" header="0.31496062992125984" footer="0.31496062992125984"/>
  <pageSetup paperSize="9" scale="73" fitToHeight="0" orientation="landscape" r:id="rId1"/>
  <headerFooter>
    <oddHeader>&amp;L&amp;G</oddHeader>
    <oddFooter>Página &amp;P</oddFooter>
  </headerFooter>
  <legacyDrawingHF r:id="rId2"/>
  <tableParts count="1">
    <tablePart r:id="rId3"/>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9A9EB-03F0-3B49-80BF-8CF11C6309F9}">
  <sheetPr codeName="Hoja28">
    <tabColor theme="5"/>
    <pageSetUpPr fitToPage="1"/>
  </sheetPr>
  <dimension ref="A1:N221"/>
  <sheetViews>
    <sheetView view="pageLayout" zoomScaleNormal="130" workbookViewId="0">
      <selection activeCell="K27" sqref="K27"/>
    </sheetView>
  </sheetViews>
  <sheetFormatPr baseColWidth="10" defaultColWidth="8.875" defaultRowHeight="16.5" x14ac:dyDescent="0.3"/>
  <cols>
    <col min="1" max="1" width="29.875" style="5" customWidth="1"/>
    <col min="2" max="6" width="10" style="5" customWidth="1"/>
    <col min="7" max="7" width="1.75" style="5" bestFit="1" customWidth="1"/>
    <col min="8" max="8" width="9.125" style="5" bestFit="1" customWidth="1"/>
    <col min="9" max="11" width="8.875" style="5"/>
    <col min="12" max="12" width="30.625" style="5" customWidth="1"/>
    <col min="13" max="16384" width="8.875" style="5"/>
  </cols>
  <sheetData>
    <row r="1" spans="1:13" ht="20.25" x14ac:dyDescent="0.35">
      <c r="A1" s="3" t="s">
        <v>1588</v>
      </c>
    </row>
    <row r="2" spans="1:13" x14ac:dyDescent="0.3">
      <c r="A2" s="5" t="s">
        <v>1576</v>
      </c>
      <c r="B2" s="68"/>
    </row>
    <row r="3" spans="1:13" x14ac:dyDescent="0.3">
      <c r="A3" s="5" t="s">
        <v>1188</v>
      </c>
      <c r="B3" s="68"/>
    </row>
    <row r="5" spans="1:13" x14ac:dyDescent="0.3">
      <c r="A5" s="102" t="s">
        <v>1626</v>
      </c>
      <c r="B5" s="86" t="s">
        <v>12</v>
      </c>
      <c r="C5" s="86" t="s">
        <v>17</v>
      </c>
      <c r="D5" s="86" t="s">
        <v>13</v>
      </c>
      <c r="E5" s="86" t="s">
        <v>14</v>
      </c>
      <c r="F5" s="86" t="s">
        <v>15</v>
      </c>
      <c r="G5" s="86" t="s">
        <v>1615</v>
      </c>
      <c r="H5" s="94" t="s">
        <v>1554</v>
      </c>
      <c r="I5" s="94" t="s">
        <v>182</v>
      </c>
      <c r="J5" s="150"/>
      <c r="K5" s="13"/>
      <c r="L5" s="13"/>
      <c r="M5" s="13"/>
    </row>
    <row r="6" spans="1:13" ht="17.25" thickBot="1" x14ac:dyDescent="0.35">
      <c r="A6" s="106" t="s">
        <v>179</v>
      </c>
      <c r="B6" s="159">
        <f>B7+B30</f>
        <v>414665</v>
      </c>
      <c r="C6" s="159">
        <f>C7+C30</f>
        <v>379830</v>
      </c>
      <c r="D6" s="159">
        <f>D7+D30</f>
        <v>412079</v>
      </c>
      <c r="E6" s="159">
        <f>E7+E30</f>
        <v>419094</v>
      </c>
      <c r="F6" s="159">
        <f>F7+F30</f>
        <v>473200</v>
      </c>
      <c r="G6" s="157"/>
      <c r="H6" s="160">
        <f t="shared" ref="H6:H28" si="0">AVERAGE(B6:F6)</f>
        <v>419773.6</v>
      </c>
      <c r="I6" s="134">
        <f t="shared" ref="I6:I28" si="1">H6/$H$6*100</f>
        <v>100</v>
      </c>
      <c r="J6" s="13"/>
      <c r="K6" s="13"/>
      <c r="L6" s="13"/>
      <c r="M6" s="13"/>
    </row>
    <row r="7" spans="1:13" x14ac:dyDescent="0.3">
      <c r="A7" s="107" t="s">
        <v>1558</v>
      </c>
      <c r="B7" s="164">
        <f>SUM(B10:B28)</f>
        <v>222121</v>
      </c>
      <c r="C7" s="164">
        <f>SUM(C10:C28)</f>
        <v>195836</v>
      </c>
      <c r="D7" s="164">
        <f>SUM(D10:D28)</f>
        <v>213560</v>
      </c>
      <c r="E7" s="164">
        <f>SUM(E10:E28)</f>
        <v>222746</v>
      </c>
      <c r="F7" s="164">
        <f>SUM(F10:F28)</f>
        <v>237192</v>
      </c>
      <c r="G7" s="143" t="s">
        <v>640</v>
      </c>
      <c r="H7" s="144">
        <f t="shared" si="0"/>
        <v>218291</v>
      </c>
      <c r="I7" s="109">
        <f t="shared" si="1"/>
        <v>52.002079216034545</v>
      </c>
      <c r="J7" s="98"/>
      <c r="K7" s="13"/>
      <c r="L7" s="13"/>
      <c r="M7" s="13"/>
    </row>
    <row r="8" spans="1:13" x14ac:dyDescent="0.3">
      <c r="A8" s="104" t="s">
        <v>202</v>
      </c>
      <c r="B8" s="81">
        <v>265374</v>
      </c>
      <c r="C8" s="81">
        <v>242258</v>
      </c>
      <c r="D8" s="81">
        <v>269357</v>
      </c>
      <c r="E8" s="81">
        <v>286627</v>
      </c>
      <c r="F8" s="81">
        <v>299124</v>
      </c>
      <c r="G8" s="72" t="s">
        <v>640</v>
      </c>
      <c r="H8" s="73">
        <f t="shared" si="0"/>
        <v>272548</v>
      </c>
      <c r="I8" s="80">
        <f t="shared" si="1"/>
        <v>64.927379901928091</v>
      </c>
      <c r="J8" s="80"/>
      <c r="K8" s="13"/>
      <c r="L8" s="13"/>
      <c r="M8" s="13"/>
    </row>
    <row r="9" spans="1:13" x14ac:dyDescent="0.3">
      <c r="A9" s="104" t="s">
        <v>686</v>
      </c>
      <c r="B9" s="81">
        <v>143969</v>
      </c>
      <c r="C9" s="81">
        <v>136784</v>
      </c>
      <c r="D9" s="81">
        <v>147288</v>
      </c>
      <c r="E9" s="81">
        <v>156242</v>
      </c>
      <c r="F9" s="81">
        <v>161450</v>
      </c>
      <c r="G9" s="72" t="s">
        <v>640</v>
      </c>
      <c r="H9" s="73">
        <f t="shared" si="0"/>
        <v>149146.6</v>
      </c>
      <c r="I9" s="80">
        <f t="shared" si="1"/>
        <v>35.530247733540179</v>
      </c>
      <c r="J9" s="80"/>
      <c r="K9" s="13"/>
      <c r="L9" s="13"/>
      <c r="M9" s="13"/>
    </row>
    <row r="10" spans="1:13" x14ac:dyDescent="0.3">
      <c r="A10" s="102" t="s">
        <v>277</v>
      </c>
      <c r="B10" s="72" t="s">
        <v>744</v>
      </c>
      <c r="C10" s="72" t="s">
        <v>744</v>
      </c>
      <c r="D10" s="72" t="s">
        <v>744</v>
      </c>
      <c r="E10" s="74">
        <v>15</v>
      </c>
      <c r="F10" s="74">
        <v>17</v>
      </c>
      <c r="G10" s="72" t="s">
        <v>640</v>
      </c>
      <c r="H10" s="73">
        <f t="shared" si="0"/>
        <v>16</v>
      </c>
      <c r="I10" s="80">
        <f t="shared" si="1"/>
        <v>3.8115784318022857E-3</v>
      </c>
      <c r="J10" s="80"/>
      <c r="K10" s="13"/>
      <c r="L10" s="13"/>
      <c r="M10" s="13"/>
    </row>
    <row r="11" spans="1:13" x14ac:dyDescent="0.3">
      <c r="A11" s="102" t="s">
        <v>297</v>
      </c>
      <c r="B11" s="74">
        <v>35</v>
      </c>
      <c r="C11" s="74">
        <v>35</v>
      </c>
      <c r="D11" s="74">
        <v>34</v>
      </c>
      <c r="E11" s="74">
        <v>34</v>
      </c>
      <c r="F11" s="74">
        <v>36</v>
      </c>
      <c r="G11" s="72" t="s">
        <v>640</v>
      </c>
      <c r="H11" s="73">
        <f t="shared" si="0"/>
        <v>34.799999999999997</v>
      </c>
      <c r="I11" s="80">
        <f t="shared" si="1"/>
        <v>8.2901830891699713E-3</v>
      </c>
      <c r="J11" s="80"/>
      <c r="K11" s="13"/>
      <c r="L11" s="13"/>
      <c r="M11" s="13"/>
    </row>
    <row r="12" spans="1:13" x14ac:dyDescent="0.3">
      <c r="A12" s="102" t="s">
        <v>327</v>
      </c>
      <c r="B12" s="74">
        <v>3377</v>
      </c>
      <c r="C12" s="74">
        <v>3374</v>
      </c>
      <c r="D12" s="74">
        <v>3640</v>
      </c>
      <c r="E12" s="74">
        <v>3950</v>
      </c>
      <c r="F12" s="74">
        <v>3343</v>
      </c>
      <c r="G12" s="72" t="s">
        <v>640</v>
      </c>
      <c r="H12" s="73">
        <f t="shared" si="0"/>
        <v>3536.8</v>
      </c>
      <c r="I12" s="80">
        <f t="shared" si="1"/>
        <v>0.84254941234989544</v>
      </c>
      <c r="J12" s="80"/>
      <c r="K12" s="13"/>
      <c r="L12" s="13"/>
      <c r="M12" s="13"/>
    </row>
    <row r="13" spans="1:13" x14ac:dyDescent="0.3">
      <c r="A13" s="102" t="s">
        <v>362</v>
      </c>
      <c r="B13" s="74">
        <v>10880</v>
      </c>
      <c r="C13" s="74">
        <v>7681</v>
      </c>
      <c r="D13" s="74">
        <v>6768</v>
      </c>
      <c r="E13" s="74">
        <v>8236</v>
      </c>
      <c r="F13" s="74">
        <v>9045</v>
      </c>
      <c r="G13" s="72" t="s">
        <v>640</v>
      </c>
      <c r="H13" s="73">
        <f t="shared" si="0"/>
        <v>8522</v>
      </c>
      <c r="I13" s="80">
        <f t="shared" si="1"/>
        <v>2.0301419622386923</v>
      </c>
      <c r="J13" s="80"/>
      <c r="K13" s="13"/>
      <c r="L13" s="13"/>
      <c r="M13" s="13"/>
    </row>
    <row r="14" spans="1:13" x14ac:dyDescent="0.3">
      <c r="A14" s="102" t="s">
        <v>379</v>
      </c>
      <c r="B14" s="74">
        <v>96765</v>
      </c>
      <c r="C14" s="74">
        <v>86918</v>
      </c>
      <c r="D14" s="74">
        <v>104763</v>
      </c>
      <c r="E14" s="74">
        <v>108190</v>
      </c>
      <c r="F14" s="74">
        <v>114174</v>
      </c>
      <c r="G14" s="72" t="s">
        <v>640</v>
      </c>
      <c r="H14" s="73">
        <f t="shared" si="0"/>
        <v>102162</v>
      </c>
      <c r="I14" s="80">
        <f t="shared" si="1"/>
        <v>24.33740473436157</v>
      </c>
      <c r="J14" s="80"/>
      <c r="K14" s="13"/>
      <c r="L14" s="13"/>
      <c r="M14" s="13"/>
    </row>
    <row r="15" spans="1:13" x14ac:dyDescent="0.3">
      <c r="A15" s="102" t="s">
        <v>205</v>
      </c>
      <c r="B15" s="74">
        <v>1127</v>
      </c>
      <c r="C15" s="74">
        <v>1160</v>
      </c>
      <c r="D15" s="74">
        <v>1178</v>
      </c>
      <c r="E15" s="74">
        <v>1422</v>
      </c>
      <c r="F15" s="74">
        <v>1458</v>
      </c>
      <c r="G15" s="72" t="s">
        <v>640</v>
      </c>
      <c r="H15" s="73">
        <f t="shared" si="0"/>
        <v>1269</v>
      </c>
      <c r="I15" s="80">
        <f t="shared" si="1"/>
        <v>0.30230581437231885</v>
      </c>
      <c r="J15" s="80"/>
      <c r="K15" s="13"/>
      <c r="L15" s="13"/>
      <c r="M15" s="13"/>
    </row>
    <row r="16" spans="1:13" x14ac:dyDescent="0.3">
      <c r="A16" s="102" t="s">
        <v>685</v>
      </c>
      <c r="B16" s="74">
        <v>44</v>
      </c>
      <c r="C16" s="74">
        <v>24</v>
      </c>
      <c r="D16" s="74">
        <v>25</v>
      </c>
      <c r="E16" s="74">
        <v>22</v>
      </c>
      <c r="F16" s="74">
        <v>36</v>
      </c>
      <c r="G16" s="72" t="s">
        <v>640</v>
      </c>
      <c r="H16" s="73">
        <f t="shared" si="0"/>
        <v>30.2</v>
      </c>
      <c r="I16" s="80">
        <f t="shared" si="1"/>
        <v>7.1943542900268142E-3</v>
      </c>
      <c r="J16" s="80"/>
      <c r="K16" s="13"/>
      <c r="L16" s="13"/>
      <c r="M16" s="13"/>
    </row>
    <row r="17" spans="1:13" x14ac:dyDescent="0.3">
      <c r="A17" s="102" t="s">
        <v>684</v>
      </c>
      <c r="B17" s="74">
        <v>1465</v>
      </c>
      <c r="C17" s="74">
        <v>78</v>
      </c>
      <c r="D17" s="74">
        <v>218</v>
      </c>
      <c r="E17" s="74">
        <v>24</v>
      </c>
      <c r="F17" s="72" t="s">
        <v>744</v>
      </c>
      <c r="G17" s="72" t="s">
        <v>743</v>
      </c>
      <c r="H17" s="73">
        <f t="shared" si="0"/>
        <v>446.25</v>
      </c>
      <c r="I17" s="80">
        <f t="shared" si="1"/>
        <v>0.10630730469948563</v>
      </c>
      <c r="J17" s="80"/>
      <c r="K17" s="13"/>
      <c r="L17" s="13"/>
      <c r="M17" s="13"/>
    </row>
    <row r="18" spans="1:13" x14ac:dyDescent="0.3">
      <c r="A18" s="102" t="s">
        <v>683</v>
      </c>
      <c r="B18" s="74">
        <v>-1</v>
      </c>
      <c r="C18" s="74">
        <v>0</v>
      </c>
      <c r="D18" s="74">
        <v>0</v>
      </c>
      <c r="E18" s="74">
        <v>0</v>
      </c>
      <c r="F18" s="74">
        <v>0</v>
      </c>
      <c r="G18" s="72" t="s">
        <v>640</v>
      </c>
      <c r="H18" s="73">
        <f t="shared" si="0"/>
        <v>-0.2</v>
      </c>
      <c r="I18" s="80">
        <f t="shared" si="1"/>
        <v>-4.7644730397528578E-5</v>
      </c>
      <c r="J18" s="80"/>
      <c r="K18" s="13"/>
      <c r="L18" s="13"/>
      <c r="M18" s="13"/>
    </row>
    <row r="19" spans="1:13" x14ac:dyDescent="0.3">
      <c r="A19" s="102" t="s">
        <v>682</v>
      </c>
      <c r="B19" s="74">
        <v>220</v>
      </c>
      <c r="C19" s="74">
        <v>233</v>
      </c>
      <c r="D19" s="74">
        <v>235</v>
      </c>
      <c r="E19" s="74">
        <v>244</v>
      </c>
      <c r="F19" s="74">
        <v>246</v>
      </c>
      <c r="G19" s="72" t="s">
        <v>640</v>
      </c>
      <c r="H19" s="73">
        <f t="shared" si="0"/>
        <v>235.6</v>
      </c>
      <c r="I19" s="80">
        <f t="shared" si="1"/>
        <v>5.6125492408288659E-2</v>
      </c>
      <c r="J19" s="80"/>
      <c r="K19" s="13"/>
      <c r="L19" s="13"/>
      <c r="M19" s="13"/>
    </row>
    <row r="20" spans="1:13" x14ac:dyDescent="0.3">
      <c r="A20" s="102" t="s">
        <v>681</v>
      </c>
      <c r="B20" s="74">
        <v>2</v>
      </c>
      <c r="C20" s="74">
        <v>3</v>
      </c>
      <c r="D20" s="74">
        <v>3</v>
      </c>
      <c r="E20" s="74">
        <v>3</v>
      </c>
      <c r="F20" s="74">
        <v>3</v>
      </c>
      <c r="G20" s="72" t="s">
        <v>640</v>
      </c>
      <c r="H20" s="73">
        <f t="shared" si="0"/>
        <v>2.8</v>
      </c>
      <c r="I20" s="80">
        <f t="shared" si="1"/>
        <v>6.6702622556540005E-4</v>
      </c>
      <c r="J20" s="80"/>
      <c r="K20" s="13"/>
      <c r="L20" s="13"/>
      <c r="M20" s="13"/>
    </row>
    <row r="21" spans="1:13" x14ac:dyDescent="0.3">
      <c r="A21" s="102" t="s">
        <v>680</v>
      </c>
      <c r="B21" s="72" t="s">
        <v>744</v>
      </c>
      <c r="C21" s="74">
        <v>128</v>
      </c>
      <c r="D21" s="72" t="s">
        <v>744</v>
      </c>
      <c r="E21" s="74">
        <v>4</v>
      </c>
      <c r="F21" s="74">
        <v>4</v>
      </c>
      <c r="G21" s="72" t="s">
        <v>640</v>
      </c>
      <c r="H21" s="73">
        <f t="shared" si="0"/>
        <v>45.333333333333336</v>
      </c>
      <c r="I21" s="80">
        <f t="shared" si="1"/>
        <v>1.0799472223439811E-2</v>
      </c>
      <c r="J21" s="80"/>
      <c r="K21" s="13"/>
      <c r="L21" s="13"/>
      <c r="M21" s="13"/>
    </row>
    <row r="22" spans="1:13" x14ac:dyDescent="0.3">
      <c r="A22" s="102" t="s">
        <v>342</v>
      </c>
      <c r="B22" s="74">
        <v>1</v>
      </c>
      <c r="C22" s="74">
        <v>1</v>
      </c>
      <c r="D22" s="74">
        <v>1</v>
      </c>
      <c r="E22" s="74">
        <v>1</v>
      </c>
      <c r="F22" s="74">
        <v>1</v>
      </c>
      <c r="G22" s="72" t="s">
        <v>640</v>
      </c>
      <c r="H22" s="73">
        <f t="shared" si="0"/>
        <v>1</v>
      </c>
      <c r="I22" s="80">
        <f t="shared" si="1"/>
        <v>2.3822365198764286E-4</v>
      </c>
      <c r="J22" s="80"/>
      <c r="K22" s="13"/>
      <c r="L22" s="13"/>
      <c r="M22" s="13"/>
    </row>
    <row r="23" spans="1:13" x14ac:dyDescent="0.3">
      <c r="A23" s="102" t="s">
        <v>234</v>
      </c>
      <c r="B23" s="74">
        <v>15061</v>
      </c>
      <c r="C23" s="74">
        <v>8061</v>
      </c>
      <c r="D23" s="74">
        <v>9263</v>
      </c>
      <c r="E23" s="74">
        <v>5460</v>
      </c>
      <c r="F23" s="74">
        <v>4686</v>
      </c>
      <c r="G23" s="72" t="s">
        <v>640</v>
      </c>
      <c r="H23" s="73">
        <f t="shared" si="0"/>
        <v>8506.2000000000007</v>
      </c>
      <c r="I23" s="80">
        <f t="shared" si="1"/>
        <v>2.0263780285372879</v>
      </c>
      <c r="J23" s="80"/>
      <c r="K23" s="13"/>
      <c r="L23" s="13"/>
      <c r="M23" s="13"/>
    </row>
    <row r="24" spans="1:13" x14ac:dyDescent="0.3">
      <c r="A24" s="102" t="s">
        <v>679</v>
      </c>
      <c r="B24" s="74">
        <v>11</v>
      </c>
      <c r="C24" s="72" t="s">
        <v>744</v>
      </c>
      <c r="D24" s="72" t="s">
        <v>744</v>
      </c>
      <c r="E24" s="72" t="s">
        <v>744</v>
      </c>
      <c r="F24" s="72" t="s">
        <v>744</v>
      </c>
      <c r="G24" s="72" t="s">
        <v>743</v>
      </c>
      <c r="H24" s="73">
        <f t="shared" si="0"/>
        <v>11</v>
      </c>
      <c r="I24" s="80">
        <f t="shared" si="1"/>
        <v>2.6204601718640714E-3</v>
      </c>
      <c r="J24" s="80"/>
      <c r="K24" s="13"/>
      <c r="L24" s="13"/>
      <c r="M24" s="13"/>
    </row>
    <row r="25" spans="1:13" x14ac:dyDescent="0.3">
      <c r="A25" s="102" t="s">
        <v>380</v>
      </c>
      <c r="B25" s="74">
        <v>91369</v>
      </c>
      <c r="C25" s="74">
        <v>85944</v>
      </c>
      <c r="D25" s="74">
        <v>84053</v>
      </c>
      <c r="E25" s="74">
        <v>89842</v>
      </c>
      <c r="F25" s="74">
        <v>98908</v>
      </c>
      <c r="G25" s="72" t="s">
        <v>640</v>
      </c>
      <c r="H25" s="73">
        <f t="shared" si="0"/>
        <v>90023.2</v>
      </c>
      <c r="I25" s="80">
        <f t="shared" si="1"/>
        <v>21.445655467613971</v>
      </c>
      <c r="J25" s="80"/>
      <c r="K25" s="13"/>
      <c r="L25" s="13"/>
      <c r="M25" s="13"/>
    </row>
    <row r="26" spans="1:13" x14ac:dyDescent="0.3">
      <c r="A26" s="102" t="s">
        <v>283</v>
      </c>
      <c r="B26" s="74">
        <v>396</v>
      </c>
      <c r="C26" s="74">
        <v>383</v>
      </c>
      <c r="D26" s="74">
        <v>484</v>
      </c>
      <c r="E26" s="74">
        <v>344</v>
      </c>
      <c r="F26" s="74">
        <v>338</v>
      </c>
      <c r="G26" s="72" t="s">
        <v>640</v>
      </c>
      <c r="H26" s="73">
        <f t="shared" si="0"/>
        <v>389</v>
      </c>
      <c r="I26" s="80">
        <f t="shared" si="1"/>
        <v>9.2669000623193082E-2</v>
      </c>
      <c r="J26" s="80"/>
      <c r="K26" s="13"/>
      <c r="L26" s="13"/>
      <c r="M26" s="13"/>
    </row>
    <row r="27" spans="1:13" x14ac:dyDescent="0.3">
      <c r="A27" s="102" t="s">
        <v>211</v>
      </c>
      <c r="B27" s="74">
        <v>1369</v>
      </c>
      <c r="C27" s="74">
        <v>1813</v>
      </c>
      <c r="D27" s="74">
        <v>2895</v>
      </c>
      <c r="E27" s="74">
        <v>4571</v>
      </c>
      <c r="F27" s="74">
        <v>4616</v>
      </c>
      <c r="G27" s="72" t="s">
        <v>640</v>
      </c>
      <c r="H27" s="73">
        <f t="shared" si="0"/>
        <v>3052.8</v>
      </c>
      <c r="I27" s="80">
        <f t="shared" si="1"/>
        <v>0.72724916478787616</v>
      </c>
      <c r="J27" s="80"/>
      <c r="K27" s="13"/>
      <c r="L27" s="13"/>
      <c r="M27" s="13"/>
    </row>
    <row r="28" spans="1:13" x14ac:dyDescent="0.3">
      <c r="A28" s="102" t="s">
        <v>321</v>
      </c>
      <c r="B28" s="72" t="s">
        <v>744</v>
      </c>
      <c r="C28" s="72" t="s">
        <v>744</v>
      </c>
      <c r="D28" s="72" t="s">
        <v>744</v>
      </c>
      <c r="E28" s="74">
        <v>384</v>
      </c>
      <c r="F28" s="74">
        <v>281</v>
      </c>
      <c r="G28" s="72" t="s">
        <v>640</v>
      </c>
      <c r="H28" s="73">
        <f t="shared" si="0"/>
        <v>332.5</v>
      </c>
      <c r="I28" s="80">
        <f t="shared" si="1"/>
        <v>7.9209364285891259E-2</v>
      </c>
      <c r="J28" s="80"/>
      <c r="K28" s="13"/>
      <c r="L28" s="13"/>
      <c r="M28" s="13"/>
    </row>
    <row r="29" spans="1:13" ht="17.25" thickBot="1" x14ac:dyDescent="0.35">
      <c r="A29" s="110"/>
      <c r="B29" s="74"/>
      <c r="C29" s="74"/>
      <c r="D29" s="74"/>
      <c r="E29" s="74"/>
      <c r="F29" s="74"/>
      <c r="G29" s="72"/>
      <c r="H29" s="13"/>
      <c r="I29" s="13"/>
      <c r="J29" s="13"/>
      <c r="K29" s="13"/>
      <c r="L29" s="13"/>
      <c r="M29" s="13"/>
    </row>
    <row r="30" spans="1:13" x14ac:dyDescent="0.3">
      <c r="A30" s="107" t="s">
        <v>627</v>
      </c>
      <c r="B30" s="91">
        <f>SUM(B31:B221)</f>
        <v>192544</v>
      </c>
      <c r="C30" s="91">
        <f>SUM(C31:C221)</f>
        <v>183994</v>
      </c>
      <c r="D30" s="91">
        <f>SUM(D31:D221)</f>
        <v>198519</v>
      </c>
      <c r="E30" s="91">
        <f>SUM(E31:E221)</f>
        <v>196348</v>
      </c>
      <c r="F30" s="91">
        <f>SUM(F31:F221)</f>
        <v>236008</v>
      </c>
      <c r="G30" s="147" t="s">
        <v>640</v>
      </c>
      <c r="H30" s="144">
        <f>AVERAGE(B30:F30)</f>
        <v>201482.6</v>
      </c>
      <c r="I30" s="109">
        <f t="shared" ref="I30:I61" si="2">H30/$H$6*100</f>
        <v>47.997920783965455</v>
      </c>
      <c r="J30" s="98"/>
      <c r="K30" s="13"/>
      <c r="L30" s="85" t="s">
        <v>627</v>
      </c>
      <c r="M30" s="84"/>
    </row>
    <row r="31" spans="1:13" x14ac:dyDescent="0.3">
      <c r="A31" s="102" t="s">
        <v>225</v>
      </c>
      <c r="B31" s="74">
        <v>13</v>
      </c>
      <c r="C31" s="74">
        <v>21</v>
      </c>
      <c r="D31" s="74">
        <v>17</v>
      </c>
      <c r="E31" s="74">
        <v>21</v>
      </c>
      <c r="F31" s="74">
        <v>18</v>
      </c>
      <c r="G31" s="72" t="s">
        <v>640</v>
      </c>
      <c r="H31" s="73">
        <f>AVERAGE(B31:F31)</f>
        <v>18</v>
      </c>
      <c r="I31" s="80">
        <f t="shared" si="2"/>
        <v>4.2880257357775717E-3</v>
      </c>
      <c r="J31" s="80"/>
      <c r="K31" s="13"/>
      <c r="L31" s="83" t="s">
        <v>30</v>
      </c>
      <c r="M31" s="84">
        <v>11.355645042946961</v>
      </c>
    </row>
    <row r="32" spans="1:13" x14ac:dyDescent="0.3">
      <c r="A32" s="102" t="s">
        <v>313</v>
      </c>
      <c r="B32" s="72" t="s">
        <v>744</v>
      </c>
      <c r="C32" s="72" t="s">
        <v>744</v>
      </c>
      <c r="D32" s="72" t="s">
        <v>744</v>
      </c>
      <c r="E32" s="72" t="s">
        <v>744</v>
      </c>
      <c r="F32" s="72" t="s">
        <v>744</v>
      </c>
      <c r="G32" s="72" t="s">
        <v>743</v>
      </c>
      <c r="H32" s="73"/>
      <c r="I32" s="80">
        <f t="shared" si="2"/>
        <v>0</v>
      </c>
      <c r="J32" s="80"/>
      <c r="K32" s="13"/>
      <c r="L32" s="83" t="s">
        <v>32</v>
      </c>
      <c r="M32" s="84">
        <v>11.08635702674013</v>
      </c>
    </row>
    <row r="33" spans="1:14" x14ac:dyDescent="0.3">
      <c r="A33" s="102" t="s">
        <v>310</v>
      </c>
      <c r="B33" s="74">
        <v>4</v>
      </c>
      <c r="C33" s="74">
        <v>5</v>
      </c>
      <c r="D33" s="74">
        <v>6</v>
      </c>
      <c r="E33" s="74">
        <v>7</v>
      </c>
      <c r="F33" s="74">
        <v>7</v>
      </c>
      <c r="G33" s="72" t="s">
        <v>640</v>
      </c>
      <c r="H33" s="73">
        <f>AVERAGE(B33:F33)</f>
        <v>5.8</v>
      </c>
      <c r="I33" s="80">
        <f t="shared" si="2"/>
        <v>1.3816971815283287E-3</v>
      </c>
      <c r="J33" s="80"/>
      <c r="K33" s="13"/>
      <c r="L33" s="83" t="s">
        <v>5</v>
      </c>
      <c r="M33" s="84">
        <v>4.871626038416899</v>
      </c>
    </row>
    <row r="34" spans="1:14" x14ac:dyDescent="0.3">
      <c r="A34" s="102" t="s">
        <v>326</v>
      </c>
      <c r="B34" s="72" t="s">
        <v>744</v>
      </c>
      <c r="C34" s="72" t="s">
        <v>744</v>
      </c>
      <c r="D34" s="72" t="s">
        <v>744</v>
      </c>
      <c r="E34" s="72" t="s">
        <v>744</v>
      </c>
      <c r="F34" s="72" t="s">
        <v>744</v>
      </c>
      <c r="G34" s="72" t="s">
        <v>743</v>
      </c>
      <c r="H34" s="73"/>
      <c r="I34" s="80">
        <f t="shared" si="2"/>
        <v>0</v>
      </c>
      <c r="J34" s="80"/>
      <c r="K34" s="13"/>
      <c r="L34" s="83" t="s">
        <v>237</v>
      </c>
      <c r="M34" s="84">
        <v>4.6757744333294591</v>
      </c>
    </row>
    <row r="35" spans="1:14" x14ac:dyDescent="0.3">
      <c r="A35" s="102" t="s">
        <v>264</v>
      </c>
      <c r="B35" s="74">
        <v>5</v>
      </c>
      <c r="C35" s="74">
        <v>7</v>
      </c>
      <c r="D35" s="74">
        <v>11</v>
      </c>
      <c r="E35" s="72" t="s">
        <v>744</v>
      </c>
      <c r="F35" s="72" t="s">
        <v>744</v>
      </c>
      <c r="G35" s="72" t="s">
        <v>743</v>
      </c>
      <c r="H35" s="73">
        <f t="shared" ref="H35:H66" si="3">AVERAGE(B35:F35)</f>
        <v>7.666666666666667</v>
      </c>
      <c r="I35" s="80">
        <f t="shared" si="2"/>
        <v>1.8263813319052621E-3</v>
      </c>
      <c r="J35" s="80"/>
      <c r="K35" s="13"/>
      <c r="L35" s="83" t="s">
        <v>238</v>
      </c>
      <c r="M35" s="84">
        <v>2.7252309340082368</v>
      </c>
    </row>
    <row r="36" spans="1:14" x14ac:dyDescent="0.3">
      <c r="A36" s="102" t="s">
        <v>201</v>
      </c>
      <c r="B36" s="74">
        <v>6</v>
      </c>
      <c r="C36" s="74">
        <v>5</v>
      </c>
      <c r="D36" s="74">
        <v>5</v>
      </c>
      <c r="E36" s="74">
        <v>5</v>
      </c>
      <c r="F36" s="74">
        <v>6</v>
      </c>
      <c r="G36" s="72" t="s">
        <v>640</v>
      </c>
      <c r="H36" s="73">
        <f t="shared" si="3"/>
        <v>5.4</v>
      </c>
      <c r="I36" s="80">
        <f t="shared" si="2"/>
        <v>1.2864077207332717E-3</v>
      </c>
      <c r="J36" s="80"/>
      <c r="K36" s="13"/>
      <c r="L36" s="83" t="s">
        <v>381</v>
      </c>
      <c r="M36" s="84">
        <v>2.1435364205848106</v>
      </c>
    </row>
    <row r="37" spans="1:14" x14ac:dyDescent="0.3">
      <c r="A37" s="102" t="s">
        <v>345</v>
      </c>
      <c r="B37" s="74">
        <v>147</v>
      </c>
      <c r="C37" s="74">
        <v>128</v>
      </c>
      <c r="D37" s="74">
        <v>105</v>
      </c>
      <c r="E37" s="74">
        <v>118</v>
      </c>
      <c r="F37" s="74">
        <v>122</v>
      </c>
      <c r="G37" s="72" t="s">
        <v>640</v>
      </c>
      <c r="H37" s="73">
        <f t="shared" si="3"/>
        <v>124</v>
      </c>
      <c r="I37" s="80">
        <f t="shared" si="2"/>
        <v>2.9539732846467714E-2</v>
      </c>
      <c r="J37" s="80"/>
      <c r="K37" s="13"/>
      <c r="L37" s="83" t="s">
        <v>60</v>
      </c>
      <c r="M37" s="84">
        <v>1.439585528961326</v>
      </c>
    </row>
    <row r="38" spans="1:14" x14ac:dyDescent="0.3">
      <c r="A38" s="102" t="s">
        <v>60</v>
      </c>
      <c r="B38" s="74">
        <v>6121</v>
      </c>
      <c r="C38" s="74">
        <v>4739</v>
      </c>
      <c r="D38" s="74">
        <v>3743</v>
      </c>
      <c r="E38" s="74">
        <v>7411</v>
      </c>
      <c r="F38" s="74">
        <v>8201</v>
      </c>
      <c r="G38" s="72" t="s">
        <v>640</v>
      </c>
      <c r="H38" s="73">
        <f t="shared" si="3"/>
        <v>6043</v>
      </c>
      <c r="I38" s="80">
        <f t="shared" si="2"/>
        <v>1.439585528961326</v>
      </c>
      <c r="J38" s="80"/>
      <c r="K38" s="13"/>
      <c r="L38" s="83" t="s">
        <v>43</v>
      </c>
      <c r="M38" s="84">
        <f>1.06438327708079+M49</f>
        <v>1.3919884432941965</v>
      </c>
    </row>
    <row r="39" spans="1:14" x14ac:dyDescent="0.3">
      <c r="A39" s="102" t="s">
        <v>377</v>
      </c>
      <c r="B39" s="74">
        <v>59</v>
      </c>
      <c r="C39" s="74">
        <v>56</v>
      </c>
      <c r="D39" s="74">
        <v>80</v>
      </c>
      <c r="E39" s="74">
        <v>87</v>
      </c>
      <c r="F39" s="74">
        <v>100</v>
      </c>
      <c r="G39" s="72" t="s">
        <v>640</v>
      </c>
      <c r="H39" s="73">
        <f t="shared" si="3"/>
        <v>76.400000000000006</v>
      </c>
      <c r="I39" s="80">
        <f t="shared" si="2"/>
        <v>1.8200287011855918E-2</v>
      </c>
      <c r="J39" s="80"/>
      <c r="K39" s="13"/>
      <c r="L39" s="83" t="s">
        <v>334</v>
      </c>
      <c r="M39" s="84">
        <v>1.0798201697295875</v>
      </c>
    </row>
    <row r="40" spans="1:14" x14ac:dyDescent="0.3">
      <c r="A40" s="102" t="s">
        <v>648</v>
      </c>
      <c r="B40" s="72" t="s">
        <v>744</v>
      </c>
      <c r="C40" s="74">
        <v>0</v>
      </c>
      <c r="D40" s="72" t="s">
        <v>744</v>
      </c>
      <c r="E40" s="72" t="s">
        <v>744</v>
      </c>
      <c r="F40" s="72" t="s">
        <v>744</v>
      </c>
      <c r="G40" s="72" t="s">
        <v>640</v>
      </c>
      <c r="H40" s="73">
        <f t="shared" si="3"/>
        <v>0</v>
      </c>
      <c r="I40" s="80">
        <f t="shared" si="2"/>
        <v>0</v>
      </c>
      <c r="J40" s="80"/>
      <c r="K40" s="13"/>
      <c r="L40" s="83" t="s">
        <v>252</v>
      </c>
      <c r="M40" s="84">
        <v>0.94612905623412247</v>
      </c>
      <c r="N40" s="96">
        <f>SUM(M31:M40)</f>
        <v>41.715693094245722</v>
      </c>
    </row>
    <row r="41" spans="1:14" x14ac:dyDescent="0.3">
      <c r="A41" s="102" t="s">
        <v>219</v>
      </c>
      <c r="B41" s="74">
        <v>-12</v>
      </c>
      <c r="C41" s="74">
        <v>-12</v>
      </c>
      <c r="D41" s="74">
        <v>-14</v>
      </c>
      <c r="E41" s="74">
        <v>-12</v>
      </c>
      <c r="F41" s="74">
        <v>-9</v>
      </c>
      <c r="G41" s="72" t="s">
        <v>640</v>
      </c>
      <c r="H41" s="73">
        <f t="shared" si="3"/>
        <v>-11.8</v>
      </c>
      <c r="I41" s="80">
        <f t="shared" si="2"/>
        <v>-2.8110390934541858E-3</v>
      </c>
      <c r="J41" s="80"/>
      <c r="K41" s="13"/>
      <c r="L41" s="83" t="s">
        <v>251</v>
      </c>
      <c r="M41" s="84">
        <v>0.81648774482244724</v>
      </c>
    </row>
    <row r="42" spans="1:14" x14ac:dyDescent="0.3">
      <c r="A42" s="102" t="s">
        <v>339</v>
      </c>
      <c r="B42" s="74">
        <v>666</v>
      </c>
      <c r="C42" s="74">
        <v>632</v>
      </c>
      <c r="D42" s="74">
        <v>802</v>
      </c>
      <c r="E42" s="74">
        <v>594</v>
      </c>
      <c r="F42" s="74">
        <v>498</v>
      </c>
      <c r="G42" s="72" t="s">
        <v>640</v>
      </c>
      <c r="H42" s="73">
        <f t="shared" si="3"/>
        <v>638.4</v>
      </c>
      <c r="I42" s="80">
        <f t="shared" si="2"/>
        <v>0.15208197942891119</v>
      </c>
      <c r="J42" s="80"/>
      <c r="K42" s="13"/>
      <c r="L42" s="83" t="s">
        <v>331</v>
      </c>
      <c r="M42" s="84">
        <v>0.81243794273865733</v>
      </c>
    </row>
    <row r="43" spans="1:14" x14ac:dyDescent="0.3">
      <c r="A43" s="102" t="s">
        <v>207</v>
      </c>
      <c r="B43" s="74">
        <v>55</v>
      </c>
      <c r="C43" s="74">
        <v>62</v>
      </c>
      <c r="D43" s="74">
        <v>154</v>
      </c>
      <c r="E43" s="74">
        <v>76</v>
      </c>
      <c r="F43" s="74">
        <v>65</v>
      </c>
      <c r="G43" s="72" t="s">
        <v>640</v>
      </c>
      <c r="H43" s="73">
        <f t="shared" si="3"/>
        <v>82.4</v>
      </c>
      <c r="I43" s="80">
        <f t="shared" si="2"/>
        <v>1.9629628923781773E-2</v>
      </c>
      <c r="J43" s="80"/>
      <c r="K43" s="13"/>
      <c r="L43" s="83" t="s">
        <v>314</v>
      </c>
      <c r="M43" s="84">
        <v>0.61013841747075082</v>
      </c>
    </row>
    <row r="44" spans="1:14" x14ac:dyDescent="0.3">
      <c r="A44" s="102" t="s">
        <v>233</v>
      </c>
      <c r="B44" s="74">
        <v>11</v>
      </c>
      <c r="C44" s="74">
        <v>24</v>
      </c>
      <c r="D44" s="72" t="s">
        <v>744</v>
      </c>
      <c r="E44" s="74">
        <v>23</v>
      </c>
      <c r="F44" s="72" t="s">
        <v>744</v>
      </c>
      <c r="G44" s="72" t="s">
        <v>743</v>
      </c>
      <c r="H44" s="73">
        <f t="shared" si="3"/>
        <v>19.333333333333332</v>
      </c>
      <c r="I44" s="80">
        <f t="shared" si="2"/>
        <v>4.6056572717610954E-3</v>
      </c>
      <c r="J44" s="80"/>
      <c r="K44" s="13"/>
      <c r="L44" s="83" t="s">
        <v>384</v>
      </c>
      <c r="M44" s="84">
        <v>0.54153000569830978</v>
      </c>
    </row>
    <row r="45" spans="1:14" x14ac:dyDescent="0.3">
      <c r="A45" s="102" t="s">
        <v>235</v>
      </c>
      <c r="B45" s="74">
        <v>0</v>
      </c>
      <c r="C45" s="74">
        <v>1</v>
      </c>
      <c r="D45" s="74">
        <v>0</v>
      </c>
      <c r="E45" s="74">
        <v>0</v>
      </c>
      <c r="F45" s="74">
        <v>0</v>
      </c>
      <c r="G45" s="72" t="s">
        <v>640</v>
      </c>
      <c r="H45" s="73">
        <f t="shared" si="3"/>
        <v>0.2</v>
      </c>
      <c r="I45" s="80">
        <f t="shared" si="2"/>
        <v>4.7644730397528578E-5</v>
      </c>
      <c r="J45" s="80"/>
      <c r="K45" s="13"/>
      <c r="L45" s="83" t="s">
        <v>28</v>
      </c>
      <c r="M45" s="84">
        <v>0.44109491402031953</v>
      </c>
    </row>
    <row r="46" spans="1:14" x14ac:dyDescent="0.3">
      <c r="A46" s="102" t="s">
        <v>236</v>
      </c>
      <c r="B46" s="74">
        <v>0</v>
      </c>
      <c r="C46" s="74">
        <v>0</v>
      </c>
      <c r="D46" s="74">
        <v>-1</v>
      </c>
      <c r="E46" s="74">
        <v>-1</v>
      </c>
      <c r="F46" s="74">
        <v>-1</v>
      </c>
      <c r="G46" s="72" t="s">
        <v>640</v>
      </c>
      <c r="H46" s="73">
        <f t="shared" si="3"/>
        <v>-0.6</v>
      </c>
      <c r="I46" s="80">
        <f t="shared" si="2"/>
        <v>-1.4293419119258571E-4</v>
      </c>
      <c r="J46" s="80"/>
      <c r="K46" s="13"/>
      <c r="L46" s="83" t="s">
        <v>242</v>
      </c>
      <c r="M46" s="84">
        <v>0.42894550776894974</v>
      </c>
    </row>
    <row r="47" spans="1:14" x14ac:dyDescent="0.3">
      <c r="A47" s="102" t="s">
        <v>625</v>
      </c>
      <c r="B47" s="74">
        <v>10</v>
      </c>
      <c r="C47" s="74">
        <v>5</v>
      </c>
      <c r="D47" s="74">
        <v>5</v>
      </c>
      <c r="E47" s="74">
        <v>5</v>
      </c>
      <c r="F47" s="74">
        <v>5</v>
      </c>
      <c r="G47" s="72" t="s">
        <v>640</v>
      </c>
      <c r="H47" s="73">
        <f t="shared" si="3"/>
        <v>6</v>
      </c>
      <c r="I47" s="80">
        <f t="shared" si="2"/>
        <v>1.4293419119258573E-3</v>
      </c>
      <c r="J47" s="80"/>
      <c r="K47" s="13"/>
      <c r="L47" s="83" t="s">
        <v>378</v>
      </c>
      <c r="M47" s="84">
        <v>0.42427632418999195</v>
      </c>
    </row>
    <row r="48" spans="1:14" x14ac:dyDescent="0.3">
      <c r="A48" s="102" t="s">
        <v>646</v>
      </c>
      <c r="B48" s="74">
        <v>3</v>
      </c>
      <c r="C48" s="74">
        <v>2</v>
      </c>
      <c r="D48" s="72" t="s">
        <v>744</v>
      </c>
      <c r="E48" s="74">
        <v>4</v>
      </c>
      <c r="F48" s="72" t="s">
        <v>744</v>
      </c>
      <c r="G48" s="72" t="s">
        <v>743</v>
      </c>
      <c r="H48" s="73">
        <f t="shared" si="3"/>
        <v>3</v>
      </c>
      <c r="I48" s="80">
        <f t="shared" si="2"/>
        <v>7.1467095596292865E-4</v>
      </c>
      <c r="J48" s="80"/>
      <c r="K48" s="13"/>
      <c r="L48" s="83" t="s">
        <v>353</v>
      </c>
      <c r="M48" s="84">
        <v>0.37982379072909783</v>
      </c>
    </row>
    <row r="49" spans="1:13" x14ac:dyDescent="0.3">
      <c r="A49" s="102" t="s">
        <v>255</v>
      </c>
      <c r="B49" s="74">
        <v>6</v>
      </c>
      <c r="C49" s="74">
        <v>-3</v>
      </c>
      <c r="D49" s="74">
        <v>43</v>
      </c>
      <c r="E49" s="74">
        <v>45</v>
      </c>
      <c r="F49" s="74">
        <v>44</v>
      </c>
      <c r="G49" s="72" t="s">
        <v>640</v>
      </c>
      <c r="H49" s="73">
        <f t="shared" si="3"/>
        <v>27</v>
      </c>
      <c r="I49" s="80">
        <f t="shared" si="2"/>
        <v>6.4320386036663584E-3</v>
      </c>
      <c r="J49" s="80"/>
      <c r="K49" s="13"/>
      <c r="L49" s="83" t="s">
        <v>224</v>
      </c>
      <c r="M49" s="84">
        <v>0.32760516621340652</v>
      </c>
    </row>
    <row r="50" spans="1:13" x14ac:dyDescent="0.3">
      <c r="A50" s="102" t="s">
        <v>263</v>
      </c>
      <c r="B50" s="74">
        <v>15</v>
      </c>
      <c r="C50" s="74">
        <v>18</v>
      </c>
      <c r="D50" s="72" t="s">
        <v>744</v>
      </c>
      <c r="E50" s="72" t="s">
        <v>744</v>
      </c>
      <c r="F50" s="74">
        <v>10</v>
      </c>
      <c r="G50" s="72" t="s">
        <v>640</v>
      </c>
      <c r="H50" s="73">
        <f t="shared" si="3"/>
        <v>14.333333333333334</v>
      </c>
      <c r="I50" s="80">
        <f t="shared" si="2"/>
        <v>3.4145390118228811E-3</v>
      </c>
      <c r="J50" s="80"/>
      <c r="K50" s="13"/>
      <c r="L50" s="83" t="s">
        <v>275</v>
      </c>
      <c r="M50" s="84">
        <v>0.31421699697170097</v>
      </c>
    </row>
    <row r="51" spans="1:13" x14ac:dyDescent="0.3">
      <c r="A51" s="102" t="s">
        <v>672</v>
      </c>
      <c r="B51" s="74">
        <v>0</v>
      </c>
      <c r="C51" s="74">
        <v>0</v>
      </c>
      <c r="D51" s="74">
        <v>0</v>
      </c>
      <c r="E51" s="74">
        <v>0</v>
      </c>
      <c r="F51" s="74">
        <v>0</v>
      </c>
      <c r="G51" s="72" t="s">
        <v>640</v>
      </c>
      <c r="H51" s="73">
        <f t="shared" si="3"/>
        <v>0</v>
      </c>
      <c r="I51" s="80">
        <f t="shared" si="2"/>
        <v>0</v>
      </c>
      <c r="J51" s="80"/>
      <c r="K51" s="13"/>
      <c r="L51" s="83" t="s">
        <v>254</v>
      </c>
      <c r="M51" s="84">
        <v>0.29077578961611689</v>
      </c>
    </row>
    <row r="52" spans="1:13" x14ac:dyDescent="0.3">
      <c r="A52" s="102" t="s">
        <v>230</v>
      </c>
      <c r="B52" s="74">
        <v>0</v>
      </c>
      <c r="C52" s="74">
        <v>0</v>
      </c>
      <c r="D52" s="74">
        <v>0</v>
      </c>
      <c r="E52" s="74">
        <v>0</v>
      </c>
      <c r="F52" s="74">
        <v>0</v>
      </c>
      <c r="G52" s="72" t="s">
        <v>640</v>
      </c>
      <c r="H52" s="73">
        <f t="shared" si="3"/>
        <v>0</v>
      </c>
      <c r="I52" s="80">
        <f t="shared" si="2"/>
        <v>0</v>
      </c>
      <c r="J52" s="80"/>
      <c r="K52" s="13"/>
      <c r="L52" s="83" t="s">
        <v>44</v>
      </c>
      <c r="M52" s="84">
        <v>0.26018787270090354</v>
      </c>
    </row>
    <row r="53" spans="1:13" x14ac:dyDescent="0.3">
      <c r="A53" s="102" t="s">
        <v>239</v>
      </c>
      <c r="B53" s="74">
        <v>0</v>
      </c>
      <c r="C53" s="74">
        <v>0</v>
      </c>
      <c r="D53" s="74">
        <v>0</v>
      </c>
      <c r="E53" s="74">
        <v>0</v>
      </c>
      <c r="F53" s="74">
        <v>0</v>
      </c>
      <c r="G53" s="72" t="s">
        <v>640</v>
      </c>
      <c r="H53" s="73">
        <f t="shared" si="3"/>
        <v>0</v>
      </c>
      <c r="I53" s="80">
        <f t="shared" si="2"/>
        <v>0</v>
      </c>
      <c r="J53" s="80"/>
      <c r="K53" s="13"/>
      <c r="L53" s="83" t="s">
        <v>45</v>
      </c>
      <c r="M53" s="84">
        <v>0.22793239022177669</v>
      </c>
    </row>
    <row r="54" spans="1:13" x14ac:dyDescent="0.3">
      <c r="A54" s="102" t="s">
        <v>249</v>
      </c>
      <c r="B54" s="74">
        <v>2</v>
      </c>
      <c r="C54" s="74">
        <v>3</v>
      </c>
      <c r="D54" s="72" t="s">
        <v>744</v>
      </c>
      <c r="E54" s="72" t="s">
        <v>744</v>
      </c>
      <c r="F54" s="72" t="s">
        <v>744</v>
      </c>
      <c r="G54" s="72" t="s">
        <v>743</v>
      </c>
      <c r="H54" s="73">
        <f t="shared" si="3"/>
        <v>2.5</v>
      </c>
      <c r="I54" s="80">
        <f t="shared" si="2"/>
        <v>5.9555912996910726E-4</v>
      </c>
      <c r="J54" s="80"/>
      <c r="K54" s="13"/>
      <c r="L54" s="83" t="s">
        <v>587</v>
      </c>
      <c r="M54" s="84">
        <v>0.22540721951070769</v>
      </c>
    </row>
    <row r="55" spans="1:13" x14ac:dyDescent="0.3">
      <c r="A55" s="102" t="s">
        <v>256</v>
      </c>
      <c r="B55" s="74">
        <v>1</v>
      </c>
      <c r="C55" s="74">
        <v>0</v>
      </c>
      <c r="D55" s="74">
        <v>1</v>
      </c>
      <c r="E55" s="74">
        <v>-3</v>
      </c>
      <c r="F55" s="74">
        <v>-1</v>
      </c>
      <c r="G55" s="72" t="s">
        <v>640</v>
      </c>
      <c r="H55" s="73">
        <f t="shared" si="3"/>
        <v>-0.4</v>
      </c>
      <c r="I55" s="80">
        <f t="shared" si="2"/>
        <v>-9.5289460795057156E-5</v>
      </c>
      <c r="J55" s="80"/>
      <c r="K55" s="13"/>
      <c r="L55" s="83" t="s">
        <v>269</v>
      </c>
      <c r="M55" s="84">
        <v>0.22283440406924115</v>
      </c>
    </row>
    <row r="56" spans="1:13" x14ac:dyDescent="0.3">
      <c r="A56" s="102" t="s">
        <v>259</v>
      </c>
      <c r="B56" s="74">
        <v>2</v>
      </c>
      <c r="C56" s="74">
        <v>3</v>
      </c>
      <c r="D56" s="74">
        <v>1</v>
      </c>
      <c r="E56" s="74">
        <v>0</v>
      </c>
      <c r="F56" s="74">
        <v>0</v>
      </c>
      <c r="G56" s="72" t="s">
        <v>640</v>
      </c>
      <c r="H56" s="73">
        <f t="shared" si="3"/>
        <v>1.2</v>
      </c>
      <c r="I56" s="80">
        <f t="shared" si="2"/>
        <v>2.8586838238517143E-4</v>
      </c>
      <c r="J56" s="80"/>
      <c r="K56" s="13"/>
      <c r="L56" s="83" t="s">
        <v>274</v>
      </c>
      <c r="M56" s="84">
        <v>0.21463951044086624</v>
      </c>
    </row>
    <row r="57" spans="1:13" x14ac:dyDescent="0.3">
      <c r="A57" s="102" t="s">
        <v>286</v>
      </c>
      <c r="B57" s="74">
        <v>46</v>
      </c>
      <c r="C57" s="74">
        <v>20</v>
      </c>
      <c r="D57" s="74">
        <v>16</v>
      </c>
      <c r="E57" s="74">
        <v>20</v>
      </c>
      <c r="F57" s="74">
        <v>16</v>
      </c>
      <c r="G57" s="72" t="s">
        <v>640</v>
      </c>
      <c r="H57" s="73">
        <f t="shared" si="3"/>
        <v>23.6</v>
      </c>
      <c r="I57" s="80">
        <f t="shared" si="2"/>
        <v>5.6220781869083716E-3</v>
      </c>
      <c r="J57" s="80"/>
      <c r="K57" s="13"/>
      <c r="L57" s="83" t="s">
        <v>348</v>
      </c>
      <c r="M57" s="84">
        <v>0.19724918384576828</v>
      </c>
    </row>
    <row r="58" spans="1:13" x14ac:dyDescent="0.3">
      <c r="A58" s="102" t="s">
        <v>300</v>
      </c>
      <c r="B58" s="74">
        <v>0</v>
      </c>
      <c r="C58" s="74">
        <v>0</v>
      </c>
      <c r="D58" s="74">
        <v>0</v>
      </c>
      <c r="E58" s="74">
        <v>0</v>
      </c>
      <c r="F58" s="74">
        <v>0</v>
      </c>
      <c r="G58" s="72" t="s">
        <v>640</v>
      </c>
      <c r="H58" s="73">
        <f t="shared" si="3"/>
        <v>0</v>
      </c>
      <c r="I58" s="80">
        <f t="shared" si="2"/>
        <v>0</v>
      </c>
      <c r="J58" s="80"/>
      <c r="K58" s="13"/>
      <c r="L58" s="83" t="s">
        <v>282</v>
      </c>
      <c r="M58" s="84">
        <v>0.17399855541177436</v>
      </c>
    </row>
    <row r="59" spans="1:13" x14ac:dyDescent="0.3">
      <c r="A59" s="102" t="s">
        <v>301</v>
      </c>
      <c r="B59" s="74">
        <v>0</v>
      </c>
      <c r="C59" s="74">
        <v>0</v>
      </c>
      <c r="D59" s="74">
        <v>0</v>
      </c>
      <c r="E59" s="74">
        <v>0</v>
      </c>
      <c r="F59" s="74">
        <v>0</v>
      </c>
      <c r="G59" s="72" t="s">
        <v>640</v>
      </c>
      <c r="H59" s="73">
        <f t="shared" si="3"/>
        <v>0</v>
      </c>
      <c r="I59" s="80">
        <f t="shared" si="2"/>
        <v>0</v>
      </c>
      <c r="J59" s="80"/>
      <c r="K59" s="13"/>
      <c r="L59" s="83" t="s">
        <v>302</v>
      </c>
      <c r="M59" s="84">
        <v>0.16111859662764247</v>
      </c>
    </row>
    <row r="60" spans="1:13" x14ac:dyDescent="0.3">
      <c r="A60" s="102" t="s">
        <v>308</v>
      </c>
      <c r="B60" s="74">
        <v>10</v>
      </c>
      <c r="C60" s="74">
        <v>5</v>
      </c>
      <c r="D60" s="74">
        <v>11</v>
      </c>
      <c r="E60" s="74">
        <v>12</v>
      </c>
      <c r="F60" s="72" t="s">
        <v>744</v>
      </c>
      <c r="G60" s="72" t="s">
        <v>743</v>
      </c>
      <c r="H60" s="73">
        <f t="shared" si="3"/>
        <v>9.5</v>
      </c>
      <c r="I60" s="80">
        <f t="shared" si="2"/>
        <v>2.2631246938826072E-3</v>
      </c>
      <c r="J60" s="80"/>
      <c r="K60" s="13"/>
      <c r="L60" s="83" t="s">
        <v>339</v>
      </c>
      <c r="M60" s="84">
        <v>0.15208197942891119</v>
      </c>
    </row>
    <row r="61" spans="1:13" x14ac:dyDescent="0.3">
      <c r="A61" s="102" t="s">
        <v>315</v>
      </c>
      <c r="B61" s="74">
        <v>52</v>
      </c>
      <c r="C61" s="74">
        <v>47</v>
      </c>
      <c r="D61" s="74">
        <v>52</v>
      </c>
      <c r="E61" s="74">
        <v>22</v>
      </c>
      <c r="F61" s="74">
        <v>22</v>
      </c>
      <c r="G61" s="72" t="s">
        <v>640</v>
      </c>
      <c r="H61" s="73">
        <f t="shared" si="3"/>
        <v>39</v>
      </c>
      <c r="I61" s="80">
        <f t="shared" si="2"/>
        <v>9.2907224275180725E-3</v>
      </c>
      <c r="J61" s="80"/>
      <c r="K61" s="13"/>
      <c r="L61" s="83" t="s">
        <v>36</v>
      </c>
      <c r="M61" s="84">
        <v>0.13897967856959084</v>
      </c>
    </row>
    <row r="62" spans="1:13" x14ac:dyDescent="0.3">
      <c r="A62" s="102" t="s">
        <v>340</v>
      </c>
      <c r="B62" s="74">
        <v>1</v>
      </c>
      <c r="C62" s="74">
        <v>0</v>
      </c>
      <c r="D62" s="74">
        <v>0</v>
      </c>
      <c r="E62" s="74">
        <v>0</v>
      </c>
      <c r="F62" s="74">
        <v>0</v>
      </c>
      <c r="G62" s="72" t="s">
        <v>640</v>
      </c>
      <c r="H62" s="73">
        <f t="shared" si="3"/>
        <v>0.2</v>
      </c>
      <c r="I62" s="80">
        <f t="shared" ref="I62:I93" si="4">H62/$H$6*100</f>
        <v>4.7644730397528578E-5</v>
      </c>
      <c r="J62" s="80"/>
      <c r="K62" s="13"/>
      <c r="L62" s="83" t="s">
        <v>253</v>
      </c>
      <c r="M62" s="84">
        <v>0.12754494327418398</v>
      </c>
    </row>
    <row r="63" spans="1:13" x14ac:dyDescent="0.3">
      <c r="A63" s="102" t="s">
        <v>346</v>
      </c>
      <c r="B63" s="74">
        <v>0</v>
      </c>
      <c r="C63" s="74">
        <v>0</v>
      </c>
      <c r="D63" s="74">
        <v>0</v>
      </c>
      <c r="E63" s="74">
        <v>0</v>
      </c>
      <c r="F63" s="74">
        <v>0</v>
      </c>
      <c r="G63" s="72" t="s">
        <v>640</v>
      </c>
      <c r="H63" s="73">
        <f t="shared" si="3"/>
        <v>0</v>
      </c>
      <c r="I63" s="80">
        <f t="shared" si="4"/>
        <v>0</v>
      </c>
      <c r="J63" s="80"/>
      <c r="K63" s="13"/>
      <c r="L63" s="83" t="s">
        <v>214</v>
      </c>
      <c r="M63" s="84">
        <v>0.11714648086492338</v>
      </c>
    </row>
    <row r="64" spans="1:13" x14ac:dyDescent="0.3">
      <c r="A64" s="102" t="s">
        <v>352</v>
      </c>
      <c r="B64" s="74">
        <v>0</v>
      </c>
      <c r="C64" s="74">
        <v>0</v>
      </c>
      <c r="D64" s="72" t="s">
        <v>744</v>
      </c>
      <c r="E64" s="72" t="s">
        <v>744</v>
      </c>
      <c r="F64" s="72" t="s">
        <v>744</v>
      </c>
      <c r="G64" s="72" t="s">
        <v>743</v>
      </c>
      <c r="H64" s="73">
        <f t="shared" si="3"/>
        <v>0</v>
      </c>
      <c r="I64" s="80">
        <f t="shared" si="4"/>
        <v>0</v>
      </c>
      <c r="J64" s="80"/>
      <c r="K64" s="13"/>
      <c r="L64" s="83" t="s">
        <v>245</v>
      </c>
      <c r="M64" s="84">
        <v>0.11358503726770813</v>
      </c>
    </row>
    <row r="65" spans="1:13" x14ac:dyDescent="0.3">
      <c r="A65" s="102" t="s">
        <v>376</v>
      </c>
      <c r="B65" s="74">
        <v>0</v>
      </c>
      <c r="C65" s="74">
        <v>0</v>
      </c>
      <c r="D65" s="74">
        <v>1</v>
      </c>
      <c r="E65" s="72" t="s">
        <v>744</v>
      </c>
      <c r="F65" s="72" t="s">
        <v>744</v>
      </c>
      <c r="G65" s="72" t="s">
        <v>743</v>
      </c>
      <c r="H65" s="73">
        <f t="shared" si="3"/>
        <v>0.33333333333333331</v>
      </c>
      <c r="I65" s="80">
        <f t="shared" si="4"/>
        <v>7.9407883995880952E-5</v>
      </c>
      <c r="J65" s="80"/>
      <c r="K65" s="13"/>
      <c r="L65" s="83" t="s">
        <v>333</v>
      </c>
      <c r="M65" s="84">
        <v>9.3463079463151882E-2</v>
      </c>
    </row>
    <row r="66" spans="1:13" x14ac:dyDescent="0.3">
      <c r="A66" s="102" t="s">
        <v>365</v>
      </c>
      <c r="B66" s="72" t="s">
        <v>744</v>
      </c>
      <c r="C66" s="72" t="s">
        <v>744</v>
      </c>
      <c r="D66" s="72" t="s">
        <v>744</v>
      </c>
      <c r="E66" s="72" t="s">
        <v>744</v>
      </c>
      <c r="F66" s="74">
        <v>133</v>
      </c>
      <c r="G66" s="72" t="s">
        <v>640</v>
      </c>
      <c r="H66" s="73">
        <f t="shared" si="3"/>
        <v>133</v>
      </c>
      <c r="I66" s="80">
        <f t="shared" si="4"/>
        <v>3.1683745714356504E-2</v>
      </c>
      <c r="J66" s="80"/>
      <c r="K66" s="13"/>
      <c r="L66" s="83" t="s">
        <v>296</v>
      </c>
      <c r="M66" s="84">
        <v>7.980492341586036E-2</v>
      </c>
    </row>
    <row r="67" spans="1:13" x14ac:dyDescent="0.3">
      <c r="A67" s="102" t="s">
        <v>388</v>
      </c>
      <c r="B67" s="74">
        <v>4</v>
      </c>
      <c r="C67" s="74">
        <v>4</v>
      </c>
      <c r="D67" s="74">
        <v>-10</v>
      </c>
      <c r="E67" s="74">
        <v>4</v>
      </c>
      <c r="F67" s="74">
        <v>6</v>
      </c>
      <c r="G67" s="72" t="s">
        <v>640</v>
      </c>
      <c r="H67" s="73">
        <f t="shared" ref="H67:H98" si="5">AVERAGE(B67:F67)</f>
        <v>1.6</v>
      </c>
      <c r="I67" s="80">
        <f t="shared" si="4"/>
        <v>3.8115784318022862E-4</v>
      </c>
      <c r="J67" s="80"/>
      <c r="K67" s="13"/>
      <c r="L67" s="83" t="s">
        <v>231</v>
      </c>
      <c r="M67" s="84">
        <v>7.5993344984058075E-2</v>
      </c>
    </row>
    <row r="68" spans="1:13" x14ac:dyDescent="0.3">
      <c r="A68" s="102" t="s">
        <v>389</v>
      </c>
      <c r="B68" s="74">
        <v>0</v>
      </c>
      <c r="C68" s="74">
        <v>0</v>
      </c>
      <c r="D68" s="72" t="s">
        <v>744</v>
      </c>
      <c r="E68" s="72" t="s">
        <v>744</v>
      </c>
      <c r="F68" s="74">
        <v>0</v>
      </c>
      <c r="G68" s="72" t="s">
        <v>640</v>
      </c>
      <c r="H68" s="73">
        <f t="shared" si="5"/>
        <v>0</v>
      </c>
      <c r="I68" s="80">
        <f t="shared" si="4"/>
        <v>0</v>
      </c>
      <c r="J68" s="80"/>
      <c r="K68" s="13"/>
      <c r="L68" s="83" t="s">
        <v>203</v>
      </c>
      <c r="M68" s="84">
        <v>7.38493321161693E-2</v>
      </c>
    </row>
    <row r="69" spans="1:13" x14ac:dyDescent="0.3">
      <c r="A69" s="102" t="s">
        <v>203</v>
      </c>
      <c r="B69" s="74">
        <v>183</v>
      </c>
      <c r="C69" s="74">
        <v>131</v>
      </c>
      <c r="D69" s="74">
        <v>313</v>
      </c>
      <c r="E69" s="74">
        <v>381</v>
      </c>
      <c r="F69" s="74">
        <v>542</v>
      </c>
      <c r="G69" s="72" t="s">
        <v>640</v>
      </c>
      <c r="H69" s="73">
        <f t="shared" si="5"/>
        <v>310</v>
      </c>
      <c r="I69" s="80">
        <f t="shared" si="4"/>
        <v>7.38493321161693E-2</v>
      </c>
      <c r="J69" s="80"/>
      <c r="K69" s="13"/>
      <c r="L69" s="83" t="s">
        <v>363</v>
      </c>
      <c r="M69" s="84">
        <v>6.1128189100029165E-2</v>
      </c>
    </row>
    <row r="70" spans="1:13" x14ac:dyDescent="0.3">
      <c r="A70" s="102" t="s">
        <v>253</v>
      </c>
      <c r="B70" s="74">
        <v>795</v>
      </c>
      <c r="C70" s="74">
        <v>815</v>
      </c>
      <c r="D70" s="74">
        <v>458</v>
      </c>
      <c r="E70" s="74">
        <v>308</v>
      </c>
      <c r="F70" s="74">
        <v>301</v>
      </c>
      <c r="G70" s="72" t="s">
        <v>640</v>
      </c>
      <c r="H70" s="73">
        <f t="shared" si="5"/>
        <v>535.4</v>
      </c>
      <c r="I70" s="80">
        <f t="shared" si="4"/>
        <v>0.12754494327418398</v>
      </c>
      <c r="J70" s="80"/>
      <c r="K70" s="13"/>
      <c r="L70" s="83" t="s">
        <v>289</v>
      </c>
      <c r="M70" s="84">
        <v>5.664958444266148E-2</v>
      </c>
    </row>
    <row r="71" spans="1:13" x14ac:dyDescent="0.3">
      <c r="A71" s="102" t="s">
        <v>296</v>
      </c>
      <c r="B71" s="72" t="s">
        <v>744</v>
      </c>
      <c r="C71" s="72" t="s">
        <v>744</v>
      </c>
      <c r="D71" s="72" t="s">
        <v>744</v>
      </c>
      <c r="E71" s="72" t="s">
        <v>744</v>
      </c>
      <c r="F71" s="74">
        <v>335</v>
      </c>
      <c r="G71" s="72" t="s">
        <v>640</v>
      </c>
      <c r="H71" s="73">
        <f t="shared" si="5"/>
        <v>335</v>
      </c>
      <c r="I71" s="80">
        <f t="shared" si="4"/>
        <v>7.980492341586036E-2</v>
      </c>
      <c r="J71" s="80"/>
      <c r="K71" s="13"/>
      <c r="L71" s="83" t="s">
        <v>281</v>
      </c>
      <c r="M71" s="84">
        <v>5.5410821452325731E-2</v>
      </c>
    </row>
    <row r="72" spans="1:13" x14ac:dyDescent="0.3">
      <c r="A72" s="102" t="s">
        <v>314</v>
      </c>
      <c r="B72" s="74">
        <v>2691</v>
      </c>
      <c r="C72" s="74">
        <v>2528</v>
      </c>
      <c r="D72" s="74">
        <v>2699</v>
      </c>
      <c r="E72" s="74">
        <v>2353</v>
      </c>
      <c r="F72" s="74">
        <v>2535</v>
      </c>
      <c r="G72" s="72" t="s">
        <v>640</v>
      </c>
      <c r="H72" s="73">
        <f t="shared" si="5"/>
        <v>2561.1999999999998</v>
      </c>
      <c r="I72" s="80">
        <f t="shared" si="4"/>
        <v>0.61013841747075082</v>
      </c>
      <c r="J72" s="80"/>
      <c r="K72" s="13"/>
      <c r="L72" s="83" t="s">
        <v>596</v>
      </c>
      <c r="M72" s="84">
        <v>4.4928980764869446E-2</v>
      </c>
    </row>
    <row r="73" spans="1:13" x14ac:dyDescent="0.3">
      <c r="A73" s="102" t="s">
        <v>354</v>
      </c>
      <c r="B73" s="74">
        <v>0</v>
      </c>
      <c r="C73" s="74">
        <v>0</v>
      </c>
      <c r="D73" s="74">
        <v>0</v>
      </c>
      <c r="E73" s="72" t="s">
        <v>744</v>
      </c>
      <c r="F73" s="72" t="s">
        <v>744</v>
      </c>
      <c r="G73" s="72" t="s">
        <v>743</v>
      </c>
      <c r="H73" s="73">
        <f t="shared" si="5"/>
        <v>0</v>
      </c>
      <c r="I73" s="80">
        <f t="shared" si="4"/>
        <v>0</v>
      </c>
      <c r="J73" s="80"/>
      <c r="K73" s="13"/>
      <c r="L73" s="83" t="s">
        <v>372</v>
      </c>
      <c r="M73" s="84">
        <v>4.2880257357775717E-2</v>
      </c>
    </row>
    <row r="74" spans="1:13" x14ac:dyDescent="0.3">
      <c r="A74" s="102" t="s">
        <v>359</v>
      </c>
      <c r="B74" s="74">
        <v>1</v>
      </c>
      <c r="C74" s="74">
        <v>1</v>
      </c>
      <c r="D74" s="74">
        <v>0</v>
      </c>
      <c r="E74" s="74">
        <v>0</v>
      </c>
      <c r="F74" s="74">
        <v>0</v>
      </c>
      <c r="G74" s="72" t="s">
        <v>640</v>
      </c>
      <c r="H74" s="73">
        <f t="shared" si="5"/>
        <v>0.4</v>
      </c>
      <c r="I74" s="80">
        <f t="shared" si="4"/>
        <v>9.5289460795057156E-5</v>
      </c>
      <c r="J74" s="80"/>
      <c r="K74" s="13"/>
      <c r="L74" s="83" t="s">
        <v>285</v>
      </c>
      <c r="M74" s="84">
        <v>3.4661541364202034E-2</v>
      </c>
    </row>
    <row r="75" spans="1:13" x14ac:dyDescent="0.3">
      <c r="A75" s="102" t="s">
        <v>372</v>
      </c>
      <c r="B75" s="72" t="s">
        <v>744</v>
      </c>
      <c r="C75" s="72" t="s">
        <v>744</v>
      </c>
      <c r="D75" s="72" t="s">
        <v>744</v>
      </c>
      <c r="E75" s="72" t="s">
        <v>744</v>
      </c>
      <c r="F75" s="74">
        <v>180</v>
      </c>
      <c r="G75" s="72" t="s">
        <v>640</v>
      </c>
      <c r="H75" s="73">
        <f t="shared" si="5"/>
        <v>180</v>
      </c>
      <c r="I75" s="80">
        <f t="shared" si="4"/>
        <v>4.2880257357775717E-2</v>
      </c>
      <c r="J75" s="80"/>
      <c r="K75" s="13"/>
      <c r="L75" s="83" t="s">
        <v>365</v>
      </c>
      <c r="M75" s="84">
        <v>3.1683745714356504E-2</v>
      </c>
    </row>
    <row r="76" spans="1:13" x14ac:dyDescent="0.3">
      <c r="A76" s="102" t="s">
        <v>226</v>
      </c>
      <c r="B76" s="74">
        <v>3</v>
      </c>
      <c r="C76" s="74">
        <v>8</v>
      </c>
      <c r="D76" s="74">
        <v>9</v>
      </c>
      <c r="E76" s="74">
        <v>9</v>
      </c>
      <c r="F76" s="74">
        <v>8</v>
      </c>
      <c r="G76" s="72" t="s">
        <v>640</v>
      </c>
      <c r="H76" s="73">
        <f t="shared" si="5"/>
        <v>7.4</v>
      </c>
      <c r="I76" s="80">
        <f t="shared" si="4"/>
        <v>1.7628550247085575E-3</v>
      </c>
      <c r="J76" s="80"/>
      <c r="K76" s="13"/>
      <c r="L76" s="83" t="s">
        <v>366</v>
      </c>
      <c r="M76" s="84">
        <v>3.149316679276639E-2</v>
      </c>
    </row>
    <row r="77" spans="1:13" x14ac:dyDescent="0.3">
      <c r="A77" s="102" t="s">
        <v>294</v>
      </c>
      <c r="B77" s="74">
        <v>0</v>
      </c>
      <c r="C77" s="74">
        <v>0</v>
      </c>
      <c r="D77" s="74">
        <v>0</v>
      </c>
      <c r="E77" s="74">
        <v>0</v>
      </c>
      <c r="F77" s="74">
        <v>0</v>
      </c>
      <c r="G77" s="72" t="s">
        <v>640</v>
      </c>
      <c r="H77" s="73">
        <f t="shared" si="5"/>
        <v>0</v>
      </c>
      <c r="I77" s="80">
        <f t="shared" si="4"/>
        <v>0</v>
      </c>
      <c r="J77" s="80"/>
      <c r="K77" s="13"/>
      <c r="L77" s="83" t="s">
        <v>328</v>
      </c>
      <c r="M77" s="84">
        <v>3.0063824880840528E-2</v>
      </c>
    </row>
    <row r="78" spans="1:13" x14ac:dyDescent="0.3">
      <c r="A78" s="102" t="s">
        <v>317</v>
      </c>
      <c r="B78" s="74">
        <v>52</v>
      </c>
      <c r="C78" s="74">
        <v>40</v>
      </c>
      <c r="D78" s="74">
        <v>34</v>
      </c>
      <c r="E78" s="74">
        <v>26</v>
      </c>
      <c r="F78" s="74">
        <v>37</v>
      </c>
      <c r="G78" s="72" t="s">
        <v>640</v>
      </c>
      <c r="H78" s="73">
        <f t="shared" si="5"/>
        <v>37.799999999999997</v>
      </c>
      <c r="I78" s="80">
        <f t="shared" si="4"/>
        <v>9.0048540451329005E-3</v>
      </c>
      <c r="J78" s="80"/>
      <c r="K78" s="13"/>
      <c r="L78" s="83" t="s">
        <v>345</v>
      </c>
      <c r="M78" s="84">
        <v>2.9539732846467714E-2</v>
      </c>
    </row>
    <row r="79" spans="1:13" x14ac:dyDescent="0.3">
      <c r="A79" s="102" t="s">
        <v>45</v>
      </c>
      <c r="B79" s="74">
        <v>1162</v>
      </c>
      <c r="C79" s="74">
        <v>888</v>
      </c>
      <c r="D79" s="74">
        <v>1034</v>
      </c>
      <c r="E79" s="74">
        <v>966</v>
      </c>
      <c r="F79" s="74">
        <v>734</v>
      </c>
      <c r="G79" s="72" t="s">
        <v>640</v>
      </c>
      <c r="H79" s="73">
        <f t="shared" si="5"/>
        <v>956.8</v>
      </c>
      <c r="I79" s="80">
        <f t="shared" si="4"/>
        <v>0.22793239022177669</v>
      </c>
      <c r="J79" s="80"/>
      <c r="K79" s="13"/>
      <c r="L79" s="83" t="s">
        <v>322</v>
      </c>
      <c r="M79" s="84">
        <v>2.7538654169771512E-2</v>
      </c>
    </row>
    <row r="80" spans="1:13" x14ac:dyDescent="0.3">
      <c r="A80" s="102" t="s">
        <v>258</v>
      </c>
      <c r="B80" s="74">
        <v>1</v>
      </c>
      <c r="C80" s="74">
        <v>1</v>
      </c>
      <c r="D80" s="74">
        <v>1</v>
      </c>
      <c r="E80" s="74">
        <v>1</v>
      </c>
      <c r="F80" s="74">
        <v>1</v>
      </c>
      <c r="G80" s="72" t="s">
        <v>640</v>
      </c>
      <c r="H80" s="73">
        <f t="shared" si="5"/>
        <v>1</v>
      </c>
      <c r="I80" s="80">
        <f t="shared" si="4"/>
        <v>2.3822365198764286E-4</v>
      </c>
      <c r="J80" s="80"/>
      <c r="K80" s="13"/>
      <c r="L80" s="83" t="s">
        <v>673</v>
      </c>
      <c r="M80" s="84">
        <v>2.7538654169771512E-2</v>
      </c>
    </row>
    <row r="81" spans="1:13" x14ac:dyDescent="0.3">
      <c r="A81" s="102" t="s">
        <v>222</v>
      </c>
      <c r="B81" s="74">
        <v>1</v>
      </c>
      <c r="C81" s="74">
        <v>2</v>
      </c>
      <c r="D81" s="72" t="s">
        <v>744</v>
      </c>
      <c r="E81" s="72" t="s">
        <v>744</v>
      </c>
      <c r="F81" s="72" t="s">
        <v>744</v>
      </c>
      <c r="G81" s="72" t="s">
        <v>743</v>
      </c>
      <c r="H81" s="73">
        <f t="shared" si="5"/>
        <v>1.5</v>
      </c>
      <c r="I81" s="80">
        <f t="shared" si="4"/>
        <v>3.5733547798146432E-4</v>
      </c>
      <c r="J81" s="80"/>
      <c r="K81" s="13"/>
      <c r="L81" s="83" t="s">
        <v>344</v>
      </c>
      <c r="M81" s="84">
        <v>2.6442825370628361E-2</v>
      </c>
    </row>
    <row r="82" spans="1:13" x14ac:dyDescent="0.3">
      <c r="A82" s="102" t="s">
        <v>229</v>
      </c>
      <c r="B82" s="74">
        <v>2</v>
      </c>
      <c r="C82" s="74">
        <v>1</v>
      </c>
      <c r="D82" s="74">
        <v>0</v>
      </c>
      <c r="E82" s="74">
        <v>0</v>
      </c>
      <c r="F82" s="74">
        <v>0</v>
      </c>
      <c r="G82" s="72" t="s">
        <v>640</v>
      </c>
      <c r="H82" s="73">
        <f t="shared" si="5"/>
        <v>0.6</v>
      </c>
      <c r="I82" s="80">
        <f t="shared" si="4"/>
        <v>1.4293419119258571E-4</v>
      </c>
      <c r="J82" s="80"/>
      <c r="K82" s="13"/>
      <c r="L82" s="83" t="s">
        <v>218</v>
      </c>
      <c r="M82" s="84">
        <v>2.3643697459773554E-2</v>
      </c>
    </row>
    <row r="83" spans="1:13" x14ac:dyDescent="0.3">
      <c r="A83" s="102" t="s">
        <v>231</v>
      </c>
      <c r="B83" s="74">
        <v>319</v>
      </c>
      <c r="C83" s="72" t="s">
        <v>744</v>
      </c>
      <c r="D83" s="72" t="s">
        <v>744</v>
      </c>
      <c r="E83" s="72" t="s">
        <v>744</v>
      </c>
      <c r="F83" s="72" t="s">
        <v>744</v>
      </c>
      <c r="G83" s="72" t="s">
        <v>743</v>
      </c>
      <c r="H83" s="73">
        <f t="shared" si="5"/>
        <v>319</v>
      </c>
      <c r="I83" s="80">
        <f t="shared" si="4"/>
        <v>7.5993344984058075E-2</v>
      </c>
      <c r="J83" s="80"/>
      <c r="K83" s="13"/>
      <c r="L83" s="83" t="s">
        <v>207</v>
      </c>
      <c r="M83" s="84">
        <v>1.9629628923781773E-2</v>
      </c>
    </row>
    <row r="84" spans="1:13" x14ac:dyDescent="0.3">
      <c r="A84" s="102" t="s">
        <v>649</v>
      </c>
      <c r="B84" s="74">
        <v>6</v>
      </c>
      <c r="C84" s="74">
        <v>8</v>
      </c>
      <c r="D84" s="74">
        <v>10</v>
      </c>
      <c r="E84" s="74">
        <v>52</v>
      </c>
      <c r="F84" s="74">
        <v>86</v>
      </c>
      <c r="G84" s="72" t="s">
        <v>640</v>
      </c>
      <c r="H84" s="73">
        <f t="shared" si="5"/>
        <v>32.4</v>
      </c>
      <c r="I84" s="80">
        <f t="shared" si="4"/>
        <v>7.718446324399629E-3</v>
      </c>
      <c r="J84" s="80"/>
      <c r="K84" s="13"/>
      <c r="L84" s="83" t="s">
        <v>335</v>
      </c>
      <c r="M84" s="84">
        <v>1.8914957967818846E-2</v>
      </c>
    </row>
    <row r="85" spans="1:13" x14ac:dyDescent="0.3">
      <c r="A85" s="102" t="s">
        <v>555</v>
      </c>
      <c r="B85" s="74">
        <v>5</v>
      </c>
      <c r="C85" s="74">
        <v>4</v>
      </c>
      <c r="D85" s="74">
        <v>3</v>
      </c>
      <c r="E85" s="74">
        <v>3</v>
      </c>
      <c r="F85" s="74">
        <v>3</v>
      </c>
      <c r="G85" s="72" t="s">
        <v>640</v>
      </c>
      <c r="H85" s="73">
        <f t="shared" si="5"/>
        <v>3.6</v>
      </c>
      <c r="I85" s="80">
        <f t="shared" si="4"/>
        <v>8.5760514715551444E-4</v>
      </c>
      <c r="J85" s="80"/>
      <c r="K85" s="13"/>
      <c r="L85" s="83" t="s">
        <v>377</v>
      </c>
      <c r="M85" s="84">
        <v>1.8200287011855918E-2</v>
      </c>
    </row>
    <row r="86" spans="1:13" x14ac:dyDescent="0.3">
      <c r="A86" s="102" t="s">
        <v>266</v>
      </c>
      <c r="B86" s="74">
        <v>60</v>
      </c>
      <c r="C86" s="74">
        <v>59</v>
      </c>
      <c r="D86" s="74">
        <v>64</v>
      </c>
      <c r="E86" s="74">
        <v>49</v>
      </c>
      <c r="F86" s="74">
        <v>42</v>
      </c>
      <c r="G86" s="72" t="s">
        <v>640</v>
      </c>
      <c r="H86" s="73">
        <f t="shared" si="5"/>
        <v>54.8</v>
      </c>
      <c r="I86" s="80">
        <f t="shared" si="4"/>
        <v>1.3054656128922829E-2</v>
      </c>
      <c r="J86" s="80"/>
      <c r="K86" s="13"/>
      <c r="L86" s="83" t="s">
        <v>215</v>
      </c>
      <c r="M86" s="84">
        <v>1.7628550247085574E-2</v>
      </c>
    </row>
    <row r="87" spans="1:13" x14ac:dyDescent="0.3">
      <c r="A87" s="102" t="s">
        <v>270</v>
      </c>
      <c r="B87" s="74">
        <v>6</v>
      </c>
      <c r="C87" s="74">
        <v>4</v>
      </c>
      <c r="D87" s="74">
        <v>11</v>
      </c>
      <c r="E87" s="74">
        <v>13</v>
      </c>
      <c r="F87" s="74">
        <v>5</v>
      </c>
      <c r="G87" s="72" t="s">
        <v>640</v>
      </c>
      <c r="H87" s="73">
        <f t="shared" si="5"/>
        <v>7.8</v>
      </c>
      <c r="I87" s="80">
        <f t="shared" si="4"/>
        <v>1.8581444855036142E-3</v>
      </c>
      <c r="J87" s="80"/>
      <c r="K87" s="13"/>
      <c r="L87" s="83" t="s">
        <v>278</v>
      </c>
      <c r="M87" s="84">
        <v>1.6437431987147359E-2</v>
      </c>
    </row>
    <row r="88" spans="1:13" x14ac:dyDescent="0.3">
      <c r="A88" s="102" t="s">
        <v>271</v>
      </c>
      <c r="B88" s="74">
        <v>0</v>
      </c>
      <c r="C88" s="74">
        <v>0</v>
      </c>
      <c r="D88" s="74">
        <v>0</v>
      </c>
      <c r="E88" s="74">
        <v>0</v>
      </c>
      <c r="F88" s="74">
        <v>0</v>
      </c>
      <c r="G88" s="72" t="s">
        <v>640</v>
      </c>
      <c r="H88" s="73">
        <f t="shared" si="5"/>
        <v>0</v>
      </c>
      <c r="I88" s="80">
        <f t="shared" si="4"/>
        <v>0</v>
      </c>
      <c r="J88" s="80"/>
      <c r="K88" s="13"/>
      <c r="L88" s="83" t="s">
        <v>337</v>
      </c>
      <c r="M88" s="84">
        <v>1.46745769624388E-2</v>
      </c>
    </row>
    <row r="89" spans="1:13" x14ac:dyDescent="0.3">
      <c r="A89" s="102" t="s">
        <v>295</v>
      </c>
      <c r="B89" s="74">
        <v>103</v>
      </c>
      <c r="C89" s="74">
        <v>56</v>
      </c>
      <c r="D89" s="74">
        <v>14</v>
      </c>
      <c r="E89" s="74">
        <v>16</v>
      </c>
      <c r="F89" s="74">
        <v>36</v>
      </c>
      <c r="G89" s="72" t="s">
        <v>640</v>
      </c>
      <c r="H89" s="73">
        <f t="shared" si="5"/>
        <v>45</v>
      </c>
      <c r="I89" s="80">
        <f t="shared" si="4"/>
        <v>1.0720064339443929E-2</v>
      </c>
      <c r="J89" s="80"/>
      <c r="K89" s="13"/>
      <c r="L89" s="83" t="s">
        <v>678</v>
      </c>
      <c r="M89" s="84">
        <v>1.443635331045116E-2</v>
      </c>
    </row>
    <row r="90" spans="1:13" x14ac:dyDescent="0.3">
      <c r="A90" s="102" t="s">
        <v>304</v>
      </c>
      <c r="B90" s="74">
        <v>2</v>
      </c>
      <c r="C90" s="74">
        <v>2</v>
      </c>
      <c r="D90" s="74">
        <v>1</v>
      </c>
      <c r="E90" s="74">
        <v>1</v>
      </c>
      <c r="F90" s="74">
        <v>1</v>
      </c>
      <c r="G90" s="72" t="s">
        <v>640</v>
      </c>
      <c r="H90" s="73">
        <f t="shared" si="5"/>
        <v>1.4</v>
      </c>
      <c r="I90" s="80">
        <f t="shared" si="4"/>
        <v>3.3351311278270003E-4</v>
      </c>
      <c r="J90" s="80"/>
      <c r="K90" s="13"/>
      <c r="L90" s="83" t="s">
        <v>266</v>
      </c>
      <c r="M90" s="84">
        <v>1.3054656128922829E-2</v>
      </c>
    </row>
    <row r="91" spans="1:13" x14ac:dyDescent="0.3">
      <c r="A91" s="102" t="s">
        <v>307</v>
      </c>
      <c r="B91" s="72" t="s">
        <v>744</v>
      </c>
      <c r="C91" s="72" t="s">
        <v>744</v>
      </c>
      <c r="D91" s="72" t="s">
        <v>744</v>
      </c>
      <c r="E91" s="74">
        <v>41</v>
      </c>
      <c r="F91" s="72" t="s">
        <v>744</v>
      </c>
      <c r="G91" s="72" t="s">
        <v>743</v>
      </c>
      <c r="H91" s="73">
        <f t="shared" si="5"/>
        <v>41</v>
      </c>
      <c r="I91" s="80">
        <f t="shared" si="4"/>
        <v>9.7671697314933581E-3</v>
      </c>
      <c r="J91" s="80"/>
      <c r="K91" s="13"/>
      <c r="L91" s="83" t="s">
        <v>295</v>
      </c>
      <c r="M91" s="84">
        <v>1.0720064339443929E-2</v>
      </c>
    </row>
    <row r="92" spans="1:13" x14ac:dyDescent="0.3">
      <c r="A92" s="102" t="s">
        <v>323</v>
      </c>
      <c r="B92" s="74">
        <v>0</v>
      </c>
      <c r="C92" s="74">
        <v>0</v>
      </c>
      <c r="D92" s="74">
        <v>0</v>
      </c>
      <c r="E92" s="74">
        <v>0</v>
      </c>
      <c r="F92" s="74">
        <v>0</v>
      </c>
      <c r="G92" s="72" t="s">
        <v>640</v>
      </c>
      <c r="H92" s="73">
        <f t="shared" si="5"/>
        <v>0</v>
      </c>
      <c r="I92" s="80">
        <f t="shared" si="4"/>
        <v>0</v>
      </c>
      <c r="J92" s="80"/>
      <c r="K92" s="13"/>
      <c r="L92" s="83" t="s">
        <v>303</v>
      </c>
      <c r="M92" s="84">
        <v>9.8267256444902681E-3</v>
      </c>
    </row>
    <row r="93" spans="1:13" x14ac:dyDescent="0.3">
      <c r="A93" s="102" t="s">
        <v>324</v>
      </c>
      <c r="B93" s="74">
        <v>-61</v>
      </c>
      <c r="C93" s="74">
        <v>-14</v>
      </c>
      <c r="D93" s="72" t="s">
        <v>744</v>
      </c>
      <c r="E93" s="74">
        <v>53</v>
      </c>
      <c r="F93" s="74">
        <v>48</v>
      </c>
      <c r="G93" s="72" t="s">
        <v>640</v>
      </c>
      <c r="H93" s="73">
        <f t="shared" si="5"/>
        <v>6.5</v>
      </c>
      <c r="I93" s="80">
        <f t="shared" si="4"/>
        <v>1.5484537379196787E-3</v>
      </c>
      <c r="J93" s="80"/>
      <c r="K93" s="13"/>
      <c r="L93" s="83" t="s">
        <v>307</v>
      </c>
      <c r="M93" s="84">
        <v>9.7671697314933581E-3</v>
      </c>
    </row>
    <row r="94" spans="1:13" x14ac:dyDescent="0.3">
      <c r="A94" s="102" t="s">
        <v>644</v>
      </c>
      <c r="B94" s="74">
        <v>0</v>
      </c>
      <c r="C94" s="74">
        <v>0</v>
      </c>
      <c r="D94" s="74">
        <v>0</v>
      </c>
      <c r="E94" s="74">
        <v>0</v>
      </c>
      <c r="F94" s="74">
        <v>0</v>
      </c>
      <c r="G94" s="72" t="s">
        <v>640</v>
      </c>
      <c r="H94" s="73">
        <f t="shared" si="5"/>
        <v>0</v>
      </c>
      <c r="I94" s="80">
        <f t="shared" ref="I94:I125" si="6">H94/$H$6*100</f>
        <v>0</v>
      </c>
      <c r="J94" s="80"/>
      <c r="K94" s="13"/>
      <c r="L94" s="83" t="s">
        <v>315</v>
      </c>
      <c r="M94" s="84">
        <v>9.2907224275180725E-3</v>
      </c>
    </row>
    <row r="95" spans="1:13" x14ac:dyDescent="0.3">
      <c r="A95" s="102" t="s">
        <v>344</v>
      </c>
      <c r="B95" s="74">
        <v>41</v>
      </c>
      <c r="C95" s="74">
        <v>73</v>
      </c>
      <c r="D95" s="74">
        <v>123</v>
      </c>
      <c r="E95" s="74">
        <v>163</v>
      </c>
      <c r="F95" s="74">
        <v>155</v>
      </c>
      <c r="G95" s="72" t="s">
        <v>640</v>
      </c>
      <c r="H95" s="73">
        <f t="shared" si="5"/>
        <v>111</v>
      </c>
      <c r="I95" s="80">
        <f t="shared" si="6"/>
        <v>2.6442825370628361E-2</v>
      </c>
      <c r="J95" s="80"/>
      <c r="K95" s="13"/>
      <c r="L95" s="83" t="s">
        <v>317</v>
      </c>
      <c r="M95" s="84">
        <v>9.0048540451329005E-3</v>
      </c>
    </row>
    <row r="96" spans="1:13" x14ac:dyDescent="0.3">
      <c r="A96" s="102" t="s">
        <v>347</v>
      </c>
      <c r="B96" s="72" t="s">
        <v>744</v>
      </c>
      <c r="C96" s="74">
        <v>5</v>
      </c>
      <c r="D96" s="72" t="s">
        <v>744</v>
      </c>
      <c r="E96" s="74">
        <v>-3</v>
      </c>
      <c r="F96" s="72" t="s">
        <v>744</v>
      </c>
      <c r="G96" s="72" t="s">
        <v>743</v>
      </c>
      <c r="H96" s="73">
        <f t="shared" si="5"/>
        <v>1</v>
      </c>
      <c r="I96" s="80">
        <f t="shared" si="6"/>
        <v>2.3822365198764286E-4</v>
      </c>
      <c r="J96" s="80"/>
      <c r="K96" s="13"/>
      <c r="L96" s="83" t="s">
        <v>649</v>
      </c>
      <c r="M96" s="84">
        <v>7.718446324399629E-3</v>
      </c>
    </row>
    <row r="97" spans="1:13" x14ac:dyDescent="0.3">
      <c r="A97" s="102" t="s">
        <v>369</v>
      </c>
      <c r="B97" s="72" t="s">
        <v>744</v>
      </c>
      <c r="C97" s="74">
        <v>14</v>
      </c>
      <c r="D97" s="72" t="s">
        <v>744</v>
      </c>
      <c r="E97" s="72" t="s">
        <v>744</v>
      </c>
      <c r="F97" s="72" t="s">
        <v>744</v>
      </c>
      <c r="G97" s="72" t="s">
        <v>743</v>
      </c>
      <c r="H97" s="73">
        <f t="shared" si="5"/>
        <v>14</v>
      </c>
      <c r="I97" s="80">
        <f t="shared" si="6"/>
        <v>3.3351311278270006E-3</v>
      </c>
      <c r="J97" s="80"/>
      <c r="K97" s="13"/>
      <c r="L97" s="83" t="s">
        <v>645</v>
      </c>
      <c r="M97" s="84">
        <v>6.8608411772441156E-3</v>
      </c>
    </row>
    <row r="98" spans="1:13" x14ac:dyDescent="0.3">
      <c r="A98" s="102" t="s">
        <v>603</v>
      </c>
      <c r="B98" s="72" t="s">
        <v>744</v>
      </c>
      <c r="C98" s="72" t="s">
        <v>744</v>
      </c>
      <c r="D98" s="72" t="s">
        <v>744</v>
      </c>
      <c r="E98" s="74">
        <v>5</v>
      </c>
      <c r="F98" s="74">
        <v>10</v>
      </c>
      <c r="G98" s="72" t="s">
        <v>640</v>
      </c>
      <c r="H98" s="73">
        <f t="shared" si="5"/>
        <v>7.5</v>
      </c>
      <c r="I98" s="80">
        <f t="shared" si="6"/>
        <v>1.7866773899073215E-3</v>
      </c>
      <c r="J98" s="80"/>
      <c r="K98" s="13"/>
      <c r="L98" s="83" t="s">
        <v>284</v>
      </c>
      <c r="M98" s="84">
        <v>6.6702622556540012E-3</v>
      </c>
    </row>
    <row r="99" spans="1:13" x14ac:dyDescent="0.3">
      <c r="A99" s="102" t="s">
        <v>674</v>
      </c>
      <c r="B99" s="72" t="s">
        <v>744</v>
      </c>
      <c r="C99" s="74">
        <v>0</v>
      </c>
      <c r="D99" s="72" t="s">
        <v>744</v>
      </c>
      <c r="E99" s="72" t="s">
        <v>744</v>
      </c>
      <c r="F99" s="72" t="s">
        <v>744</v>
      </c>
      <c r="G99" s="72" t="s">
        <v>743</v>
      </c>
      <c r="H99" s="73">
        <f t="shared" ref="H99:H130" si="7">AVERAGE(B99:F99)</f>
        <v>0</v>
      </c>
      <c r="I99" s="80">
        <f t="shared" si="6"/>
        <v>0</v>
      </c>
      <c r="J99" s="80"/>
      <c r="K99" s="13"/>
      <c r="L99" s="83" t="s">
        <v>255</v>
      </c>
      <c r="M99" s="84">
        <v>6.4320386036663584E-3</v>
      </c>
    </row>
    <row r="100" spans="1:13" x14ac:dyDescent="0.3">
      <c r="A100" s="102" t="s">
        <v>208</v>
      </c>
      <c r="B100" s="74">
        <v>6</v>
      </c>
      <c r="C100" s="74">
        <v>6</v>
      </c>
      <c r="D100" s="74">
        <v>5</v>
      </c>
      <c r="E100" s="74">
        <v>6</v>
      </c>
      <c r="F100" s="74">
        <v>6</v>
      </c>
      <c r="G100" s="72" t="s">
        <v>640</v>
      </c>
      <c r="H100" s="73">
        <f t="shared" si="7"/>
        <v>5.8</v>
      </c>
      <c r="I100" s="80">
        <f t="shared" si="6"/>
        <v>1.3816971815283287E-3</v>
      </c>
      <c r="J100" s="80"/>
      <c r="K100" s="13"/>
      <c r="L100" s="83" t="s">
        <v>425</v>
      </c>
      <c r="M100" s="84">
        <v>6.1938149516787147E-3</v>
      </c>
    </row>
    <row r="101" spans="1:13" x14ac:dyDescent="0.3">
      <c r="A101" s="102" t="s">
        <v>614</v>
      </c>
      <c r="B101" s="72" t="s">
        <v>744</v>
      </c>
      <c r="C101" s="72" t="s">
        <v>744</v>
      </c>
      <c r="D101" s="72" t="s">
        <v>744</v>
      </c>
      <c r="E101" s="72" t="s">
        <v>744</v>
      </c>
      <c r="F101" s="72" t="s">
        <v>744</v>
      </c>
      <c r="G101" s="72" t="s">
        <v>743</v>
      </c>
      <c r="H101" s="73" t="e">
        <f t="shared" si="7"/>
        <v>#DIV/0!</v>
      </c>
      <c r="I101" s="80" t="e">
        <f t="shared" si="6"/>
        <v>#DIV/0!</v>
      </c>
      <c r="J101" s="80"/>
      <c r="K101" s="13"/>
      <c r="L101" s="83" t="s">
        <v>286</v>
      </c>
      <c r="M101" s="84">
        <v>5.6220781869083716E-3</v>
      </c>
    </row>
    <row r="102" spans="1:13" x14ac:dyDescent="0.3">
      <c r="A102" s="102" t="s">
        <v>214</v>
      </c>
      <c r="B102" s="72" t="s">
        <v>744</v>
      </c>
      <c r="C102" s="74">
        <v>405</v>
      </c>
      <c r="D102" s="74">
        <v>404</v>
      </c>
      <c r="E102" s="74">
        <v>406</v>
      </c>
      <c r="F102" s="74">
        <v>752</v>
      </c>
      <c r="G102" s="72" t="s">
        <v>640</v>
      </c>
      <c r="H102" s="73">
        <f t="shared" si="7"/>
        <v>491.75</v>
      </c>
      <c r="I102" s="80">
        <f t="shared" si="6"/>
        <v>0.11714648086492338</v>
      </c>
      <c r="J102" s="80"/>
      <c r="K102" s="13"/>
      <c r="L102" s="83" t="s">
        <v>676</v>
      </c>
      <c r="M102" s="84">
        <v>5.2409203437281428E-3</v>
      </c>
    </row>
    <row r="103" spans="1:13" x14ac:dyDescent="0.3">
      <c r="A103" s="102" t="s">
        <v>218</v>
      </c>
      <c r="B103" s="72" t="s">
        <v>744</v>
      </c>
      <c r="C103" s="74">
        <v>132</v>
      </c>
      <c r="D103" s="74">
        <v>79</v>
      </c>
      <c r="E103" s="74">
        <v>90</v>
      </c>
      <c r="F103" s="74">
        <v>96</v>
      </c>
      <c r="G103" s="72" t="s">
        <v>640</v>
      </c>
      <c r="H103" s="73">
        <f t="shared" si="7"/>
        <v>99.25</v>
      </c>
      <c r="I103" s="80">
        <f t="shared" si="6"/>
        <v>2.3643697459773554E-2</v>
      </c>
      <c r="J103" s="80"/>
      <c r="K103" s="13"/>
      <c r="L103" s="83" t="s">
        <v>233</v>
      </c>
      <c r="M103" s="84">
        <v>4.6056572717610954E-3</v>
      </c>
    </row>
    <row r="104" spans="1:13" x14ac:dyDescent="0.3">
      <c r="A104" s="102" t="s">
        <v>676</v>
      </c>
      <c r="B104" s="74">
        <v>10</v>
      </c>
      <c r="C104" s="74">
        <v>22</v>
      </c>
      <c r="D104" s="74">
        <v>23</v>
      </c>
      <c r="E104" s="74">
        <v>27</v>
      </c>
      <c r="F104" s="74">
        <v>28</v>
      </c>
      <c r="G104" s="72" t="s">
        <v>640</v>
      </c>
      <c r="H104" s="73">
        <f t="shared" si="7"/>
        <v>22</v>
      </c>
      <c r="I104" s="80">
        <f t="shared" si="6"/>
        <v>5.2409203437281428E-3</v>
      </c>
      <c r="J104" s="80"/>
      <c r="K104" s="13"/>
      <c r="L104" s="83" t="s">
        <v>371</v>
      </c>
      <c r="M104" s="84">
        <v>4.5262493877652145E-3</v>
      </c>
    </row>
    <row r="105" spans="1:13" x14ac:dyDescent="0.3">
      <c r="A105" s="102" t="s">
        <v>596</v>
      </c>
      <c r="B105" s="74">
        <v>102</v>
      </c>
      <c r="C105" s="74">
        <v>362</v>
      </c>
      <c r="D105" s="74">
        <v>124</v>
      </c>
      <c r="E105" s="74">
        <v>155</v>
      </c>
      <c r="F105" s="74">
        <v>200</v>
      </c>
      <c r="G105" s="72" t="s">
        <v>640</v>
      </c>
      <c r="H105" s="73">
        <f t="shared" si="7"/>
        <v>188.6</v>
      </c>
      <c r="I105" s="80">
        <f t="shared" si="6"/>
        <v>4.4928980764869446E-2</v>
      </c>
      <c r="J105" s="80"/>
      <c r="K105" s="13"/>
      <c r="L105" s="83" t="s">
        <v>225</v>
      </c>
      <c r="M105" s="84">
        <v>4.2880257357775717E-3</v>
      </c>
    </row>
    <row r="106" spans="1:13" x14ac:dyDescent="0.3">
      <c r="A106" s="102" t="s">
        <v>587</v>
      </c>
      <c r="B106" s="74">
        <v>1099</v>
      </c>
      <c r="C106" s="74">
        <v>983</v>
      </c>
      <c r="D106" s="74">
        <v>1406</v>
      </c>
      <c r="E106" s="74">
        <v>857</v>
      </c>
      <c r="F106" s="74">
        <v>386</v>
      </c>
      <c r="G106" s="72" t="s">
        <v>640</v>
      </c>
      <c r="H106" s="73">
        <f t="shared" si="7"/>
        <v>946.2</v>
      </c>
      <c r="I106" s="80">
        <f t="shared" si="6"/>
        <v>0.22540721951070769</v>
      </c>
      <c r="J106" s="80"/>
      <c r="K106" s="13"/>
      <c r="L106" s="83" t="s">
        <v>263</v>
      </c>
      <c r="M106" s="84">
        <v>3.4145390118228811E-3</v>
      </c>
    </row>
    <row r="107" spans="1:13" x14ac:dyDescent="0.3">
      <c r="A107" s="102" t="s">
        <v>245</v>
      </c>
      <c r="B107" s="74">
        <v>405</v>
      </c>
      <c r="C107" s="74">
        <v>506</v>
      </c>
      <c r="D107" s="74">
        <v>526</v>
      </c>
      <c r="E107" s="74">
        <v>486</v>
      </c>
      <c r="F107" s="74">
        <v>461</v>
      </c>
      <c r="G107" s="72" t="s">
        <v>640</v>
      </c>
      <c r="H107" s="73">
        <f t="shared" si="7"/>
        <v>476.8</v>
      </c>
      <c r="I107" s="80">
        <f t="shared" si="6"/>
        <v>0.11358503726770813</v>
      </c>
      <c r="J107" s="80"/>
      <c r="K107" s="13"/>
      <c r="L107" s="83" t="s">
        <v>369</v>
      </c>
      <c r="M107" s="84">
        <v>3.3351311278270006E-3</v>
      </c>
    </row>
    <row r="108" spans="1:13" x14ac:dyDescent="0.3">
      <c r="A108" s="102" t="s">
        <v>678</v>
      </c>
      <c r="B108" s="74">
        <v>77</v>
      </c>
      <c r="C108" s="74">
        <v>81</v>
      </c>
      <c r="D108" s="74">
        <v>93</v>
      </c>
      <c r="E108" s="74">
        <v>34</v>
      </c>
      <c r="F108" s="74">
        <v>18</v>
      </c>
      <c r="G108" s="72" t="s">
        <v>640</v>
      </c>
      <c r="H108" s="73">
        <f t="shared" si="7"/>
        <v>60.6</v>
      </c>
      <c r="I108" s="80">
        <f t="shared" si="6"/>
        <v>1.443635331045116E-2</v>
      </c>
      <c r="J108" s="80"/>
      <c r="K108" s="13"/>
      <c r="L108" s="83" t="s">
        <v>221</v>
      </c>
      <c r="M108" s="84">
        <v>2.8586838238517146E-3</v>
      </c>
    </row>
    <row r="109" spans="1:13" x14ac:dyDescent="0.3">
      <c r="A109" s="102" t="s">
        <v>250</v>
      </c>
      <c r="B109" s="74">
        <v>3</v>
      </c>
      <c r="C109" s="74">
        <v>3</v>
      </c>
      <c r="D109" s="74">
        <v>3</v>
      </c>
      <c r="E109" s="74">
        <v>3</v>
      </c>
      <c r="F109" s="74">
        <v>3</v>
      </c>
      <c r="G109" s="72" t="s">
        <v>640</v>
      </c>
      <c r="H109" s="73">
        <f t="shared" si="7"/>
        <v>3</v>
      </c>
      <c r="I109" s="80">
        <f t="shared" si="6"/>
        <v>7.1467095596292865E-4</v>
      </c>
      <c r="J109" s="80"/>
      <c r="K109" s="13"/>
      <c r="L109" s="83" t="s">
        <v>308</v>
      </c>
      <c r="M109" s="84">
        <v>2.2631246938826072E-3</v>
      </c>
    </row>
    <row r="110" spans="1:13" x14ac:dyDescent="0.3">
      <c r="A110" s="102" t="s">
        <v>251</v>
      </c>
      <c r="B110" s="74">
        <v>2807</v>
      </c>
      <c r="C110" s="74">
        <v>2602</v>
      </c>
      <c r="D110" s="74">
        <v>3595</v>
      </c>
      <c r="E110" s="74">
        <v>4020</v>
      </c>
      <c r="F110" s="74">
        <v>4113</v>
      </c>
      <c r="G110" s="72" t="s">
        <v>640</v>
      </c>
      <c r="H110" s="73">
        <f t="shared" si="7"/>
        <v>3427.4</v>
      </c>
      <c r="I110" s="80">
        <f t="shared" si="6"/>
        <v>0.81648774482244724</v>
      </c>
      <c r="J110" s="80"/>
      <c r="K110" s="13"/>
      <c r="L110" s="83" t="s">
        <v>306</v>
      </c>
      <c r="M110" s="84">
        <v>2.0963681374912575E-3</v>
      </c>
    </row>
    <row r="111" spans="1:13" x14ac:dyDescent="0.3">
      <c r="A111" s="102" t="s">
        <v>268</v>
      </c>
      <c r="B111" s="74">
        <v>0</v>
      </c>
      <c r="C111" s="74">
        <v>0</v>
      </c>
      <c r="D111" s="74">
        <v>0</v>
      </c>
      <c r="E111" s="74">
        <v>0</v>
      </c>
      <c r="F111" s="74">
        <v>1</v>
      </c>
      <c r="G111" s="72" t="s">
        <v>640</v>
      </c>
      <c r="H111" s="73">
        <f t="shared" si="7"/>
        <v>0.2</v>
      </c>
      <c r="I111" s="80">
        <f t="shared" si="6"/>
        <v>4.7644730397528578E-5</v>
      </c>
      <c r="J111" s="80"/>
      <c r="K111" s="13"/>
      <c r="L111" s="83" t="s">
        <v>270</v>
      </c>
      <c r="M111" s="84">
        <v>1.8581444855036142E-3</v>
      </c>
    </row>
    <row r="112" spans="1:13" x14ac:dyDescent="0.3">
      <c r="A112" s="102" t="s">
        <v>273</v>
      </c>
      <c r="B112" s="74">
        <v>7</v>
      </c>
      <c r="C112" s="74">
        <v>4</v>
      </c>
      <c r="D112" s="74">
        <v>6</v>
      </c>
      <c r="E112" s="74">
        <v>7</v>
      </c>
      <c r="F112" s="74">
        <v>5</v>
      </c>
      <c r="G112" s="72" t="s">
        <v>640</v>
      </c>
      <c r="H112" s="73">
        <f t="shared" si="7"/>
        <v>5.8</v>
      </c>
      <c r="I112" s="80">
        <f t="shared" si="6"/>
        <v>1.3816971815283287E-3</v>
      </c>
      <c r="J112" s="80"/>
      <c r="K112" s="13"/>
      <c r="L112" s="83" t="s">
        <v>264</v>
      </c>
      <c r="M112" s="84">
        <v>1.8263813319052621E-3</v>
      </c>
    </row>
    <row r="113" spans="1:13" x14ac:dyDescent="0.3">
      <c r="A113" s="102" t="s">
        <v>282</v>
      </c>
      <c r="B113" s="74">
        <v>706</v>
      </c>
      <c r="C113" s="74">
        <v>646</v>
      </c>
      <c r="D113" s="74">
        <v>678</v>
      </c>
      <c r="E113" s="74">
        <v>801</v>
      </c>
      <c r="F113" s="74">
        <v>821</v>
      </c>
      <c r="G113" s="72" t="s">
        <v>640</v>
      </c>
      <c r="H113" s="73">
        <f t="shared" si="7"/>
        <v>730.4</v>
      </c>
      <c r="I113" s="80">
        <f t="shared" si="6"/>
        <v>0.17399855541177436</v>
      </c>
      <c r="J113" s="80"/>
      <c r="K113" s="13"/>
      <c r="L113" s="83" t="s">
        <v>603</v>
      </c>
      <c r="M113" s="84">
        <v>1.7866773899073215E-3</v>
      </c>
    </row>
    <row r="114" spans="1:13" x14ac:dyDescent="0.3">
      <c r="A114" s="102" t="s">
        <v>653</v>
      </c>
      <c r="B114" s="74">
        <v>0</v>
      </c>
      <c r="C114" s="74">
        <v>0</v>
      </c>
      <c r="D114" s="74">
        <v>0</v>
      </c>
      <c r="E114" s="74">
        <v>0</v>
      </c>
      <c r="F114" s="74">
        <v>0</v>
      </c>
      <c r="G114" s="72" t="s">
        <v>640</v>
      </c>
      <c r="H114" s="73">
        <f t="shared" si="7"/>
        <v>0</v>
      </c>
      <c r="I114" s="80">
        <f t="shared" si="6"/>
        <v>0</v>
      </c>
      <c r="J114" s="80"/>
      <c r="K114" s="13"/>
      <c r="L114" s="83" t="s">
        <v>226</v>
      </c>
      <c r="M114" s="84">
        <v>1.7628550247085575E-3</v>
      </c>
    </row>
    <row r="115" spans="1:13" x14ac:dyDescent="0.3">
      <c r="A115" s="102" t="s">
        <v>677</v>
      </c>
      <c r="B115" s="74">
        <v>2</v>
      </c>
      <c r="C115" s="74">
        <v>2</v>
      </c>
      <c r="D115" s="74">
        <v>2</v>
      </c>
      <c r="E115" s="74">
        <v>2</v>
      </c>
      <c r="F115" s="74">
        <v>1</v>
      </c>
      <c r="G115" s="72" t="s">
        <v>640</v>
      </c>
      <c r="H115" s="73">
        <f t="shared" si="7"/>
        <v>1.8</v>
      </c>
      <c r="I115" s="80">
        <f t="shared" si="6"/>
        <v>4.2880257357775722E-4</v>
      </c>
      <c r="J115" s="80"/>
      <c r="K115" s="13"/>
      <c r="L115" s="83" t="s">
        <v>324</v>
      </c>
      <c r="M115" s="84">
        <v>1.5484537379196787E-3</v>
      </c>
    </row>
    <row r="116" spans="1:13" x14ac:dyDescent="0.3">
      <c r="A116" s="102" t="s">
        <v>668</v>
      </c>
      <c r="B116" s="74">
        <v>0</v>
      </c>
      <c r="C116" s="74">
        <v>0</v>
      </c>
      <c r="D116" s="74">
        <v>0</v>
      </c>
      <c r="E116" s="74">
        <v>5</v>
      </c>
      <c r="F116" s="74">
        <v>6</v>
      </c>
      <c r="G116" s="72" t="s">
        <v>640</v>
      </c>
      <c r="H116" s="73">
        <f t="shared" si="7"/>
        <v>2.2000000000000002</v>
      </c>
      <c r="I116" s="80">
        <f t="shared" si="6"/>
        <v>5.2409203437281436E-4</v>
      </c>
      <c r="J116" s="80"/>
      <c r="K116" s="13"/>
      <c r="L116" s="83" t="s">
        <v>625</v>
      </c>
      <c r="M116" s="84">
        <v>1.4293419119258573E-3</v>
      </c>
    </row>
    <row r="117" spans="1:13" x14ac:dyDescent="0.3">
      <c r="A117" s="102" t="s">
        <v>675</v>
      </c>
      <c r="B117" s="74">
        <v>0</v>
      </c>
      <c r="C117" s="74">
        <v>0</v>
      </c>
      <c r="D117" s="72" t="s">
        <v>744</v>
      </c>
      <c r="E117" s="72" t="s">
        <v>744</v>
      </c>
      <c r="F117" s="72" t="s">
        <v>744</v>
      </c>
      <c r="G117" s="72" t="s">
        <v>743</v>
      </c>
      <c r="H117" s="73">
        <f t="shared" si="7"/>
        <v>0</v>
      </c>
      <c r="I117" s="80">
        <f t="shared" si="6"/>
        <v>0</v>
      </c>
      <c r="J117" s="80"/>
      <c r="K117" s="13"/>
      <c r="L117" s="83" t="s">
        <v>382</v>
      </c>
      <c r="M117" s="84">
        <v>1.4293419119258573E-3</v>
      </c>
    </row>
    <row r="118" spans="1:13" x14ac:dyDescent="0.3">
      <c r="A118" s="102" t="s">
        <v>670</v>
      </c>
      <c r="B118" s="74">
        <v>0</v>
      </c>
      <c r="C118" s="74">
        <v>0</v>
      </c>
      <c r="D118" s="74">
        <v>0</v>
      </c>
      <c r="E118" s="74">
        <v>0</v>
      </c>
      <c r="F118" s="74">
        <v>0</v>
      </c>
      <c r="G118" s="72" t="s">
        <v>640</v>
      </c>
      <c r="H118" s="73">
        <f t="shared" si="7"/>
        <v>0</v>
      </c>
      <c r="I118" s="80">
        <f t="shared" si="6"/>
        <v>0</v>
      </c>
      <c r="J118" s="80"/>
      <c r="K118" s="13"/>
      <c r="L118" s="83" t="s">
        <v>310</v>
      </c>
      <c r="M118" s="84">
        <v>1.3816971815283287E-3</v>
      </c>
    </row>
    <row r="119" spans="1:13" x14ac:dyDescent="0.3">
      <c r="A119" s="102" t="s">
        <v>371</v>
      </c>
      <c r="B119" s="72" t="s">
        <v>744</v>
      </c>
      <c r="C119" s="72" t="s">
        <v>744</v>
      </c>
      <c r="D119" s="72" t="s">
        <v>744</v>
      </c>
      <c r="E119" s="74">
        <v>17</v>
      </c>
      <c r="F119" s="74">
        <v>21</v>
      </c>
      <c r="G119" s="72" t="s">
        <v>640</v>
      </c>
      <c r="H119" s="73">
        <f t="shared" si="7"/>
        <v>19</v>
      </c>
      <c r="I119" s="80">
        <f t="shared" si="6"/>
        <v>4.5262493877652145E-3</v>
      </c>
      <c r="J119" s="80"/>
      <c r="K119" s="13"/>
      <c r="L119" s="83" t="s">
        <v>208</v>
      </c>
      <c r="M119" s="84">
        <v>1.3816971815283287E-3</v>
      </c>
    </row>
    <row r="120" spans="1:13" x14ac:dyDescent="0.3">
      <c r="A120" s="102" t="s">
        <v>436</v>
      </c>
      <c r="B120" s="74">
        <v>0</v>
      </c>
      <c r="C120" s="74">
        <v>0</v>
      </c>
      <c r="D120" s="74">
        <v>0</v>
      </c>
      <c r="E120" s="74">
        <v>0</v>
      </c>
      <c r="F120" s="74">
        <v>0</v>
      </c>
      <c r="G120" s="72" t="s">
        <v>640</v>
      </c>
      <c r="H120" s="73">
        <f t="shared" si="7"/>
        <v>0</v>
      </c>
      <c r="I120" s="80">
        <f t="shared" si="6"/>
        <v>0</v>
      </c>
      <c r="J120" s="80"/>
      <c r="K120" s="13"/>
      <c r="L120" s="83" t="s">
        <v>273</v>
      </c>
      <c r="M120" s="84">
        <v>1.3816971815283287E-3</v>
      </c>
    </row>
    <row r="121" spans="1:13" x14ac:dyDescent="0.3">
      <c r="A121" s="102" t="s">
        <v>671</v>
      </c>
      <c r="B121" s="74">
        <v>0</v>
      </c>
      <c r="C121" s="74">
        <v>0</v>
      </c>
      <c r="D121" s="74">
        <v>0</v>
      </c>
      <c r="E121" s="74">
        <v>0</v>
      </c>
      <c r="F121" s="74">
        <v>0</v>
      </c>
      <c r="G121" s="72" t="s">
        <v>640</v>
      </c>
      <c r="H121" s="73">
        <f t="shared" si="7"/>
        <v>0</v>
      </c>
      <c r="I121" s="80">
        <f t="shared" si="6"/>
        <v>0</v>
      </c>
      <c r="J121" s="80"/>
      <c r="K121" s="13"/>
      <c r="L121" s="83" t="s">
        <v>201</v>
      </c>
      <c r="M121" s="84">
        <v>1.2864077207332717E-3</v>
      </c>
    </row>
    <row r="122" spans="1:13" x14ac:dyDescent="0.3">
      <c r="A122" s="102" t="s">
        <v>221</v>
      </c>
      <c r="B122" s="74">
        <v>28</v>
      </c>
      <c r="C122" s="74">
        <v>25</v>
      </c>
      <c r="D122" s="74">
        <v>3</v>
      </c>
      <c r="E122" s="74">
        <v>3</v>
      </c>
      <c r="F122" s="74">
        <v>1</v>
      </c>
      <c r="G122" s="72" t="s">
        <v>640</v>
      </c>
      <c r="H122" s="73">
        <f t="shared" si="7"/>
        <v>12</v>
      </c>
      <c r="I122" s="80">
        <f t="shared" si="6"/>
        <v>2.8586838238517146E-3</v>
      </c>
      <c r="J122" s="80"/>
      <c r="K122" s="13"/>
      <c r="L122" s="83" t="s">
        <v>217</v>
      </c>
      <c r="M122" s="84">
        <v>1.1434735295406857E-3</v>
      </c>
    </row>
    <row r="123" spans="1:13" x14ac:dyDescent="0.3">
      <c r="A123" s="102" t="s">
        <v>242</v>
      </c>
      <c r="B123" s="74">
        <v>2095</v>
      </c>
      <c r="C123" s="74">
        <v>1429</v>
      </c>
      <c r="D123" s="74">
        <v>1469</v>
      </c>
      <c r="E123" s="74">
        <v>1838</v>
      </c>
      <c r="F123" s="74">
        <v>2172</v>
      </c>
      <c r="G123" s="72" t="s">
        <v>640</v>
      </c>
      <c r="H123" s="73">
        <f t="shared" si="7"/>
        <v>1800.6</v>
      </c>
      <c r="I123" s="80">
        <f t="shared" si="6"/>
        <v>0.42894550776894974</v>
      </c>
      <c r="J123" s="80"/>
      <c r="K123" s="13"/>
      <c r="L123" s="83" t="s">
        <v>555</v>
      </c>
      <c r="M123" s="84">
        <v>8.5760514715551444E-4</v>
      </c>
    </row>
    <row r="124" spans="1:13" x14ac:dyDescent="0.3">
      <c r="A124" s="102" t="s">
        <v>254</v>
      </c>
      <c r="B124" s="74">
        <v>882</v>
      </c>
      <c r="C124" s="74">
        <v>932</v>
      </c>
      <c r="D124" s="74">
        <v>1071</v>
      </c>
      <c r="E124" s="74">
        <v>1089</v>
      </c>
      <c r="F124" s="74">
        <v>2129</v>
      </c>
      <c r="G124" s="72" t="s">
        <v>640</v>
      </c>
      <c r="H124" s="73">
        <f t="shared" si="7"/>
        <v>1220.5999999999999</v>
      </c>
      <c r="I124" s="80">
        <f t="shared" si="6"/>
        <v>0.29077578961611689</v>
      </c>
      <c r="J124" s="80"/>
      <c r="K124" s="13"/>
      <c r="L124" s="83" t="s">
        <v>325</v>
      </c>
      <c r="M124" s="84">
        <v>7.6231568636045725E-4</v>
      </c>
    </row>
    <row r="125" spans="1:13" x14ac:dyDescent="0.3">
      <c r="A125" s="102" t="s">
        <v>269</v>
      </c>
      <c r="B125" s="74">
        <v>846</v>
      </c>
      <c r="C125" s="74">
        <v>950</v>
      </c>
      <c r="D125" s="74">
        <v>876</v>
      </c>
      <c r="E125" s="74">
        <v>982</v>
      </c>
      <c r="F125" s="74">
        <v>1023</v>
      </c>
      <c r="G125" s="72" t="s">
        <v>640</v>
      </c>
      <c r="H125" s="73">
        <f t="shared" si="7"/>
        <v>935.4</v>
      </c>
      <c r="I125" s="80">
        <f t="shared" si="6"/>
        <v>0.22283440406924115</v>
      </c>
      <c r="J125" s="80"/>
      <c r="K125" s="13"/>
      <c r="L125" s="83" t="s">
        <v>646</v>
      </c>
      <c r="M125" s="84">
        <v>7.1467095596292865E-4</v>
      </c>
    </row>
    <row r="126" spans="1:13" x14ac:dyDescent="0.3">
      <c r="A126" s="102" t="s">
        <v>274</v>
      </c>
      <c r="B126" s="74">
        <v>119</v>
      </c>
      <c r="C126" s="74">
        <v>120</v>
      </c>
      <c r="D126" s="74">
        <v>139</v>
      </c>
      <c r="E126" s="74">
        <v>207</v>
      </c>
      <c r="F126" s="74">
        <v>3920</v>
      </c>
      <c r="G126" s="72" t="s">
        <v>640</v>
      </c>
      <c r="H126" s="73">
        <f t="shared" si="7"/>
        <v>901</v>
      </c>
      <c r="I126" s="80">
        <f t="shared" ref="I126:I157" si="8">H126/$H$6*100</f>
        <v>0.21463951044086624</v>
      </c>
      <c r="J126" s="80"/>
      <c r="K126" s="13"/>
      <c r="L126" s="83" t="s">
        <v>250</v>
      </c>
      <c r="M126" s="84">
        <v>7.1467095596292865E-4</v>
      </c>
    </row>
    <row r="127" spans="1:13" x14ac:dyDescent="0.3">
      <c r="A127" s="102" t="s">
        <v>32</v>
      </c>
      <c r="B127" s="74">
        <v>38711</v>
      </c>
      <c r="C127" s="74">
        <v>37398</v>
      </c>
      <c r="D127" s="74">
        <v>44803</v>
      </c>
      <c r="E127" s="74">
        <v>50811</v>
      </c>
      <c r="F127" s="74">
        <v>60965</v>
      </c>
      <c r="G127" s="72" t="s">
        <v>640</v>
      </c>
      <c r="H127" s="73">
        <f t="shared" si="7"/>
        <v>46537.599999999999</v>
      </c>
      <c r="I127" s="80">
        <f t="shared" si="8"/>
        <v>11.08635702674013</v>
      </c>
      <c r="J127" s="80"/>
      <c r="K127" s="13"/>
      <c r="L127" s="83" t="s">
        <v>249</v>
      </c>
      <c r="M127" s="84">
        <v>5.9555912996910726E-4</v>
      </c>
    </row>
    <row r="128" spans="1:13" x14ac:dyDescent="0.3">
      <c r="A128" s="102" t="s">
        <v>322</v>
      </c>
      <c r="B128" s="74">
        <v>93</v>
      </c>
      <c r="C128" s="74">
        <v>100</v>
      </c>
      <c r="D128" s="74">
        <v>112</v>
      </c>
      <c r="E128" s="74">
        <v>147</v>
      </c>
      <c r="F128" s="74">
        <v>126</v>
      </c>
      <c r="G128" s="72" t="s">
        <v>640</v>
      </c>
      <c r="H128" s="73">
        <f t="shared" si="7"/>
        <v>115.6</v>
      </c>
      <c r="I128" s="80">
        <f t="shared" si="8"/>
        <v>2.7538654169771512E-2</v>
      </c>
      <c r="J128" s="80"/>
      <c r="K128" s="13"/>
      <c r="L128" s="83" t="s">
        <v>668</v>
      </c>
      <c r="M128" s="84">
        <v>5.2409203437281436E-4</v>
      </c>
    </row>
    <row r="129" spans="1:13" x14ac:dyDescent="0.3">
      <c r="A129" s="102" t="s">
        <v>331</v>
      </c>
      <c r="B129" s="74">
        <v>2533</v>
      </c>
      <c r="C129" s="74">
        <v>3946</v>
      </c>
      <c r="D129" s="74">
        <v>3199</v>
      </c>
      <c r="E129" s="74">
        <v>3403</v>
      </c>
      <c r="F129" s="74">
        <v>3971</v>
      </c>
      <c r="G129" s="72" t="s">
        <v>640</v>
      </c>
      <c r="H129" s="73">
        <f t="shared" si="7"/>
        <v>3410.4</v>
      </c>
      <c r="I129" s="80">
        <f t="shared" si="8"/>
        <v>0.81243794273865733</v>
      </c>
      <c r="J129" s="80"/>
      <c r="K129" s="13"/>
      <c r="L129" s="83" t="s">
        <v>329</v>
      </c>
      <c r="M129" s="84">
        <v>5.2409203437281436E-4</v>
      </c>
    </row>
    <row r="130" spans="1:13" x14ac:dyDescent="0.3">
      <c r="A130" s="102" t="s">
        <v>5</v>
      </c>
      <c r="B130" s="74">
        <v>21911</v>
      </c>
      <c r="C130" s="74">
        <v>18335</v>
      </c>
      <c r="D130" s="74">
        <v>23842</v>
      </c>
      <c r="E130" s="74">
        <v>28016</v>
      </c>
      <c r="F130" s="74">
        <v>10145</v>
      </c>
      <c r="G130" s="72" t="s">
        <v>640</v>
      </c>
      <c r="H130" s="73">
        <f t="shared" si="7"/>
        <v>20449.8</v>
      </c>
      <c r="I130" s="80">
        <f t="shared" si="8"/>
        <v>4.871626038416899</v>
      </c>
      <c r="J130" s="80"/>
      <c r="K130" s="13"/>
      <c r="L130" s="83" t="s">
        <v>198</v>
      </c>
      <c r="M130" s="84">
        <v>4.7644730397528571E-4</v>
      </c>
    </row>
    <row r="131" spans="1:13" x14ac:dyDescent="0.3">
      <c r="A131" s="102" t="s">
        <v>224</v>
      </c>
      <c r="B131" s="74">
        <v>2133</v>
      </c>
      <c r="C131" s="74">
        <v>1430</v>
      </c>
      <c r="D131" s="74">
        <v>1495</v>
      </c>
      <c r="E131" s="74">
        <v>895</v>
      </c>
      <c r="F131" s="74">
        <v>923</v>
      </c>
      <c r="G131" s="72" t="s">
        <v>640</v>
      </c>
      <c r="H131" s="73">
        <f t="shared" ref="H131:H162" si="9">AVERAGE(B131:F131)</f>
        <v>1375.2</v>
      </c>
      <c r="I131" s="80">
        <f t="shared" si="8"/>
        <v>0.32760516621340652</v>
      </c>
      <c r="J131" s="80"/>
      <c r="K131" s="13"/>
      <c r="L131" s="83" t="s">
        <v>677</v>
      </c>
      <c r="M131" s="84">
        <v>4.2880257357775722E-4</v>
      </c>
    </row>
    <row r="132" spans="1:13" x14ac:dyDescent="0.3">
      <c r="A132" s="102" t="s">
        <v>30</v>
      </c>
      <c r="B132" s="74">
        <v>59542</v>
      </c>
      <c r="C132" s="74">
        <v>41727</v>
      </c>
      <c r="D132" s="74">
        <v>39526</v>
      </c>
      <c r="E132" s="74">
        <v>41880</v>
      </c>
      <c r="F132" s="74">
        <v>55665</v>
      </c>
      <c r="G132" s="72" t="s">
        <v>640</v>
      </c>
      <c r="H132" s="73">
        <f t="shared" si="9"/>
        <v>47668</v>
      </c>
      <c r="I132" s="80">
        <f t="shared" si="8"/>
        <v>11.355645042946961</v>
      </c>
      <c r="J132" s="80"/>
      <c r="K132" s="13"/>
      <c r="L132" s="83" t="s">
        <v>388</v>
      </c>
      <c r="M132" s="84">
        <v>3.8115784318022862E-4</v>
      </c>
    </row>
    <row r="133" spans="1:13" x14ac:dyDescent="0.3">
      <c r="A133" s="102" t="s">
        <v>237</v>
      </c>
      <c r="B133" s="72" t="s">
        <v>744</v>
      </c>
      <c r="C133" s="74">
        <v>18961</v>
      </c>
      <c r="D133" s="74">
        <v>19120</v>
      </c>
      <c r="E133" s="72" t="s">
        <v>744</v>
      </c>
      <c r="F133" s="74">
        <v>20802</v>
      </c>
      <c r="G133" s="72" t="s">
        <v>640</v>
      </c>
      <c r="H133" s="73">
        <f t="shared" si="9"/>
        <v>19627.666666666668</v>
      </c>
      <c r="I133" s="80">
        <f t="shared" si="8"/>
        <v>4.6757744333294591</v>
      </c>
      <c r="J133" s="80"/>
      <c r="K133" s="13"/>
      <c r="L133" s="83" t="s">
        <v>222</v>
      </c>
      <c r="M133" s="84">
        <v>3.5733547798146432E-4</v>
      </c>
    </row>
    <row r="134" spans="1:13" x14ac:dyDescent="0.3">
      <c r="A134" s="102" t="s">
        <v>238</v>
      </c>
      <c r="B134" s="74">
        <v>9191</v>
      </c>
      <c r="C134" s="74">
        <v>10321</v>
      </c>
      <c r="D134" s="74">
        <v>11146</v>
      </c>
      <c r="E134" s="74">
        <v>11557</v>
      </c>
      <c r="F134" s="74">
        <v>14984</v>
      </c>
      <c r="G134" s="72" t="s">
        <v>640</v>
      </c>
      <c r="H134" s="73">
        <f t="shared" si="9"/>
        <v>11439.8</v>
      </c>
      <c r="I134" s="80">
        <f t="shared" si="8"/>
        <v>2.7252309340082368</v>
      </c>
      <c r="J134" s="80"/>
      <c r="K134" s="13"/>
      <c r="L134" s="83" t="s">
        <v>304</v>
      </c>
      <c r="M134" s="84">
        <v>3.3351311278270003E-4</v>
      </c>
    </row>
    <row r="135" spans="1:13" x14ac:dyDescent="0.3">
      <c r="A135" s="102" t="s">
        <v>252</v>
      </c>
      <c r="B135" s="74">
        <v>4319</v>
      </c>
      <c r="C135" s="74">
        <v>3671</v>
      </c>
      <c r="D135" s="74">
        <v>3645</v>
      </c>
      <c r="E135" s="74">
        <v>3972</v>
      </c>
      <c r="F135" s="74">
        <v>4251</v>
      </c>
      <c r="G135" s="72" t="s">
        <v>640</v>
      </c>
      <c r="H135" s="73">
        <f t="shared" si="9"/>
        <v>3971.6</v>
      </c>
      <c r="I135" s="80">
        <f t="shared" si="8"/>
        <v>0.94612905623412247</v>
      </c>
      <c r="J135" s="80"/>
      <c r="K135" s="13"/>
      <c r="L135" s="83" t="s">
        <v>210</v>
      </c>
      <c r="M135" s="84">
        <v>3.3351311278270003E-4</v>
      </c>
    </row>
    <row r="136" spans="1:13" x14ac:dyDescent="0.3">
      <c r="A136" s="102" t="s">
        <v>673</v>
      </c>
      <c r="B136" s="74">
        <v>127</v>
      </c>
      <c r="C136" s="74">
        <v>96</v>
      </c>
      <c r="D136" s="74">
        <v>95</v>
      </c>
      <c r="E136" s="74">
        <v>111</v>
      </c>
      <c r="F136" s="74">
        <v>149</v>
      </c>
      <c r="G136" s="72" t="s">
        <v>640</v>
      </c>
      <c r="H136" s="73">
        <f t="shared" si="9"/>
        <v>115.6</v>
      </c>
      <c r="I136" s="80">
        <f t="shared" si="8"/>
        <v>2.7538654169771512E-2</v>
      </c>
      <c r="J136" s="80"/>
      <c r="K136" s="13"/>
      <c r="L136" s="83" t="s">
        <v>259</v>
      </c>
      <c r="M136" s="84">
        <v>2.8586838238517143E-4</v>
      </c>
    </row>
    <row r="137" spans="1:13" x14ac:dyDescent="0.3">
      <c r="A137" s="102" t="s">
        <v>272</v>
      </c>
      <c r="B137" s="72" t="s">
        <v>744</v>
      </c>
      <c r="C137" s="74">
        <v>-1</v>
      </c>
      <c r="D137" s="74">
        <v>0</v>
      </c>
      <c r="E137" s="74">
        <v>0</v>
      </c>
      <c r="F137" s="72" t="s">
        <v>744</v>
      </c>
      <c r="G137" s="72" t="s">
        <v>743</v>
      </c>
      <c r="H137" s="73">
        <f t="shared" si="9"/>
        <v>-0.33333333333333331</v>
      </c>
      <c r="I137" s="80">
        <f t="shared" si="8"/>
        <v>-7.9407883995880952E-5</v>
      </c>
      <c r="J137" s="80"/>
      <c r="K137" s="13"/>
      <c r="L137" s="83" t="s">
        <v>293</v>
      </c>
      <c r="M137" s="84">
        <v>2.8586838238517143E-4</v>
      </c>
    </row>
    <row r="138" spans="1:13" x14ac:dyDescent="0.3">
      <c r="A138" s="102" t="s">
        <v>333</v>
      </c>
      <c r="B138" s="72" t="s">
        <v>744</v>
      </c>
      <c r="C138" s="74">
        <v>369</v>
      </c>
      <c r="D138" s="74">
        <v>521</v>
      </c>
      <c r="E138" s="72" t="s">
        <v>744</v>
      </c>
      <c r="F138" s="74">
        <v>287</v>
      </c>
      <c r="G138" s="72" t="s">
        <v>640</v>
      </c>
      <c r="H138" s="73">
        <f t="shared" si="9"/>
        <v>392.33333333333331</v>
      </c>
      <c r="I138" s="80">
        <f t="shared" si="8"/>
        <v>9.3463079463151882E-2</v>
      </c>
      <c r="J138" s="80"/>
      <c r="K138" s="13"/>
      <c r="L138" s="83" t="s">
        <v>258</v>
      </c>
      <c r="M138" s="84">
        <v>2.3822365198764286E-4</v>
      </c>
    </row>
    <row r="139" spans="1:13" x14ac:dyDescent="0.3">
      <c r="A139" s="102" t="s">
        <v>334</v>
      </c>
      <c r="B139" s="74">
        <v>4828</v>
      </c>
      <c r="C139" s="74">
        <v>4087</v>
      </c>
      <c r="D139" s="74">
        <v>3934</v>
      </c>
      <c r="E139" s="74">
        <v>4593</v>
      </c>
      <c r="F139" s="74">
        <v>5222</v>
      </c>
      <c r="G139" s="72" t="s">
        <v>640</v>
      </c>
      <c r="H139" s="73">
        <f t="shared" si="9"/>
        <v>4532.8</v>
      </c>
      <c r="I139" s="80">
        <f t="shared" si="8"/>
        <v>1.0798201697295875</v>
      </c>
      <c r="J139" s="80"/>
      <c r="K139" s="13"/>
      <c r="L139" s="83" t="s">
        <v>347</v>
      </c>
      <c r="M139" s="84">
        <v>2.3822365198764286E-4</v>
      </c>
    </row>
    <row r="140" spans="1:13" x14ac:dyDescent="0.3">
      <c r="A140" s="102" t="s">
        <v>360</v>
      </c>
      <c r="B140" s="74">
        <v>0</v>
      </c>
      <c r="C140" s="74">
        <v>0</v>
      </c>
      <c r="D140" s="74">
        <v>0</v>
      </c>
      <c r="E140" s="72" t="s">
        <v>744</v>
      </c>
      <c r="F140" s="72" t="s">
        <v>744</v>
      </c>
      <c r="G140" s="72" t="s">
        <v>743</v>
      </c>
      <c r="H140" s="73">
        <f t="shared" si="9"/>
        <v>0</v>
      </c>
      <c r="I140" s="80">
        <f t="shared" si="8"/>
        <v>0</v>
      </c>
      <c r="J140" s="80"/>
      <c r="K140" s="13"/>
      <c r="L140" s="83" t="s">
        <v>664</v>
      </c>
      <c r="M140" s="84">
        <v>2.3822365198764286E-4</v>
      </c>
    </row>
    <row r="141" spans="1:13" x14ac:dyDescent="0.3">
      <c r="A141" s="102" t="s">
        <v>381</v>
      </c>
      <c r="B141" s="74">
        <v>9536</v>
      </c>
      <c r="C141" s="74">
        <v>7149</v>
      </c>
      <c r="D141" s="74">
        <v>8821</v>
      </c>
      <c r="E141" s="74">
        <v>9383</v>
      </c>
      <c r="F141" s="74">
        <v>10101</v>
      </c>
      <c r="G141" s="72" t="s">
        <v>640</v>
      </c>
      <c r="H141" s="73">
        <f t="shared" si="9"/>
        <v>8998</v>
      </c>
      <c r="I141" s="80">
        <f t="shared" si="8"/>
        <v>2.1435364205848106</v>
      </c>
      <c r="J141" s="80"/>
      <c r="K141" s="13"/>
      <c r="L141" s="83" t="s">
        <v>550</v>
      </c>
      <c r="M141" s="84">
        <v>1.9057892159011431E-4</v>
      </c>
    </row>
    <row r="142" spans="1:13" x14ac:dyDescent="0.3">
      <c r="A142" s="102" t="s">
        <v>384</v>
      </c>
      <c r="B142" s="74">
        <v>3290</v>
      </c>
      <c r="C142" s="74">
        <v>2268</v>
      </c>
      <c r="D142" s="74">
        <v>1990</v>
      </c>
      <c r="E142" s="74">
        <v>1953</v>
      </c>
      <c r="F142" s="74">
        <v>1865</v>
      </c>
      <c r="G142" s="72" t="s">
        <v>640</v>
      </c>
      <c r="H142" s="73">
        <f t="shared" si="9"/>
        <v>2273.1999999999998</v>
      </c>
      <c r="I142" s="80">
        <f t="shared" si="8"/>
        <v>0.54153000569830978</v>
      </c>
      <c r="J142" s="80"/>
      <c r="K142" s="13"/>
      <c r="L142" s="83" t="s">
        <v>229</v>
      </c>
      <c r="M142" s="84">
        <v>1.4293419119258571E-4</v>
      </c>
    </row>
    <row r="143" spans="1:13" x14ac:dyDescent="0.3">
      <c r="A143" s="102" t="s">
        <v>285</v>
      </c>
      <c r="B143" s="72" t="s">
        <v>744</v>
      </c>
      <c r="C143" s="72" t="s">
        <v>744</v>
      </c>
      <c r="D143" s="74">
        <v>124</v>
      </c>
      <c r="E143" s="72" t="s">
        <v>744</v>
      </c>
      <c r="F143" s="74">
        <v>167</v>
      </c>
      <c r="G143" s="72" t="s">
        <v>640</v>
      </c>
      <c r="H143" s="73">
        <f t="shared" si="9"/>
        <v>145.5</v>
      </c>
      <c r="I143" s="80">
        <f t="shared" si="8"/>
        <v>3.4661541364202034E-2</v>
      </c>
      <c r="J143" s="80"/>
      <c r="K143" s="13"/>
      <c r="L143" s="83" t="s">
        <v>669</v>
      </c>
      <c r="M143" s="84">
        <v>1.4293419119258571E-4</v>
      </c>
    </row>
    <row r="144" spans="1:13" x14ac:dyDescent="0.3">
      <c r="A144" s="102" t="s">
        <v>290</v>
      </c>
      <c r="B144" s="74">
        <v>0</v>
      </c>
      <c r="C144" s="74">
        <v>0</v>
      </c>
      <c r="D144" s="72" t="s">
        <v>744</v>
      </c>
      <c r="E144" s="72" t="s">
        <v>744</v>
      </c>
      <c r="F144" s="72" t="s">
        <v>744</v>
      </c>
      <c r="G144" s="72" t="s">
        <v>743</v>
      </c>
      <c r="H144" s="73">
        <f t="shared" si="9"/>
        <v>0</v>
      </c>
      <c r="I144" s="80">
        <f t="shared" si="8"/>
        <v>0</v>
      </c>
      <c r="J144" s="80"/>
      <c r="K144" s="13"/>
      <c r="L144" s="83" t="s">
        <v>359</v>
      </c>
      <c r="M144" s="84">
        <v>9.5289460795057156E-5</v>
      </c>
    </row>
    <row r="145" spans="1:13" x14ac:dyDescent="0.3">
      <c r="A145" s="102" t="s">
        <v>364</v>
      </c>
      <c r="B145" s="72" t="s">
        <v>744</v>
      </c>
      <c r="C145" s="72" t="s">
        <v>744</v>
      </c>
      <c r="D145" s="72" t="s">
        <v>744</v>
      </c>
      <c r="E145" s="72" t="s">
        <v>744</v>
      </c>
      <c r="F145" s="72" t="s">
        <v>744</v>
      </c>
      <c r="G145" s="72" t="s">
        <v>743</v>
      </c>
      <c r="H145" s="73" t="e">
        <f t="shared" si="9"/>
        <v>#DIV/0!</v>
      </c>
      <c r="I145" s="80" t="e">
        <f t="shared" si="8"/>
        <v>#DIV/0!</v>
      </c>
      <c r="J145" s="80"/>
      <c r="K145" s="13"/>
      <c r="L145" s="83" t="s">
        <v>374</v>
      </c>
      <c r="M145" s="84">
        <v>9.5289460795057156E-5</v>
      </c>
    </row>
    <row r="146" spans="1:13" x14ac:dyDescent="0.3">
      <c r="A146" s="102" t="s">
        <v>374</v>
      </c>
      <c r="B146" s="74">
        <v>1</v>
      </c>
      <c r="C146" s="74">
        <v>1</v>
      </c>
      <c r="D146" s="74">
        <v>0</v>
      </c>
      <c r="E146" s="74">
        <v>0</v>
      </c>
      <c r="F146" s="74">
        <v>0</v>
      </c>
      <c r="G146" s="72" t="s">
        <v>640</v>
      </c>
      <c r="H146" s="73">
        <f t="shared" si="9"/>
        <v>0.4</v>
      </c>
      <c r="I146" s="80">
        <f t="shared" si="8"/>
        <v>9.5289460795057156E-5</v>
      </c>
      <c r="J146" s="80"/>
      <c r="K146" s="13"/>
      <c r="L146" s="83" t="s">
        <v>558</v>
      </c>
      <c r="M146" s="84">
        <v>9.5289460795057156E-5</v>
      </c>
    </row>
    <row r="147" spans="1:13" x14ac:dyDescent="0.3">
      <c r="A147" s="102" t="s">
        <v>382</v>
      </c>
      <c r="B147" s="74">
        <v>5</v>
      </c>
      <c r="C147" s="74">
        <v>7</v>
      </c>
      <c r="D147" s="72" t="s">
        <v>744</v>
      </c>
      <c r="E147" s="72" t="s">
        <v>744</v>
      </c>
      <c r="F147" s="72" t="s">
        <v>744</v>
      </c>
      <c r="G147" s="72" t="s">
        <v>743</v>
      </c>
      <c r="H147" s="73">
        <f t="shared" si="9"/>
        <v>6</v>
      </c>
      <c r="I147" s="80">
        <f t="shared" si="8"/>
        <v>1.4293419119258573E-3</v>
      </c>
      <c r="J147" s="80"/>
      <c r="K147" s="13"/>
      <c r="L147" s="83" t="s">
        <v>376</v>
      </c>
      <c r="M147" s="84">
        <v>7.9407883995880952E-5</v>
      </c>
    </row>
    <row r="148" spans="1:13" x14ac:dyDescent="0.3">
      <c r="A148" s="102" t="s">
        <v>647</v>
      </c>
      <c r="B148" s="74">
        <v>3167</v>
      </c>
      <c r="C148" s="74">
        <v>4380</v>
      </c>
      <c r="D148" s="74">
        <v>5247</v>
      </c>
      <c r="E148" s="74">
        <v>4680</v>
      </c>
      <c r="F148" s="74">
        <v>4866</v>
      </c>
      <c r="G148" s="72" t="s">
        <v>640</v>
      </c>
      <c r="H148" s="73">
        <f t="shared" si="9"/>
        <v>4468</v>
      </c>
      <c r="I148" s="80">
        <f t="shared" si="8"/>
        <v>1.0643832770807884</v>
      </c>
      <c r="J148" s="80"/>
      <c r="K148" s="13"/>
      <c r="L148" s="83" t="s">
        <v>235</v>
      </c>
      <c r="M148" s="84">
        <v>4.7644730397528578E-5</v>
      </c>
    </row>
    <row r="149" spans="1:13" x14ac:dyDescent="0.3">
      <c r="A149" s="102" t="s">
        <v>275</v>
      </c>
      <c r="B149" s="74">
        <v>1746</v>
      </c>
      <c r="C149" s="74">
        <v>1516</v>
      </c>
      <c r="D149" s="74">
        <v>1090</v>
      </c>
      <c r="E149" s="74">
        <v>1093</v>
      </c>
      <c r="F149" s="74">
        <v>1150</v>
      </c>
      <c r="G149" s="72" t="s">
        <v>640</v>
      </c>
      <c r="H149" s="73">
        <f t="shared" si="9"/>
        <v>1319</v>
      </c>
      <c r="I149" s="80">
        <f t="shared" si="8"/>
        <v>0.31421699697170097</v>
      </c>
      <c r="J149" s="80"/>
      <c r="K149" s="13"/>
      <c r="L149" s="83" t="s">
        <v>340</v>
      </c>
      <c r="M149" s="84">
        <v>4.7644730397528578E-5</v>
      </c>
    </row>
    <row r="150" spans="1:13" x14ac:dyDescent="0.3">
      <c r="A150" s="102" t="s">
        <v>406</v>
      </c>
      <c r="B150" s="74">
        <v>11</v>
      </c>
      <c r="C150" s="74">
        <v>-14</v>
      </c>
      <c r="D150" s="74">
        <v>-14</v>
      </c>
      <c r="E150" s="74">
        <v>11</v>
      </c>
      <c r="F150" s="72" t="s">
        <v>744</v>
      </c>
      <c r="G150" s="72" t="s">
        <v>743</v>
      </c>
      <c r="H150" s="73">
        <f t="shared" si="9"/>
        <v>-1.5</v>
      </c>
      <c r="I150" s="80">
        <f t="shared" si="8"/>
        <v>-3.5733547798146432E-4</v>
      </c>
      <c r="J150" s="80"/>
      <c r="K150" s="13"/>
      <c r="L150" s="83" t="s">
        <v>268</v>
      </c>
      <c r="M150" s="84">
        <v>4.7644730397528578E-5</v>
      </c>
    </row>
    <row r="151" spans="1:13" x14ac:dyDescent="0.3">
      <c r="A151" s="102" t="s">
        <v>312</v>
      </c>
      <c r="B151" s="74">
        <v>0</v>
      </c>
      <c r="C151" s="74">
        <v>0</v>
      </c>
      <c r="D151" s="74">
        <v>0</v>
      </c>
      <c r="E151" s="74">
        <v>0</v>
      </c>
      <c r="F151" s="74">
        <v>0</v>
      </c>
      <c r="G151" s="72" t="s">
        <v>640</v>
      </c>
      <c r="H151" s="73">
        <f t="shared" si="9"/>
        <v>0</v>
      </c>
      <c r="I151" s="80">
        <f t="shared" si="8"/>
        <v>0</v>
      </c>
      <c r="J151" s="80"/>
      <c r="K151" s="13"/>
      <c r="L151" s="83" t="s">
        <v>355</v>
      </c>
      <c r="M151" s="84">
        <v>4.7644730397528578E-5</v>
      </c>
    </row>
    <row r="152" spans="1:13" x14ac:dyDescent="0.3">
      <c r="A152" s="102" t="s">
        <v>325</v>
      </c>
      <c r="B152" s="74">
        <v>4</v>
      </c>
      <c r="C152" s="74">
        <v>3</v>
      </c>
      <c r="D152" s="74">
        <v>3</v>
      </c>
      <c r="E152" s="74">
        <v>3</v>
      </c>
      <c r="F152" s="74">
        <v>3</v>
      </c>
      <c r="G152" s="72" t="s">
        <v>640</v>
      </c>
      <c r="H152" s="73">
        <f t="shared" si="9"/>
        <v>3.2</v>
      </c>
      <c r="I152" s="80">
        <f t="shared" si="8"/>
        <v>7.6231568636045725E-4</v>
      </c>
      <c r="J152" s="80"/>
      <c r="K152" s="13"/>
      <c r="L152" s="83" t="s">
        <v>387</v>
      </c>
      <c r="M152" s="84">
        <v>4.7644730397528578E-5</v>
      </c>
    </row>
    <row r="153" spans="1:13" x14ac:dyDescent="0.3">
      <c r="A153" s="102" t="s">
        <v>353</v>
      </c>
      <c r="B153" s="74">
        <v>1669</v>
      </c>
      <c r="C153" s="74">
        <v>1567</v>
      </c>
      <c r="D153" s="74">
        <v>1614</v>
      </c>
      <c r="E153" s="74">
        <v>1609</v>
      </c>
      <c r="F153" s="74">
        <v>1513</v>
      </c>
      <c r="G153" s="72" t="s">
        <v>640</v>
      </c>
      <c r="H153" s="73">
        <f t="shared" si="9"/>
        <v>1594.4</v>
      </c>
      <c r="I153" s="80">
        <f t="shared" si="8"/>
        <v>0.37982379072909783</v>
      </c>
      <c r="J153" s="80"/>
      <c r="K153" s="13"/>
      <c r="L153" s="83" t="s">
        <v>493</v>
      </c>
      <c r="M153" s="84">
        <v>4.7644730397528578E-5</v>
      </c>
    </row>
    <row r="154" spans="1:13" x14ac:dyDescent="0.3">
      <c r="A154" s="102" t="s">
        <v>645</v>
      </c>
      <c r="B154" s="74">
        <v>114</v>
      </c>
      <c r="C154" s="74">
        <v>163</v>
      </c>
      <c r="D154" s="74">
        <v>46</v>
      </c>
      <c r="E154" s="74">
        <v>-117</v>
      </c>
      <c r="F154" s="74">
        <v>-62</v>
      </c>
      <c r="G154" s="72" t="s">
        <v>640</v>
      </c>
      <c r="H154" s="73">
        <f t="shared" si="9"/>
        <v>28.8</v>
      </c>
      <c r="I154" s="80">
        <f t="shared" si="8"/>
        <v>6.8608411772441156E-3</v>
      </c>
      <c r="J154" s="80"/>
      <c r="K154" s="13"/>
      <c r="L154" s="83" t="s">
        <v>657</v>
      </c>
      <c r="M154" s="84">
        <v>4.7644730397528578E-5</v>
      </c>
    </row>
    <row r="155" spans="1:13" x14ac:dyDescent="0.3">
      <c r="A155" s="102" t="s">
        <v>198</v>
      </c>
      <c r="B155" s="74">
        <v>2</v>
      </c>
      <c r="C155" s="74">
        <v>2</v>
      </c>
      <c r="D155" s="74">
        <v>2</v>
      </c>
      <c r="E155" s="74">
        <v>2</v>
      </c>
      <c r="F155" s="74">
        <v>2</v>
      </c>
      <c r="G155" s="72" t="s">
        <v>640</v>
      </c>
      <c r="H155" s="73">
        <f t="shared" si="9"/>
        <v>2</v>
      </c>
      <c r="I155" s="80">
        <f t="shared" si="8"/>
        <v>4.7644730397528571E-4</v>
      </c>
      <c r="J155" s="80"/>
      <c r="K155" s="13"/>
      <c r="L155" s="83" t="s">
        <v>313</v>
      </c>
      <c r="M155" s="84">
        <v>0</v>
      </c>
    </row>
    <row r="156" spans="1:13" x14ac:dyDescent="0.3">
      <c r="A156" s="102" t="s">
        <v>217</v>
      </c>
      <c r="B156" s="74">
        <v>23</v>
      </c>
      <c r="C156" s="74">
        <v>-16</v>
      </c>
      <c r="D156" s="74">
        <v>5</v>
      </c>
      <c r="E156" s="74">
        <v>6</v>
      </c>
      <c r="F156" s="74">
        <v>6</v>
      </c>
      <c r="G156" s="72" t="s">
        <v>640</v>
      </c>
      <c r="H156" s="73">
        <f t="shared" si="9"/>
        <v>4.8</v>
      </c>
      <c r="I156" s="80">
        <f t="shared" si="8"/>
        <v>1.1434735295406857E-3</v>
      </c>
      <c r="J156" s="80"/>
      <c r="K156" s="13"/>
      <c r="L156" s="83" t="s">
        <v>326</v>
      </c>
      <c r="M156" s="84">
        <v>0</v>
      </c>
    </row>
    <row r="157" spans="1:13" x14ac:dyDescent="0.3">
      <c r="A157" s="102" t="s">
        <v>223</v>
      </c>
      <c r="B157" s="74">
        <v>0</v>
      </c>
      <c r="C157" s="74">
        <v>0</v>
      </c>
      <c r="D157" s="74">
        <v>0</v>
      </c>
      <c r="E157" s="74">
        <v>0</v>
      </c>
      <c r="F157" s="74">
        <v>0</v>
      </c>
      <c r="G157" s="72" t="s">
        <v>640</v>
      </c>
      <c r="H157" s="73">
        <f t="shared" si="9"/>
        <v>0</v>
      </c>
      <c r="I157" s="80">
        <f t="shared" si="8"/>
        <v>0</v>
      </c>
      <c r="J157" s="80"/>
      <c r="K157" s="13"/>
      <c r="L157" s="83" t="s">
        <v>648</v>
      </c>
      <c r="M157" s="84">
        <v>0</v>
      </c>
    </row>
    <row r="158" spans="1:13" x14ac:dyDescent="0.3">
      <c r="A158" s="102" t="s">
        <v>666</v>
      </c>
      <c r="B158" s="74">
        <v>0</v>
      </c>
      <c r="C158" s="74">
        <v>0</v>
      </c>
      <c r="D158" s="74">
        <v>0</v>
      </c>
      <c r="E158" s="74">
        <v>0</v>
      </c>
      <c r="F158" s="74">
        <v>0</v>
      </c>
      <c r="G158" s="72" t="s">
        <v>640</v>
      </c>
      <c r="H158" s="73">
        <f t="shared" si="9"/>
        <v>0</v>
      </c>
      <c r="I158" s="80">
        <f t="shared" ref="I158:I189" si="10">H158/$H$6*100</f>
        <v>0</v>
      </c>
      <c r="J158" s="80"/>
      <c r="K158" s="13"/>
      <c r="L158" s="83" t="s">
        <v>672</v>
      </c>
      <c r="M158" s="84">
        <v>0</v>
      </c>
    </row>
    <row r="159" spans="1:13" x14ac:dyDescent="0.3">
      <c r="A159" s="102" t="s">
        <v>28</v>
      </c>
      <c r="B159" s="74">
        <v>1610</v>
      </c>
      <c r="C159" s="74">
        <v>1262</v>
      </c>
      <c r="D159" s="74">
        <v>1737</v>
      </c>
      <c r="E159" s="74">
        <v>1991</v>
      </c>
      <c r="F159" s="74">
        <v>2658</v>
      </c>
      <c r="G159" s="72" t="s">
        <v>640</v>
      </c>
      <c r="H159" s="73">
        <f t="shared" si="9"/>
        <v>1851.6</v>
      </c>
      <c r="I159" s="80">
        <f t="shared" si="10"/>
        <v>0.44109491402031953</v>
      </c>
      <c r="J159" s="80"/>
      <c r="K159" s="13"/>
      <c r="L159" s="83" t="s">
        <v>230</v>
      </c>
      <c r="M159" s="84">
        <v>0</v>
      </c>
    </row>
    <row r="160" spans="1:13" x14ac:dyDescent="0.3">
      <c r="A160" s="102" t="s">
        <v>278</v>
      </c>
      <c r="B160" s="74">
        <v>37</v>
      </c>
      <c r="C160" s="74">
        <v>41</v>
      </c>
      <c r="D160" s="74">
        <v>47</v>
      </c>
      <c r="E160" s="74">
        <v>105</v>
      </c>
      <c r="F160" s="74">
        <v>115</v>
      </c>
      <c r="G160" s="72" t="s">
        <v>640</v>
      </c>
      <c r="H160" s="73">
        <f t="shared" si="9"/>
        <v>69</v>
      </c>
      <c r="I160" s="80">
        <f t="shared" si="10"/>
        <v>1.6437431987147359E-2</v>
      </c>
      <c r="J160" s="80"/>
      <c r="K160" s="13"/>
      <c r="L160" s="83" t="s">
        <v>239</v>
      </c>
      <c r="M160" s="84">
        <v>0</v>
      </c>
    </row>
    <row r="161" spans="1:13" x14ac:dyDescent="0.3">
      <c r="A161" s="102" t="s">
        <v>303</v>
      </c>
      <c r="B161" s="74">
        <v>1</v>
      </c>
      <c r="C161" s="74">
        <v>0</v>
      </c>
      <c r="D161" s="74">
        <v>0</v>
      </c>
      <c r="E161" s="72" t="s">
        <v>744</v>
      </c>
      <c r="F161" s="74">
        <v>164</v>
      </c>
      <c r="G161" s="72" t="s">
        <v>640</v>
      </c>
      <c r="H161" s="73">
        <f t="shared" si="9"/>
        <v>41.25</v>
      </c>
      <c r="I161" s="80">
        <f t="shared" si="10"/>
        <v>9.8267256444902681E-3</v>
      </c>
      <c r="J161" s="80"/>
      <c r="K161" s="13"/>
      <c r="L161" s="83" t="s">
        <v>300</v>
      </c>
      <c r="M161" s="84">
        <v>0</v>
      </c>
    </row>
    <row r="162" spans="1:13" x14ac:dyDescent="0.3">
      <c r="A162" s="102" t="s">
        <v>319</v>
      </c>
      <c r="B162" s="74">
        <v>-2</v>
      </c>
      <c r="C162" s="72" t="s">
        <v>744</v>
      </c>
      <c r="D162" s="72" t="s">
        <v>744</v>
      </c>
      <c r="E162" s="74">
        <v>0</v>
      </c>
      <c r="F162" s="74">
        <v>1</v>
      </c>
      <c r="G162" s="72" t="s">
        <v>640</v>
      </c>
      <c r="H162" s="73">
        <f t="shared" si="9"/>
        <v>-0.33333333333333331</v>
      </c>
      <c r="I162" s="80">
        <f t="shared" si="10"/>
        <v>-7.9407883995880952E-5</v>
      </c>
      <c r="J162" s="80"/>
      <c r="K162" s="13"/>
      <c r="L162" s="83" t="s">
        <v>301</v>
      </c>
      <c r="M162" s="84">
        <v>0</v>
      </c>
    </row>
    <row r="163" spans="1:13" x14ac:dyDescent="0.3">
      <c r="A163" s="102" t="s">
        <v>329</v>
      </c>
      <c r="B163" s="74">
        <v>-6</v>
      </c>
      <c r="C163" s="74">
        <v>-4</v>
      </c>
      <c r="D163" s="74">
        <v>6</v>
      </c>
      <c r="E163" s="74">
        <v>7</v>
      </c>
      <c r="F163" s="74">
        <v>8</v>
      </c>
      <c r="G163" s="72" t="s">
        <v>640</v>
      </c>
      <c r="H163" s="73">
        <f t="shared" ref="H163:H194" si="11">AVERAGE(B163:F163)</f>
        <v>2.2000000000000002</v>
      </c>
      <c r="I163" s="80">
        <f t="shared" si="10"/>
        <v>5.2409203437281436E-4</v>
      </c>
      <c r="J163" s="80"/>
      <c r="K163" s="13"/>
      <c r="L163" s="83" t="s">
        <v>346</v>
      </c>
      <c r="M163" s="84">
        <v>0</v>
      </c>
    </row>
    <row r="164" spans="1:13" x14ac:dyDescent="0.3">
      <c r="A164" s="102" t="s">
        <v>355</v>
      </c>
      <c r="B164" s="74">
        <v>2</v>
      </c>
      <c r="C164" s="74">
        <v>1</v>
      </c>
      <c r="D164" s="74">
        <v>1</v>
      </c>
      <c r="E164" s="74">
        <v>1</v>
      </c>
      <c r="F164" s="74">
        <v>-4</v>
      </c>
      <c r="G164" s="72" t="s">
        <v>640</v>
      </c>
      <c r="H164" s="73">
        <f t="shared" si="11"/>
        <v>0.2</v>
      </c>
      <c r="I164" s="80">
        <f t="shared" si="10"/>
        <v>4.7644730397528578E-5</v>
      </c>
      <c r="J164" s="80"/>
      <c r="K164" s="13"/>
      <c r="L164" s="83" t="s">
        <v>352</v>
      </c>
      <c r="M164" s="84">
        <v>0</v>
      </c>
    </row>
    <row r="165" spans="1:13" x14ac:dyDescent="0.3">
      <c r="A165" s="102" t="s">
        <v>594</v>
      </c>
      <c r="B165" s="74">
        <v>0</v>
      </c>
      <c r="C165" s="74">
        <v>0</v>
      </c>
      <c r="D165" s="74">
        <v>0</v>
      </c>
      <c r="E165" s="74">
        <v>0</v>
      </c>
      <c r="F165" s="74">
        <v>0</v>
      </c>
      <c r="G165" s="72" t="s">
        <v>640</v>
      </c>
      <c r="H165" s="73">
        <f t="shared" si="11"/>
        <v>0</v>
      </c>
      <c r="I165" s="80">
        <f t="shared" si="10"/>
        <v>0</v>
      </c>
      <c r="J165" s="80"/>
      <c r="K165" s="13"/>
      <c r="L165" s="83" t="s">
        <v>389</v>
      </c>
      <c r="M165" s="84">
        <v>0</v>
      </c>
    </row>
    <row r="166" spans="1:13" x14ac:dyDescent="0.3">
      <c r="A166" s="102" t="s">
        <v>232</v>
      </c>
      <c r="B166" s="74">
        <v>-9</v>
      </c>
      <c r="C166" s="74">
        <v>-8</v>
      </c>
      <c r="D166" s="74">
        <v>1</v>
      </c>
      <c r="E166" s="74">
        <v>1</v>
      </c>
      <c r="F166" s="74">
        <v>0</v>
      </c>
      <c r="G166" s="72" t="s">
        <v>640</v>
      </c>
      <c r="H166" s="73">
        <f t="shared" si="11"/>
        <v>-3</v>
      </c>
      <c r="I166" s="80">
        <f t="shared" si="10"/>
        <v>-7.1467095596292865E-4</v>
      </c>
      <c r="J166" s="80"/>
      <c r="K166" s="13"/>
      <c r="L166" s="83" t="s">
        <v>354</v>
      </c>
      <c r="M166" s="84">
        <v>0</v>
      </c>
    </row>
    <row r="167" spans="1:13" x14ac:dyDescent="0.3">
      <c r="A167" s="102" t="s">
        <v>36</v>
      </c>
      <c r="B167" s="74">
        <v>308</v>
      </c>
      <c r="C167" s="74">
        <v>357</v>
      </c>
      <c r="D167" s="74">
        <v>429</v>
      </c>
      <c r="E167" s="74">
        <v>751</v>
      </c>
      <c r="F167" s="74">
        <v>1072</v>
      </c>
      <c r="G167" s="72" t="s">
        <v>640</v>
      </c>
      <c r="H167" s="73">
        <f t="shared" si="11"/>
        <v>583.4</v>
      </c>
      <c r="I167" s="80">
        <f t="shared" si="10"/>
        <v>0.13897967856959084</v>
      </c>
      <c r="J167" s="80"/>
      <c r="K167" s="13"/>
      <c r="L167" s="83" t="s">
        <v>294</v>
      </c>
      <c r="M167" s="84">
        <v>0</v>
      </c>
    </row>
    <row r="168" spans="1:13" x14ac:dyDescent="0.3">
      <c r="A168" s="102" t="s">
        <v>291</v>
      </c>
      <c r="B168" s="74">
        <v>0</v>
      </c>
      <c r="C168" s="74">
        <v>0</v>
      </c>
      <c r="D168" s="74">
        <v>0</v>
      </c>
      <c r="E168" s="72" t="s">
        <v>744</v>
      </c>
      <c r="F168" s="72" t="s">
        <v>744</v>
      </c>
      <c r="G168" s="72" t="s">
        <v>743</v>
      </c>
      <c r="H168" s="73">
        <f t="shared" si="11"/>
        <v>0</v>
      </c>
      <c r="I168" s="80">
        <f t="shared" si="10"/>
        <v>0</v>
      </c>
      <c r="J168" s="80"/>
      <c r="K168" s="13"/>
      <c r="L168" s="83" t="s">
        <v>271</v>
      </c>
      <c r="M168" s="84">
        <v>0</v>
      </c>
    </row>
    <row r="169" spans="1:13" x14ac:dyDescent="0.3">
      <c r="A169" s="102" t="s">
        <v>302</v>
      </c>
      <c r="B169" s="74">
        <v>937</v>
      </c>
      <c r="C169" s="74">
        <v>645</v>
      </c>
      <c r="D169" s="74">
        <v>447</v>
      </c>
      <c r="E169" s="72" t="s">
        <v>744</v>
      </c>
      <c r="F169" s="72" t="s">
        <v>744</v>
      </c>
      <c r="G169" s="72" t="s">
        <v>743</v>
      </c>
      <c r="H169" s="73">
        <f t="shared" si="11"/>
        <v>676.33333333333337</v>
      </c>
      <c r="I169" s="80">
        <f t="shared" si="10"/>
        <v>0.16111859662764247</v>
      </c>
      <c r="J169" s="80"/>
      <c r="K169" s="13"/>
      <c r="L169" s="83" t="s">
        <v>323</v>
      </c>
      <c r="M169" s="84">
        <v>0</v>
      </c>
    </row>
    <row r="170" spans="1:13" x14ac:dyDescent="0.3">
      <c r="A170" s="102" t="s">
        <v>650</v>
      </c>
      <c r="B170" s="74">
        <v>-9</v>
      </c>
      <c r="C170" s="74">
        <v>-8</v>
      </c>
      <c r="D170" s="74">
        <v>0</v>
      </c>
      <c r="E170" s="74">
        <v>0</v>
      </c>
      <c r="F170" s="74">
        <v>0</v>
      </c>
      <c r="G170" s="72" t="s">
        <v>640</v>
      </c>
      <c r="H170" s="73">
        <f t="shared" si="11"/>
        <v>-3.4</v>
      </c>
      <c r="I170" s="80">
        <f t="shared" si="10"/>
        <v>-8.0996041675798585E-4</v>
      </c>
      <c r="J170" s="80"/>
      <c r="K170" s="13"/>
      <c r="L170" s="83" t="s">
        <v>644</v>
      </c>
      <c r="M170" s="84">
        <v>0</v>
      </c>
    </row>
    <row r="171" spans="1:13" x14ac:dyDescent="0.3">
      <c r="A171" s="102" t="s">
        <v>335</v>
      </c>
      <c r="B171" s="74">
        <v>96</v>
      </c>
      <c r="C171" s="74">
        <v>82</v>
      </c>
      <c r="D171" s="74">
        <v>105</v>
      </c>
      <c r="E171" s="74">
        <v>78</v>
      </c>
      <c r="F171" s="74">
        <v>36</v>
      </c>
      <c r="G171" s="72" t="s">
        <v>640</v>
      </c>
      <c r="H171" s="73">
        <f t="shared" si="11"/>
        <v>79.400000000000006</v>
      </c>
      <c r="I171" s="80">
        <f t="shared" si="10"/>
        <v>1.8914957967818846E-2</v>
      </c>
      <c r="J171" s="80"/>
      <c r="K171" s="13"/>
      <c r="L171" s="83" t="s">
        <v>674</v>
      </c>
      <c r="M171" s="84">
        <v>0</v>
      </c>
    </row>
    <row r="172" spans="1:13" x14ac:dyDescent="0.3">
      <c r="A172" s="102" t="s">
        <v>348</v>
      </c>
      <c r="B172" s="74">
        <v>709</v>
      </c>
      <c r="C172" s="74">
        <v>844</v>
      </c>
      <c r="D172" s="74">
        <v>784</v>
      </c>
      <c r="E172" s="74">
        <v>931</v>
      </c>
      <c r="F172" s="74">
        <v>872</v>
      </c>
      <c r="G172" s="72" t="s">
        <v>640</v>
      </c>
      <c r="H172" s="73">
        <f t="shared" si="11"/>
        <v>828</v>
      </c>
      <c r="I172" s="80">
        <f t="shared" si="10"/>
        <v>0.19724918384576828</v>
      </c>
      <c r="J172" s="80"/>
      <c r="K172" s="13"/>
      <c r="L172" s="83" t="s">
        <v>653</v>
      </c>
      <c r="M172" s="84">
        <v>0</v>
      </c>
    </row>
    <row r="173" spans="1:13" x14ac:dyDescent="0.3">
      <c r="A173" s="102" t="s">
        <v>366</v>
      </c>
      <c r="B173" s="74">
        <v>119</v>
      </c>
      <c r="C173" s="74">
        <v>100</v>
      </c>
      <c r="D173" s="74">
        <v>137</v>
      </c>
      <c r="E173" s="74">
        <v>133</v>
      </c>
      <c r="F173" s="74">
        <v>172</v>
      </c>
      <c r="G173" s="72" t="s">
        <v>640</v>
      </c>
      <c r="H173" s="73">
        <f t="shared" si="11"/>
        <v>132.19999999999999</v>
      </c>
      <c r="I173" s="80">
        <f t="shared" si="10"/>
        <v>3.149316679276639E-2</v>
      </c>
      <c r="J173" s="80"/>
      <c r="K173" s="13"/>
      <c r="L173" s="83" t="s">
        <v>675</v>
      </c>
      <c r="M173" s="84">
        <v>0</v>
      </c>
    </row>
    <row r="174" spans="1:13" x14ac:dyDescent="0.3">
      <c r="A174" s="102" t="s">
        <v>368</v>
      </c>
      <c r="B174" s="72" t="s">
        <v>744</v>
      </c>
      <c r="C174" s="72" t="s">
        <v>744</v>
      </c>
      <c r="D174" s="72" t="s">
        <v>744</v>
      </c>
      <c r="E174" s="72" t="s">
        <v>744</v>
      </c>
      <c r="F174" s="72" t="s">
        <v>744</v>
      </c>
      <c r="G174" s="72" t="s">
        <v>743</v>
      </c>
      <c r="H174" s="73" t="e">
        <f t="shared" si="11"/>
        <v>#DIV/0!</v>
      </c>
      <c r="I174" s="80" t="e">
        <f t="shared" si="10"/>
        <v>#DIV/0!</v>
      </c>
      <c r="J174" s="80"/>
      <c r="K174" s="13"/>
      <c r="L174" s="83" t="s">
        <v>670</v>
      </c>
      <c r="M174" s="84">
        <v>0</v>
      </c>
    </row>
    <row r="175" spans="1:13" x14ac:dyDescent="0.3">
      <c r="A175" s="102" t="s">
        <v>425</v>
      </c>
      <c r="B175" s="74">
        <v>-11</v>
      </c>
      <c r="C175" s="74">
        <v>0</v>
      </c>
      <c r="D175" s="74">
        <v>31</v>
      </c>
      <c r="E175" s="74">
        <v>53</v>
      </c>
      <c r="F175" s="74">
        <v>57</v>
      </c>
      <c r="G175" s="72" t="s">
        <v>640</v>
      </c>
      <c r="H175" s="73">
        <f t="shared" si="11"/>
        <v>26</v>
      </c>
      <c r="I175" s="80">
        <f t="shared" si="10"/>
        <v>6.1938149516787147E-3</v>
      </c>
      <c r="J175" s="80"/>
      <c r="K175" s="13"/>
      <c r="L175" s="83" t="s">
        <v>436</v>
      </c>
      <c r="M175" s="84">
        <v>0</v>
      </c>
    </row>
    <row r="176" spans="1:13" x14ac:dyDescent="0.3">
      <c r="A176" s="102" t="s">
        <v>210</v>
      </c>
      <c r="B176" s="74">
        <v>2</v>
      </c>
      <c r="C176" s="74">
        <v>-2</v>
      </c>
      <c r="D176" s="74">
        <v>1</v>
      </c>
      <c r="E176" s="74">
        <v>3</v>
      </c>
      <c r="F176" s="74">
        <v>3</v>
      </c>
      <c r="G176" s="72" t="s">
        <v>640</v>
      </c>
      <c r="H176" s="73">
        <f t="shared" si="11"/>
        <v>1.4</v>
      </c>
      <c r="I176" s="80">
        <f t="shared" si="10"/>
        <v>3.3351311278270003E-4</v>
      </c>
      <c r="J176" s="80"/>
      <c r="K176" s="13"/>
      <c r="L176" s="83" t="s">
        <v>671</v>
      </c>
      <c r="M176" s="84">
        <v>0</v>
      </c>
    </row>
    <row r="177" spans="1:13" x14ac:dyDescent="0.3">
      <c r="A177" s="102" t="s">
        <v>213</v>
      </c>
      <c r="B177" s="74">
        <v>10</v>
      </c>
      <c r="C177" s="74">
        <v>-8</v>
      </c>
      <c r="D177" s="74">
        <v>1</v>
      </c>
      <c r="E177" s="74">
        <v>-3</v>
      </c>
      <c r="F177" s="74">
        <v>-6</v>
      </c>
      <c r="G177" s="72" t="s">
        <v>640</v>
      </c>
      <c r="H177" s="73">
        <f t="shared" si="11"/>
        <v>-1.2</v>
      </c>
      <c r="I177" s="80">
        <f t="shared" si="10"/>
        <v>-2.8586838238517143E-4</v>
      </c>
      <c r="J177" s="80"/>
      <c r="K177" s="13"/>
      <c r="L177" s="83" t="s">
        <v>360</v>
      </c>
      <c r="M177" s="84">
        <v>0</v>
      </c>
    </row>
    <row r="178" spans="1:13" x14ac:dyDescent="0.3">
      <c r="A178" s="102" t="s">
        <v>215</v>
      </c>
      <c r="B178" s="74">
        <v>27</v>
      </c>
      <c r="C178" s="74">
        <v>75</v>
      </c>
      <c r="D178" s="74">
        <v>94</v>
      </c>
      <c r="E178" s="74">
        <v>87</v>
      </c>
      <c r="F178" s="74">
        <v>87</v>
      </c>
      <c r="G178" s="72" t="s">
        <v>640</v>
      </c>
      <c r="H178" s="73">
        <f t="shared" si="11"/>
        <v>74</v>
      </c>
      <c r="I178" s="80">
        <f t="shared" si="10"/>
        <v>1.7628550247085574E-2</v>
      </c>
      <c r="J178" s="80"/>
      <c r="K178" s="13"/>
      <c r="L178" s="83" t="s">
        <v>290</v>
      </c>
      <c r="M178" s="84">
        <v>0</v>
      </c>
    </row>
    <row r="179" spans="1:13" x14ac:dyDescent="0.3">
      <c r="A179" s="102" t="s">
        <v>279</v>
      </c>
      <c r="B179" s="74">
        <v>-2</v>
      </c>
      <c r="C179" s="74">
        <v>-3</v>
      </c>
      <c r="D179" s="74">
        <v>0</v>
      </c>
      <c r="E179" s="74">
        <v>0</v>
      </c>
      <c r="F179" s="74">
        <v>-2</v>
      </c>
      <c r="G179" s="72" t="s">
        <v>640</v>
      </c>
      <c r="H179" s="73">
        <f t="shared" si="11"/>
        <v>-1.4</v>
      </c>
      <c r="I179" s="80">
        <f t="shared" si="10"/>
        <v>-3.3351311278270003E-4</v>
      </c>
      <c r="J179" s="80"/>
      <c r="K179" s="13"/>
      <c r="L179" s="83" t="s">
        <v>312</v>
      </c>
      <c r="M179" s="84">
        <v>0</v>
      </c>
    </row>
    <row r="180" spans="1:13" x14ac:dyDescent="0.3">
      <c r="A180" s="102" t="s">
        <v>281</v>
      </c>
      <c r="B180" s="74">
        <v>205</v>
      </c>
      <c r="C180" s="74">
        <v>247</v>
      </c>
      <c r="D180" s="74">
        <v>230</v>
      </c>
      <c r="E180" s="74">
        <v>236</v>
      </c>
      <c r="F180" s="74">
        <v>245</v>
      </c>
      <c r="G180" s="72" t="s">
        <v>640</v>
      </c>
      <c r="H180" s="73">
        <f t="shared" si="11"/>
        <v>232.6</v>
      </c>
      <c r="I180" s="80">
        <f t="shared" si="10"/>
        <v>5.5410821452325731E-2</v>
      </c>
      <c r="J180" s="80"/>
      <c r="K180" s="13"/>
      <c r="L180" s="83" t="s">
        <v>223</v>
      </c>
      <c r="M180" s="84">
        <v>0</v>
      </c>
    </row>
    <row r="181" spans="1:13" x14ac:dyDescent="0.3">
      <c r="A181" s="102" t="s">
        <v>284</v>
      </c>
      <c r="B181" s="74">
        <v>20</v>
      </c>
      <c r="C181" s="74">
        <v>18</v>
      </c>
      <c r="D181" s="74">
        <v>46</v>
      </c>
      <c r="E181" s="72" t="s">
        <v>744</v>
      </c>
      <c r="F181" s="72" t="s">
        <v>744</v>
      </c>
      <c r="G181" s="72" t="s">
        <v>743</v>
      </c>
      <c r="H181" s="73">
        <f t="shared" si="11"/>
        <v>28</v>
      </c>
      <c r="I181" s="80">
        <f t="shared" si="10"/>
        <v>6.6702622556540012E-3</v>
      </c>
      <c r="J181" s="80"/>
      <c r="K181" s="13"/>
      <c r="L181" s="83" t="s">
        <v>666</v>
      </c>
      <c r="M181" s="84">
        <v>0</v>
      </c>
    </row>
    <row r="182" spans="1:13" x14ac:dyDescent="0.3">
      <c r="A182" s="102" t="s">
        <v>289</v>
      </c>
      <c r="B182" s="74">
        <v>228</v>
      </c>
      <c r="C182" s="74">
        <v>266</v>
      </c>
      <c r="D182" s="74">
        <v>105</v>
      </c>
      <c r="E182" s="74">
        <v>296</v>
      </c>
      <c r="F182" s="74">
        <v>294</v>
      </c>
      <c r="G182" s="72" t="s">
        <v>640</v>
      </c>
      <c r="H182" s="73">
        <f t="shared" si="11"/>
        <v>237.8</v>
      </c>
      <c r="I182" s="80">
        <f t="shared" si="10"/>
        <v>5.664958444266148E-2</v>
      </c>
      <c r="J182" s="80"/>
      <c r="K182" s="13"/>
      <c r="L182" s="83" t="s">
        <v>594</v>
      </c>
      <c r="M182" s="84">
        <v>0</v>
      </c>
    </row>
    <row r="183" spans="1:13" x14ac:dyDescent="0.3">
      <c r="A183" s="102" t="s">
        <v>293</v>
      </c>
      <c r="B183" s="74">
        <v>24</v>
      </c>
      <c r="C183" s="74">
        <v>28</v>
      </c>
      <c r="D183" s="74">
        <v>22</v>
      </c>
      <c r="E183" s="74">
        <v>-34</v>
      </c>
      <c r="F183" s="74">
        <v>-34</v>
      </c>
      <c r="G183" s="72" t="s">
        <v>640</v>
      </c>
      <c r="H183" s="73">
        <f t="shared" si="11"/>
        <v>1.2</v>
      </c>
      <c r="I183" s="80">
        <f t="shared" si="10"/>
        <v>2.8586838238517143E-4</v>
      </c>
      <c r="J183" s="80"/>
      <c r="K183" s="13"/>
      <c r="L183" s="83" t="s">
        <v>291</v>
      </c>
      <c r="M183" s="84">
        <v>0</v>
      </c>
    </row>
    <row r="184" spans="1:13" x14ac:dyDescent="0.3">
      <c r="A184" s="102" t="s">
        <v>669</v>
      </c>
      <c r="B184" s="74">
        <v>0</v>
      </c>
      <c r="C184" s="74">
        <v>0</v>
      </c>
      <c r="D184" s="74">
        <v>1</v>
      </c>
      <c r="E184" s="74">
        <v>1</v>
      </c>
      <c r="F184" s="74">
        <v>1</v>
      </c>
      <c r="G184" s="72" t="s">
        <v>640</v>
      </c>
      <c r="H184" s="73">
        <f t="shared" si="11"/>
        <v>0.6</v>
      </c>
      <c r="I184" s="80">
        <f t="shared" si="10"/>
        <v>1.4293419119258571E-4</v>
      </c>
      <c r="J184" s="80"/>
      <c r="K184" s="13"/>
      <c r="L184" s="83" t="s">
        <v>667</v>
      </c>
      <c r="M184" s="84">
        <v>0</v>
      </c>
    </row>
    <row r="185" spans="1:13" x14ac:dyDescent="0.3">
      <c r="A185" s="102" t="s">
        <v>328</v>
      </c>
      <c r="B185" s="74">
        <v>95</v>
      </c>
      <c r="C185" s="74">
        <v>115</v>
      </c>
      <c r="D185" s="74">
        <v>184</v>
      </c>
      <c r="E185" s="74">
        <v>108</v>
      </c>
      <c r="F185" s="74">
        <v>129</v>
      </c>
      <c r="G185" s="72" t="s">
        <v>640</v>
      </c>
      <c r="H185" s="73">
        <f t="shared" si="11"/>
        <v>126.2</v>
      </c>
      <c r="I185" s="80">
        <f t="shared" si="10"/>
        <v>3.0063824880840528E-2</v>
      </c>
      <c r="J185" s="80"/>
      <c r="K185" s="13"/>
      <c r="L185" s="83" t="s">
        <v>662</v>
      </c>
      <c r="M185" s="84">
        <v>0</v>
      </c>
    </row>
    <row r="186" spans="1:13" x14ac:dyDescent="0.3">
      <c r="A186" s="102" t="s">
        <v>337</v>
      </c>
      <c r="B186" s="74">
        <v>164</v>
      </c>
      <c r="C186" s="74">
        <v>-47</v>
      </c>
      <c r="D186" s="74">
        <v>-54</v>
      </c>
      <c r="E186" s="74">
        <v>146</v>
      </c>
      <c r="F186" s="74">
        <v>99</v>
      </c>
      <c r="G186" s="72" t="s">
        <v>640</v>
      </c>
      <c r="H186" s="73">
        <f t="shared" si="11"/>
        <v>61.6</v>
      </c>
      <c r="I186" s="80">
        <f t="shared" si="10"/>
        <v>1.46745769624388E-2</v>
      </c>
      <c r="J186" s="80"/>
      <c r="K186" s="13"/>
      <c r="L186" s="83" t="s">
        <v>659</v>
      </c>
      <c r="M186" s="84">
        <v>0</v>
      </c>
    </row>
    <row r="187" spans="1:13" x14ac:dyDescent="0.3">
      <c r="A187" s="102" t="s">
        <v>44</v>
      </c>
      <c r="B187" s="74">
        <v>718</v>
      </c>
      <c r="C187" s="74">
        <v>905</v>
      </c>
      <c r="D187" s="74">
        <v>1272</v>
      </c>
      <c r="E187" s="74">
        <v>1206</v>
      </c>
      <c r="F187" s="74">
        <v>1360</v>
      </c>
      <c r="G187" s="72" t="s">
        <v>640</v>
      </c>
      <c r="H187" s="73">
        <f t="shared" si="11"/>
        <v>1092.2</v>
      </c>
      <c r="I187" s="80">
        <f t="shared" si="10"/>
        <v>0.26018787270090354</v>
      </c>
      <c r="J187" s="80"/>
      <c r="K187" s="13"/>
      <c r="L187" s="83" t="s">
        <v>660</v>
      </c>
      <c r="M187" s="84">
        <v>0</v>
      </c>
    </row>
    <row r="188" spans="1:13" x14ac:dyDescent="0.3">
      <c r="A188" s="102" t="s">
        <v>363</v>
      </c>
      <c r="B188" s="74">
        <v>256</v>
      </c>
      <c r="C188" s="74">
        <v>256</v>
      </c>
      <c r="D188" s="74">
        <v>255</v>
      </c>
      <c r="E188" s="74">
        <v>258</v>
      </c>
      <c r="F188" s="74">
        <v>258</v>
      </c>
      <c r="G188" s="72" t="s">
        <v>640</v>
      </c>
      <c r="H188" s="73">
        <f t="shared" si="11"/>
        <v>256.60000000000002</v>
      </c>
      <c r="I188" s="80">
        <f t="shared" si="10"/>
        <v>6.1128189100029165E-2</v>
      </c>
      <c r="J188" s="80"/>
      <c r="K188" s="13"/>
      <c r="L188" s="83" t="s">
        <v>260</v>
      </c>
      <c r="M188" s="84">
        <v>0</v>
      </c>
    </row>
    <row r="189" spans="1:13" x14ac:dyDescent="0.3">
      <c r="A189" s="102" t="s">
        <v>378</v>
      </c>
      <c r="B189" s="74">
        <v>2273</v>
      </c>
      <c r="C189" s="74">
        <v>1765</v>
      </c>
      <c r="D189" s="74">
        <v>1960</v>
      </c>
      <c r="E189" s="74">
        <v>2065</v>
      </c>
      <c r="F189" s="74">
        <v>842</v>
      </c>
      <c r="G189" s="72" t="s">
        <v>640</v>
      </c>
      <c r="H189" s="73">
        <f t="shared" si="11"/>
        <v>1781</v>
      </c>
      <c r="I189" s="80">
        <f t="shared" si="10"/>
        <v>0.42427632418999195</v>
      </c>
      <c r="J189" s="80"/>
      <c r="K189" s="13"/>
      <c r="L189" s="83" t="s">
        <v>351</v>
      </c>
      <c r="M189" s="84">
        <v>0</v>
      </c>
    </row>
    <row r="190" spans="1:13" x14ac:dyDescent="0.3">
      <c r="A190" s="102" t="s">
        <v>387</v>
      </c>
      <c r="B190" s="74">
        <v>0</v>
      </c>
      <c r="C190" s="74">
        <v>1</v>
      </c>
      <c r="D190" s="74">
        <v>0</v>
      </c>
      <c r="E190" s="74">
        <v>0</v>
      </c>
      <c r="F190" s="74">
        <v>0</v>
      </c>
      <c r="G190" s="72" t="s">
        <v>640</v>
      </c>
      <c r="H190" s="73">
        <f t="shared" si="11"/>
        <v>0.2</v>
      </c>
      <c r="I190" s="80">
        <f t="shared" ref="I190:I221" si="12">H190/$H$6*100</f>
        <v>4.7644730397528578E-5</v>
      </c>
      <c r="J190" s="80"/>
      <c r="K190" s="13"/>
      <c r="L190" s="83" t="s">
        <v>383</v>
      </c>
      <c r="M190" s="84">
        <v>0</v>
      </c>
    </row>
    <row r="191" spans="1:13" x14ac:dyDescent="0.3">
      <c r="A191" s="102" t="s">
        <v>667</v>
      </c>
      <c r="B191" s="74">
        <v>0</v>
      </c>
      <c r="C191" s="74">
        <v>0</v>
      </c>
      <c r="D191" s="74">
        <v>0</v>
      </c>
      <c r="E191" s="74">
        <v>0</v>
      </c>
      <c r="F191" s="74">
        <v>0</v>
      </c>
      <c r="G191" s="72" t="s">
        <v>640</v>
      </c>
      <c r="H191" s="73">
        <f t="shared" si="11"/>
        <v>0</v>
      </c>
      <c r="I191" s="80">
        <f t="shared" si="12"/>
        <v>0</v>
      </c>
      <c r="J191" s="80"/>
      <c r="K191" s="13"/>
      <c r="L191" s="83" t="s">
        <v>287</v>
      </c>
      <c r="M191" s="84">
        <v>0</v>
      </c>
    </row>
    <row r="192" spans="1:13" x14ac:dyDescent="0.3">
      <c r="A192" s="102" t="s">
        <v>662</v>
      </c>
      <c r="B192" s="74">
        <v>0</v>
      </c>
      <c r="C192" s="74">
        <v>0</v>
      </c>
      <c r="D192" s="74">
        <v>0</v>
      </c>
      <c r="E192" s="74">
        <v>0</v>
      </c>
      <c r="F192" s="74">
        <v>0</v>
      </c>
      <c r="G192" s="72" t="s">
        <v>640</v>
      </c>
      <c r="H192" s="73">
        <f t="shared" si="11"/>
        <v>0</v>
      </c>
      <c r="I192" s="80">
        <f t="shared" si="12"/>
        <v>0</v>
      </c>
      <c r="J192" s="80"/>
      <c r="K192" s="13"/>
      <c r="L192" s="83" t="s">
        <v>318</v>
      </c>
      <c r="M192" s="84">
        <v>0</v>
      </c>
    </row>
    <row r="193" spans="1:13" x14ac:dyDescent="0.3">
      <c r="A193" s="102" t="s">
        <v>659</v>
      </c>
      <c r="B193" s="74">
        <v>0</v>
      </c>
      <c r="C193" s="74">
        <v>0</v>
      </c>
      <c r="D193" s="74">
        <v>0</v>
      </c>
      <c r="E193" s="74">
        <v>0</v>
      </c>
      <c r="F193" s="74">
        <v>0</v>
      </c>
      <c r="G193" s="72" t="s">
        <v>640</v>
      </c>
      <c r="H193" s="73">
        <f t="shared" si="11"/>
        <v>0</v>
      </c>
      <c r="I193" s="80">
        <f t="shared" si="12"/>
        <v>0</v>
      </c>
      <c r="J193" s="80"/>
      <c r="K193" s="13"/>
      <c r="L193" s="83" t="s">
        <v>487</v>
      </c>
      <c r="M193" s="84">
        <v>0</v>
      </c>
    </row>
    <row r="194" spans="1:13" x14ac:dyDescent="0.3">
      <c r="A194" s="102" t="s">
        <v>660</v>
      </c>
      <c r="B194" s="74">
        <v>0</v>
      </c>
      <c r="C194" s="74">
        <v>0</v>
      </c>
      <c r="D194" s="74">
        <v>0</v>
      </c>
      <c r="E194" s="74">
        <v>0</v>
      </c>
      <c r="F194" s="74">
        <v>0</v>
      </c>
      <c r="G194" s="72" t="s">
        <v>640</v>
      </c>
      <c r="H194" s="73">
        <f t="shared" si="11"/>
        <v>0</v>
      </c>
      <c r="I194" s="80">
        <f t="shared" si="12"/>
        <v>0</v>
      </c>
      <c r="J194" s="80"/>
      <c r="K194" s="13"/>
      <c r="L194" s="83" t="s">
        <v>330</v>
      </c>
      <c r="M194" s="84">
        <v>0</v>
      </c>
    </row>
    <row r="195" spans="1:13" x14ac:dyDescent="0.3">
      <c r="A195" s="102" t="s">
        <v>260</v>
      </c>
      <c r="B195" s="74">
        <v>0</v>
      </c>
      <c r="C195" s="74">
        <v>0</v>
      </c>
      <c r="D195" s="74">
        <v>0</v>
      </c>
      <c r="E195" s="74">
        <v>0</v>
      </c>
      <c r="F195" s="74">
        <v>0</v>
      </c>
      <c r="G195" s="72" t="s">
        <v>640</v>
      </c>
      <c r="H195" s="73">
        <f t="shared" ref="H195:H221" si="13">AVERAGE(B195:F195)</f>
        <v>0</v>
      </c>
      <c r="I195" s="80">
        <f t="shared" si="12"/>
        <v>0</v>
      </c>
      <c r="J195" s="80"/>
      <c r="K195" s="13"/>
      <c r="L195" s="83" t="s">
        <v>620</v>
      </c>
      <c r="M195" s="84">
        <v>0</v>
      </c>
    </row>
    <row r="196" spans="1:13" x14ac:dyDescent="0.3">
      <c r="A196" s="102" t="s">
        <v>493</v>
      </c>
      <c r="B196" s="74">
        <v>0</v>
      </c>
      <c r="C196" s="74">
        <v>1</v>
      </c>
      <c r="D196" s="74">
        <v>0</v>
      </c>
      <c r="E196" s="74">
        <v>0</v>
      </c>
      <c r="F196" s="74">
        <v>0</v>
      </c>
      <c r="G196" s="72" t="s">
        <v>640</v>
      </c>
      <c r="H196" s="73">
        <f t="shared" si="13"/>
        <v>0.2</v>
      </c>
      <c r="I196" s="80">
        <f t="shared" si="12"/>
        <v>4.7644730397528578E-5</v>
      </c>
      <c r="J196" s="80"/>
      <c r="K196" s="13"/>
      <c r="L196" s="83" t="s">
        <v>655</v>
      </c>
      <c r="M196" s="84">
        <v>0</v>
      </c>
    </row>
    <row r="197" spans="1:13" x14ac:dyDescent="0.3">
      <c r="A197" s="102" t="s">
        <v>332</v>
      </c>
      <c r="B197" s="74">
        <v>0</v>
      </c>
      <c r="C197" s="74">
        <v>-1</v>
      </c>
      <c r="D197" s="74">
        <v>0</v>
      </c>
      <c r="E197" s="74">
        <v>0</v>
      </c>
      <c r="F197" s="74">
        <v>0</v>
      </c>
      <c r="G197" s="72" t="s">
        <v>640</v>
      </c>
      <c r="H197" s="73">
        <f t="shared" si="13"/>
        <v>-0.2</v>
      </c>
      <c r="I197" s="80">
        <f t="shared" si="12"/>
        <v>-4.7644730397528578E-5</v>
      </c>
      <c r="J197" s="80"/>
      <c r="K197" s="13"/>
      <c r="L197" s="83" t="s">
        <v>663</v>
      </c>
      <c r="M197" s="84">
        <v>0</v>
      </c>
    </row>
    <row r="198" spans="1:13" x14ac:dyDescent="0.3">
      <c r="A198" s="102" t="s">
        <v>351</v>
      </c>
      <c r="B198" s="74">
        <v>0</v>
      </c>
      <c r="C198" s="74">
        <v>0</v>
      </c>
      <c r="D198" s="74">
        <v>0</v>
      </c>
      <c r="E198" s="74">
        <v>0</v>
      </c>
      <c r="F198" s="74">
        <v>0</v>
      </c>
      <c r="G198" s="72" t="s">
        <v>640</v>
      </c>
      <c r="H198" s="73">
        <f t="shared" si="13"/>
        <v>0</v>
      </c>
      <c r="I198" s="80">
        <f t="shared" si="12"/>
        <v>0</v>
      </c>
      <c r="J198" s="80"/>
      <c r="K198" s="13"/>
      <c r="L198" s="83" t="s">
        <v>661</v>
      </c>
      <c r="M198" s="84">
        <v>0</v>
      </c>
    </row>
    <row r="199" spans="1:13" x14ac:dyDescent="0.3">
      <c r="A199" s="102" t="s">
        <v>383</v>
      </c>
      <c r="B199" s="74">
        <v>0</v>
      </c>
      <c r="C199" s="74">
        <v>0</v>
      </c>
      <c r="D199" s="74">
        <v>0</v>
      </c>
      <c r="E199" s="74">
        <v>0</v>
      </c>
      <c r="F199" s="74">
        <v>0</v>
      </c>
      <c r="G199" s="72" t="s">
        <v>640</v>
      </c>
      <c r="H199" s="73">
        <f t="shared" si="13"/>
        <v>0</v>
      </c>
      <c r="I199" s="80">
        <f t="shared" si="12"/>
        <v>0</v>
      </c>
      <c r="J199" s="80"/>
      <c r="K199" s="13"/>
      <c r="L199" s="83" t="s">
        <v>370</v>
      </c>
      <c r="M199" s="84">
        <v>0</v>
      </c>
    </row>
    <row r="200" spans="1:13" x14ac:dyDescent="0.3">
      <c r="A200" s="102" t="s">
        <v>550</v>
      </c>
      <c r="B200" s="74">
        <v>-1</v>
      </c>
      <c r="C200" s="74">
        <v>0</v>
      </c>
      <c r="D200" s="74">
        <v>0</v>
      </c>
      <c r="E200" s="74">
        <v>1</v>
      </c>
      <c r="F200" s="74">
        <v>4</v>
      </c>
      <c r="G200" s="72" t="s">
        <v>640</v>
      </c>
      <c r="H200" s="73">
        <f t="shared" si="13"/>
        <v>0.8</v>
      </c>
      <c r="I200" s="80">
        <f t="shared" si="12"/>
        <v>1.9057892159011431E-4</v>
      </c>
      <c r="J200" s="80"/>
      <c r="K200" s="13"/>
      <c r="L200" s="83" t="s">
        <v>375</v>
      </c>
      <c r="M200" s="84">
        <v>0</v>
      </c>
    </row>
    <row r="201" spans="1:13" x14ac:dyDescent="0.3">
      <c r="A201" s="102" t="s">
        <v>287</v>
      </c>
      <c r="B201" s="74">
        <v>0</v>
      </c>
      <c r="C201" s="74">
        <v>0</v>
      </c>
      <c r="D201" s="74">
        <v>0</v>
      </c>
      <c r="E201" s="74">
        <v>0</v>
      </c>
      <c r="F201" s="74">
        <v>0</v>
      </c>
      <c r="G201" s="72" t="s">
        <v>640</v>
      </c>
      <c r="H201" s="73">
        <f t="shared" si="13"/>
        <v>0</v>
      </c>
      <c r="I201" s="80">
        <f t="shared" si="12"/>
        <v>0</v>
      </c>
      <c r="J201" s="80"/>
      <c r="K201" s="13"/>
      <c r="L201" s="83" t="s">
        <v>658</v>
      </c>
      <c r="M201" s="84">
        <v>0</v>
      </c>
    </row>
    <row r="202" spans="1:13" x14ac:dyDescent="0.3">
      <c r="A202" s="102" t="s">
        <v>306</v>
      </c>
      <c r="B202" s="74">
        <v>0</v>
      </c>
      <c r="C202" s="74">
        <v>-2</v>
      </c>
      <c r="D202" s="74">
        <v>13</v>
      </c>
      <c r="E202" s="74">
        <v>15</v>
      </c>
      <c r="F202" s="74">
        <v>18</v>
      </c>
      <c r="G202" s="72" t="s">
        <v>640</v>
      </c>
      <c r="H202" s="73">
        <f t="shared" si="13"/>
        <v>8.8000000000000007</v>
      </c>
      <c r="I202" s="80">
        <f t="shared" si="12"/>
        <v>2.0963681374912575E-3</v>
      </c>
      <c r="J202" s="80"/>
      <c r="K202" s="13"/>
      <c r="L202" s="83" t="s">
        <v>745</v>
      </c>
      <c r="M202" s="84">
        <v>0</v>
      </c>
    </row>
    <row r="203" spans="1:13" x14ac:dyDescent="0.3">
      <c r="A203" s="102" t="s">
        <v>665</v>
      </c>
      <c r="B203" s="74">
        <v>0</v>
      </c>
      <c r="C203" s="74">
        <v>0</v>
      </c>
      <c r="D203" s="74">
        <v>0</v>
      </c>
      <c r="E203" s="74">
        <v>0</v>
      </c>
      <c r="F203" s="74">
        <v>-1</v>
      </c>
      <c r="G203" s="72" t="s">
        <v>640</v>
      </c>
      <c r="H203" s="73">
        <f t="shared" si="13"/>
        <v>-0.2</v>
      </c>
      <c r="I203" s="80">
        <f t="shared" si="12"/>
        <v>-4.7644730397528578E-5</v>
      </c>
      <c r="J203" s="80"/>
      <c r="K203" s="13"/>
      <c r="L203" s="83" t="s">
        <v>656</v>
      </c>
      <c r="M203" s="84">
        <v>0</v>
      </c>
    </row>
    <row r="204" spans="1:13" x14ac:dyDescent="0.3">
      <c r="A204" s="102" t="s">
        <v>318</v>
      </c>
      <c r="B204" s="74">
        <v>0</v>
      </c>
      <c r="C204" s="74">
        <v>0</v>
      </c>
      <c r="D204" s="74">
        <v>0</v>
      </c>
      <c r="E204" s="74">
        <v>0</v>
      </c>
      <c r="F204" s="74">
        <v>0</v>
      </c>
      <c r="G204" s="72" t="s">
        <v>640</v>
      </c>
      <c r="H204" s="73">
        <f t="shared" si="13"/>
        <v>0</v>
      </c>
      <c r="I204" s="80">
        <f t="shared" si="12"/>
        <v>0</v>
      </c>
      <c r="J204" s="80"/>
      <c r="K204" s="13"/>
      <c r="L204" s="83" t="s">
        <v>652</v>
      </c>
      <c r="M204" s="84">
        <v>0</v>
      </c>
    </row>
    <row r="205" spans="1:13" x14ac:dyDescent="0.3">
      <c r="A205" s="102" t="s">
        <v>487</v>
      </c>
      <c r="B205" s="74">
        <v>0</v>
      </c>
      <c r="C205" s="74">
        <v>0</v>
      </c>
      <c r="D205" s="74">
        <v>0</v>
      </c>
      <c r="E205" s="74">
        <v>0</v>
      </c>
      <c r="F205" s="74">
        <v>0</v>
      </c>
      <c r="G205" s="72" t="s">
        <v>640</v>
      </c>
      <c r="H205" s="73">
        <f t="shared" si="13"/>
        <v>0</v>
      </c>
      <c r="I205" s="80">
        <f t="shared" si="12"/>
        <v>0</v>
      </c>
      <c r="J205" s="80"/>
      <c r="K205" s="13"/>
      <c r="L205" s="83" t="s">
        <v>332</v>
      </c>
      <c r="M205" s="84">
        <v>-4.7644730397528578E-5</v>
      </c>
    </row>
    <row r="206" spans="1:13" x14ac:dyDescent="0.3">
      <c r="A206" s="102" t="s">
        <v>330</v>
      </c>
      <c r="B206" s="74">
        <v>0</v>
      </c>
      <c r="C206" s="74">
        <v>0</v>
      </c>
      <c r="D206" s="72" t="s">
        <v>744</v>
      </c>
      <c r="E206" s="72" t="s">
        <v>744</v>
      </c>
      <c r="F206" s="72" t="s">
        <v>744</v>
      </c>
      <c r="G206" s="72" t="s">
        <v>743</v>
      </c>
      <c r="H206" s="73">
        <f t="shared" si="13"/>
        <v>0</v>
      </c>
      <c r="I206" s="80">
        <f t="shared" si="12"/>
        <v>0</v>
      </c>
      <c r="J206" s="80"/>
      <c r="K206" s="13"/>
      <c r="L206" s="83" t="s">
        <v>665</v>
      </c>
      <c r="M206" s="84">
        <v>-4.7644730397528578E-5</v>
      </c>
    </row>
    <row r="207" spans="1:13" x14ac:dyDescent="0.3">
      <c r="A207" s="102" t="s">
        <v>620</v>
      </c>
      <c r="B207" s="74">
        <v>0</v>
      </c>
      <c r="C207" s="74">
        <v>0</v>
      </c>
      <c r="D207" s="74">
        <v>0</v>
      </c>
      <c r="E207" s="74">
        <v>0</v>
      </c>
      <c r="F207" s="74">
        <v>0</v>
      </c>
      <c r="G207" s="72" t="s">
        <v>640</v>
      </c>
      <c r="H207" s="73">
        <f t="shared" si="13"/>
        <v>0</v>
      </c>
      <c r="I207" s="80">
        <f t="shared" si="12"/>
        <v>0</v>
      </c>
      <c r="J207" s="80"/>
      <c r="K207" s="13"/>
      <c r="L207" s="83" t="s">
        <v>272</v>
      </c>
      <c r="M207" s="84">
        <v>-7.9407883995880952E-5</v>
      </c>
    </row>
    <row r="208" spans="1:13" x14ac:dyDescent="0.3">
      <c r="A208" s="102" t="s">
        <v>664</v>
      </c>
      <c r="B208" s="74">
        <v>1</v>
      </c>
      <c r="C208" s="74">
        <v>1</v>
      </c>
      <c r="D208" s="74">
        <v>1</v>
      </c>
      <c r="E208" s="74">
        <v>1</v>
      </c>
      <c r="F208" s="74">
        <v>1</v>
      </c>
      <c r="G208" s="72" t="s">
        <v>640</v>
      </c>
      <c r="H208" s="73">
        <f t="shared" si="13"/>
        <v>1</v>
      </c>
      <c r="I208" s="80">
        <f t="shared" si="12"/>
        <v>2.3822365198764286E-4</v>
      </c>
      <c r="J208" s="80"/>
      <c r="K208" s="13"/>
      <c r="L208" s="83" t="s">
        <v>319</v>
      </c>
      <c r="M208" s="84">
        <v>-7.9407883995880952E-5</v>
      </c>
    </row>
    <row r="209" spans="1:13" x14ac:dyDescent="0.3">
      <c r="A209" s="102" t="s">
        <v>558</v>
      </c>
      <c r="B209" s="74">
        <v>1</v>
      </c>
      <c r="C209" s="74">
        <v>1</v>
      </c>
      <c r="D209" s="74">
        <v>0</v>
      </c>
      <c r="E209" s="74">
        <v>0</v>
      </c>
      <c r="F209" s="74">
        <v>0</v>
      </c>
      <c r="G209" s="72" t="s">
        <v>640</v>
      </c>
      <c r="H209" s="73">
        <f t="shared" si="13"/>
        <v>0.4</v>
      </c>
      <c r="I209" s="80">
        <f t="shared" si="12"/>
        <v>9.5289460795057156E-5</v>
      </c>
      <c r="J209" s="80"/>
      <c r="K209" s="13"/>
      <c r="L209" s="83" t="s">
        <v>256</v>
      </c>
      <c r="M209" s="84">
        <v>-9.5289460795057156E-5</v>
      </c>
    </row>
    <row r="210" spans="1:13" x14ac:dyDescent="0.3">
      <c r="A210" s="102" t="s">
        <v>655</v>
      </c>
      <c r="B210" s="72" t="s">
        <v>744</v>
      </c>
      <c r="C210" s="72" t="s">
        <v>744</v>
      </c>
      <c r="D210" s="74">
        <v>0</v>
      </c>
      <c r="E210" s="72" t="s">
        <v>744</v>
      </c>
      <c r="F210" s="72" t="s">
        <v>744</v>
      </c>
      <c r="G210" s="72" t="s">
        <v>743</v>
      </c>
      <c r="H210" s="73">
        <f t="shared" si="13"/>
        <v>0</v>
      </c>
      <c r="I210" s="80">
        <f t="shared" si="12"/>
        <v>0</v>
      </c>
      <c r="J210" s="80"/>
      <c r="K210" s="13"/>
      <c r="L210" s="83" t="s">
        <v>654</v>
      </c>
      <c r="M210" s="84">
        <v>-9.5289460795057156E-5</v>
      </c>
    </row>
    <row r="211" spans="1:13" x14ac:dyDescent="0.3">
      <c r="A211" s="102" t="s">
        <v>663</v>
      </c>
      <c r="B211" s="74">
        <v>0</v>
      </c>
      <c r="C211" s="74">
        <v>0</v>
      </c>
      <c r="D211" s="74">
        <v>0</v>
      </c>
      <c r="E211" s="74">
        <v>0</v>
      </c>
      <c r="F211" s="74">
        <v>0</v>
      </c>
      <c r="G211" s="72" t="s">
        <v>640</v>
      </c>
      <c r="H211" s="73">
        <f t="shared" si="13"/>
        <v>0</v>
      </c>
      <c r="I211" s="80">
        <f t="shared" si="12"/>
        <v>0</v>
      </c>
      <c r="J211" s="80"/>
      <c r="K211" s="13"/>
      <c r="L211" s="83" t="s">
        <v>236</v>
      </c>
      <c r="M211" s="84">
        <v>-1.4293419119258571E-4</v>
      </c>
    </row>
    <row r="212" spans="1:13" x14ac:dyDescent="0.3">
      <c r="A212" s="102" t="s">
        <v>341</v>
      </c>
      <c r="B212" s="74">
        <v>-7</v>
      </c>
      <c r="C212" s="74">
        <v>-7</v>
      </c>
      <c r="D212" s="74">
        <v>-7</v>
      </c>
      <c r="E212" s="74">
        <v>-7</v>
      </c>
      <c r="F212" s="74">
        <v>-7</v>
      </c>
      <c r="G212" s="72" t="s">
        <v>640</v>
      </c>
      <c r="H212" s="73">
        <f t="shared" si="13"/>
        <v>-7</v>
      </c>
      <c r="I212" s="80">
        <f t="shared" si="12"/>
        <v>-1.6675655639135003E-3</v>
      </c>
      <c r="J212" s="80"/>
      <c r="K212" s="13"/>
      <c r="L212" s="83" t="s">
        <v>213</v>
      </c>
      <c r="M212" s="84">
        <v>-2.8586838238517143E-4</v>
      </c>
    </row>
    <row r="213" spans="1:13" x14ac:dyDescent="0.3">
      <c r="A213" s="102" t="s">
        <v>661</v>
      </c>
      <c r="B213" s="74">
        <v>0</v>
      </c>
      <c r="C213" s="74">
        <v>0</v>
      </c>
      <c r="D213" s="74">
        <v>0</v>
      </c>
      <c r="E213" s="74">
        <v>0</v>
      </c>
      <c r="F213" s="74">
        <v>0</v>
      </c>
      <c r="G213" s="72" t="s">
        <v>640</v>
      </c>
      <c r="H213" s="73">
        <f t="shared" si="13"/>
        <v>0</v>
      </c>
      <c r="I213" s="80">
        <f t="shared" si="12"/>
        <v>0</v>
      </c>
      <c r="J213" s="80"/>
      <c r="K213" s="13"/>
      <c r="L213" s="83" t="s">
        <v>279</v>
      </c>
      <c r="M213" s="84">
        <v>-3.3351311278270003E-4</v>
      </c>
    </row>
    <row r="214" spans="1:13" x14ac:dyDescent="0.3">
      <c r="A214" s="102" t="s">
        <v>370</v>
      </c>
      <c r="B214" s="74">
        <v>0</v>
      </c>
      <c r="C214" s="74">
        <v>0</v>
      </c>
      <c r="D214" s="74">
        <v>0</v>
      </c>
      <c r="E214" s="74">
        <v>0</v>
      </c>
      <c r="F214" s="74">
        <v>0</v>
      </c>
      <c r="G214" s="72" t="s">
        <v>640</v>
      </c>
      <c r="H214" s="73">
        <f t="shared" si="13"/>
        <v>0</v>
      </c>
      <c r="I214" s="80">
        <f t="shared" si="12"/>
        <v>0</v>
      </c>
      <c r="J214" s="80"/>
      <c r="K214" s="13"/>
      <c r="L214" s="83" t="s">
        <v>406</v>
      </c>
      <c r="M214" s="84">
        <v>-3.5733547798146432E-4</v>
      </c>
    </row>
    <row r="215" spans="1:13" x14ac:dyDescent="0.3">
      <c r="A215" s="102" t="s">
        <v>375</v>
      </c>
      <c r="B215" s="74">
        <v>0</v>
      </c>
      <c r="C215" s="74">
        <v>0</v>
      </c>
      <c r="D215" s="74">
        <v>0</v>
      </c>
      <c r="E215" s="74">
        <v>0</v>
      </c>
      <c r="F215" s="74">
        <v>0</v>
      </c>
      <c r="G215" s="72" t="s">
        <v>640</v>
      </c>
      <c r="H215" s="73">
        <f t="shared" si="13"/>
        <v>0</v>
      </c>
      <c r="I215" s="80">
        <f t="shared" si="12"/>
        <v>0</v>
      </c>
      <c r="J215" s="80"/>
      <c r="K215" s="13"/>
      <c r="L215" s="83" t="s">
        <v>232</v>
      </c>
      <c r="M215" s="84">
        <v>-7.1467095596292865E-4</v>
      </c>
    </row>
    <row r="216" spans="1:13" x14ac:dyDescent="0.3">
      <c r="A216" s="102" t="s">
        <v>658</v>
      </c>
      <c r="B216" s="74">
        <v>0</v>
      </c>
      <c r="C216" s="74">
        <v>0</v>
      </c>
      <c r="D216" s="72" t="s">
        <v>744</v>
      </c>
      <c r="E216" s="74">
        <v>0</v>
      </c>
      <c r="F216" s="74">
        <v>0</v>
      </c>
      <c r="G216" s="72" t="s">
        <v>640</v>
      </c>
      <c r="H216" s="73">
        <f t="shared" si="13"/>
        <v>0</v>
      </c>
      <c r="I216" s="80">
        <f t="shared" si="12"/>
        <v>0</v>
      </c>
      <c r="J216" s="80"/>
      <c r="K216" s="13"/>
      <c r="L216" s="83" t="s">
        <v>650</v>
      </c>
      <c r="M216" s="84">
        <v>-8.0996041675798585E-4</v>
      </c>
    </row>
    <row r="217" spans="1:13" x14ac:dyDescent="0.3">
      <c r="A217" s="102" t="s">
        <v>657</v>
      </c>
      <c r="B217" s="74">
        <v>0</v>
      </c>
      <c r="C217" s="74">
        <v>0</v>
      </c>
      <c r="D217" s="74">
        <v>0</v>
      </c>
      <c r="E217" s="74">
        <v>0</v>
      </c>
      <c r="F217" s="74">
        <v>1</v>
      </c>
      <c r="G217" s="72" t="s">
        <v>640</v>
      </c>
      <c r="H217" s="73">
        <f t="shared" si="13"/>
        <v>0.2</v>
      </c>
      <c r="I217" s="80">
        <f t="shared" si="12"/>
        <v>4.7644730397528578E-5</v>
      </c>
      <c r="J217" s="80"/>
      <c r="K217" s="13"/>
      <c r="L217" s="83" t="s">
        <v>341</v>
      </c>
      <c r="M217" s="84">
        <v>-1.6675655639135003E-3</v>
      </c>
    </row>
    <row r="218" spans="1:13" x14ac:dyDescent="0.3">
      <c r="A218" s="102" t="s">
        <v>745</v>
      </c>
      <c r="B218" s="74">
        <v>0</v>
      </c>
      <c r="C218" s="74">
        <v>0</v>
      </c>
      <c r="D218" s="74">
        <v>0</v>
      </c>
      <c r="E218" s="74">
        <v>0</v>
      </c>
      <c r="F218" s="74">
        <v>0</v>
      </c>
      <c r="G218" s="72" t="s">
        <v>640</v>
      </c>
      <c r="H218" s="73">
        <f t="shared" si="13"/>
        <v>0</v>
      </c>
      <c r="I218" s="80">
        <f t="shared" si="12"/>
        <v>0</v>
      </c>
      <c r="J218" s="80"/>
      <c r="K218" s="13"/>
      <c r="L218" s="83" t="s">
        <v>219</v>
      </c>
      <c r="M218" s="84">
        <v>-2.8110390934541858E-3</v>
      </c>
    </row>
    <row r="219" spans="1:13" x14ac:dyDescent="0.3">
      <c r="A219" s="102" t="s">
        <v>656</v>
      </c>
      <c r="B219" s="74">
        <v>0</v>
      </c>
      <c r="C219" s="74">
        <v>0</v>
      </c>
      <c r="D219" s="74">
        <v>0</v>
      </c>
      <c r="E219" s="74">
        <v>0</v>
      </c>
      <c r="F219" s="74">
        <v>0</v>
      </c>
      <c r="G219" s="72" t="s">
        <v>640</v>
      </c>
      <c r="H219" s="73">
        <f t="shared" si="13"/>
        <v>0</v>
      </c>
      <c r="I219" s="80">
        <f t="shared" si="12"/>
        <v>0</v>
      </c>
      <c r="J219" s="80"/>
      <c r="K219" s="13"/>
      <c r="L219" s="13"/>
      <c r="M219" s="13"/>
    </row>
    <row r="220" spans="1:13" x14ac:dyDescent="0.3">
      <c r="A220" s="102" t="s">
        <v>654</v>
      </c>
      <c r="B220" s="74">
        <v>-1</v>
      </c>
      <c r="C220" s="74">
        <v>-1</v>
      </c>
      <c r="D220" s="74">
        <v>0</v>
      </c>
      <c r="E220" s="74">
        <v>0</v>
      </c>
      <c r="F220" s="74">
        <v>0</v>
      </c>
      <c r="G220" s="72" t="s">
        <v>640</v>
      </c>
      <c r="H220" s="73">
        <f t="shared" si="13"/>
        <v>-0.4</v>
      </c>
      <c r="I220" s="80">
        <f t="shared" si="12"/>
        <v>-9.5289460795057156E-5</v>
      </c>
      <c r="J220" s="80"/>
      <c r="K220" s="13"/>
      <c r="L220" s="13"/>
      <c r="M220" s="13"/>
    </row>
    <row r="221" spans="1:13" x14ac:dyDescent="0.3">
      <c r="A221" s="102" t="s">
        <v>652</v>
      </c>
      <c r="B221" s="74">
        <v>0</v>
      </c>
      <c r="C221" s="74">
        <v>0</v>
      </c>
      <c r="D221" s="74">
        <v>0</v>
      </c>
      <c r="E221" s="74">
        <v>0</v>
      </c>
      <c r="F221" s="74">
        <v>0</v>
      </c>
      <c r="G221" s="72" t="s">
        <v>640</v>
      </c>
      <c r="H221" s="73">
        <f t="shared" si="13"/>
        <v>0</v>
      </c>
      <c r="I221" s="80">
        <f t="shared" si="12"/>
        <v>0</v>
      </c>
      <c r="J221" s="80"/>
      <c r="K221" s="13"/>
      <c r="L221" s="13"/>
      <c r="M221" s="13"/>
    </row>
  </sheetData>
  <autoFilter ref="L30:M221" xr:uid="{F5B6C957-E31E-1645-B312-E95F0F60D470}">
    <sortState xmlns:xlrd2="http://schemas.microsoft.com/office/spreadsheetml/2017/richdata2" ref="L31:M221">
      <sortCondition descending="1" ref="M30:M221"/>
    </sortState>
  </autoFilter>
  <pageMargins left="0.70866141732283472" right="0.70866141732283472" top="0.78740157480314965" bottom="0.74803149606299213" header="0.31496062992125984" footer="0.31496062992125984"/>
  <pageSetup paperSize="9" scale="72" fitToHeight="0" orientation="landscape" r:id="rId1"/>
  <headerFooter>
    <oddHeader>&amp;L&amp;G</oddHeader>
    <oddFooter>&amp;C&amp;"Roboto Condensed,Normal"&amp;8Página &amp;P</oddFooter>
  </headerFooter>
  <legacyDrawingHF r:id="rId2"/>
  <tableParts count="1">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05C73-5146-E04C-89BC-A5EA39340E19}">
  <sheetPr codeName="Hoja29">
    <tabColor theme="5"/>
    <pageSetUpPr fitToPage="1"/>
  </sheetPr>
  <dimension ref="A1:M220"/>
  <sheetViews>
    <sheetView view="pageLayout" zoomScaleNormal="130" workbookViewId="0">
      <selection activeCell="G15" sqref="G15"/>
    </sheetView>
  </sheetViews>
  <sheetFormatPr baseColWidth="10" defaultColWidth="8.875" defaultRowHeight="16.5" x14ac:dyDescent="0.3"/>
  <cols>
    <col min="1" max="1" width="29.875" style="5" customWidth="1"/>
    <col min="2" max="6" width="10" style="5" customWidth="1"/>
    <col min="7" max="7" width="12.125" style="5" customWidth="1"/>
    <col min="8" max="9" width="7.125" style="5" customWidth="1"/>
    <col min="10" max="10" width="8.875" style="5"/>
    <col min="11" max="11" width="30.625" style="5" customWidth="1"/>
    <col min="12" max="16384" width="8.875" style="5"/>
  </cols>
  <sheetData>
    <row r="1" spans="1:12" ht="20.25" x14ac:dyDescent="0.35">
      <c r="A1" s="3" t="s">
        <v>1589</v>
      </c>
    </row>
    <row r="2" spans="1:12" ht="17.25" x14ac:dyDescent="0.3">
      <c r="A2" s="18" t="s">
        <v>1576</v>
      </c>
      <c r="B2" s="68"/>
    </row>
    <row r="3" spans="1:12" ht="17.25" x14ac:dyDescent="0.3">
      <c r="A3" s="18" t="s">
        <v>1188</v>
      </c>
      <c r="B3" s="68"/>
    </row>
    <row r="5" spans="1:12" x14ac:dyDescent="0.3">
      <c r="A5" s="102" t="s">
        <v>1626</v>
      </c>
      <c r="B5" s="86" t="s">
        <v>12</v>
      </c>
      <c r="C5" s="86" t="s">
        <v>17</v>
      </c>
      <c r="D5" s="86" t="s">
        <v>13</v>
      </c>
      <c r="E5" s="86" t="s">
        <v>14</v>
      </c>
      <c r="F5" s="86" t="s">
        <v>15</v>
      </c>
      <c r="G5" s="166" t="s">
        <v>1554</v>
      </c>
      <c r="H5" s="166" t="s">
        <v>182</v>
      </c>
      <c r="I5" s="150"/>
      <c r="J5" s="13"/>
      <c r="K5" s="13"/>
      <c r="L5" s="13"/>
    </row>
    <row r="6" spans="1:12" ht="17.25" thickBot="1" x14ac:dyDescent="0.35">
      <c r="A6" s="106" t="s">
        <v>179</v>
      </c>
      <c r="B6" s="168">
        <f>B7+B30</f>
        <v>89269.499999999913</v>
      </c>
      <c r="C6" s="168">
        <f>C7+C30</f>
        <v>304100.59999999998</v>
      </c>
      <c r="D6" s="168">
        <f>D7+D30</f>
        <v>-165030.60000000009</v>
      </c>
      <c r="E6" s="168">
        <f>E7+E30</f>
        <v>-244002.90000000002</v>
      </c>
      <c r="F6" s="168">
        <f>F7+F30</f>
        <v>-376097.8</v>
      </c>
      <c r="G6" s="52">
        <f t="shared" ref="G6:G28" si="0">AVERAGE(B6:F6)</f>
        <v>-78352.240000000049</v>
      </c>
      <c r="H6" s="169">
        <f t="shared" ref="H6:H28" si="1">G6/$G$6*100</f>
        <v>100</v>
      </c>
      <c r="I6" s="151"/>
      <c r="J6" s="13"/>
      <c r="K6" s="13"/>
      <c r="L6" s="13"/>
    </row>
    <row r="7" spans="1:12" x14ac:dyDescent="0.3">
      <c r="A7" s="107" t="s">
        <v>1558</v>
      </c>
      <c r="B7" s="167">
        <f>SUM(B10:B28)</f>
        <v>-186947.1</v>
      </c>
      <c r="C7" s="167">
        <f>SUM(C10:C28)</f>
        <v>313302.5</v>
      </c>
      <c r="D7" s="167">
        <f>SUM(D10:D28)</f>
        <v>-264733.60000000003</v>
      </c>
      <c r="E7" s="167">
        <f>SUM(E10:E28)</f>
        <v>-285515.40000000002</v>
      </c>
      <c r="F7" s="167">
        <f>SUM(F10:F28)</f>
        <v>-332837.8</v>
      </c>
      <c r="G7" s="164">
        <f t="shared" si="0"/>
        <v>-151346.28000000003</v>
      </c>
      <c r="H7" s="170">
        <f t="shared" si="1"/>
        <v>193.16139525813165</v>
      </c>
      <c r="I7" s="165"/>
      <c r="J7" s="13"/>
      <c r="K7" s="13"/>
      <c r="L7" s="13"/>
    </row>
    <row r="8" spans="1:12" x14ac:dyDescent="0.3">
      <c r="A8" s="104" t="s">
        <v>202</v>
      </c>
      <c r="B8" s="81">
        <v>206606</v>
      </c>
      <c r="C8" s="79">
        <v>-290287.90000000002</v>
      </c>
      <c r="D8" s="79">
        <v>52764.3</v>
      </c>
      <c r="E8" s="79">
        <v>-85926.9</v>
      </c>
      <c r="F8" s="79">
        <v>47287.6</v>
      </c>
      <c r="G8" s="163">
        <f t="shared" si="0"/>
        <v>-13911.380000000005</v>
      </c>
      <c r="H8" s="169">
        <f t="shared" si="1"/>
        <v>17.754923152165141</v>
      </c>
      <c r="I8" s="151"/>
      <c r="J8" s="13"/>
      <c r="K8" s="13"/>
      <c r="L8" s="13"/>
    </row>
    <row r="9" spans="1:12" x14ac:dyDescent="0.3">
      <c r="A9" s="104" t="s">
        <v>686</v>
      </c>
      <c r="B9" s="81">
        <v>171468</v>
      </c>
      <c r="C9" s="79">
        <v>-239124.5</v>
      </c>
      <c r="D9" s="79">
        <v>110175.7</v>
      </c>
      <c r="E9" s="79">
        <v>84292.2</v>
      </c>
      <c r="F9" s="79">
        <v>68791.7</v>
      </c>
      <c r="G9" s="163">
        <f t="shared" si="0"/>
        <v>39120.619999999995</v>
      </c>
      <c r="H9" s="169">
        <f t="shared" si="1"/>
        <v>-49.929166032777076</v>
      </c>
      <c r="I9" s="151"/>
      <c r="J9" s="13"/>
      <c r="K9" s="13"/>
      <c r="L9" s="13"/>
    </row>
    <row r="10" spans="1:12" x14ac:dyDescent="0.3">
      <c r="A10" s="102" t="s">
        <v>277</v>
      </c>
      <c r="B10" s="71">
        <v>143.6</v>
      </c>
      <c r="C10" s="71">
        <v>285.7</v>
      </c>
      <c r="D10" s="71">
        <v>277.60000000000002</v>
      </c>
      <c r="E10" s="71">
        <v>729.7</v>
      </c>
      <c r="F10" s="71">
        <v>358.7</v>
      </c>
      <c r="G10" s="163">
        <f t="shared" si="0"/>
        <v>359.06</v>
      </c>
      <c r="H10" s="169">
        <f t="shared" si="1"/>
        <v>-0.45826386073965436</v>
      </c>
      <c r="I10" s="151"/>
      <c r="J10" s="13"/>
      <c r="K10" s="13"/>
      <c r="L10" s="13"/>
    </row>
    <row r="11" spans="1:12" x14ac:dyDescent="0.3">
      <c r="A11" s="102" t="s">
        <v>297</v>
      </c>
      <c r="B11" s="71">
        <v>14641.8</v>
      </c>
      <c r="C11" s="74">
        <v>3279</v>
      </c>
      <c r="D11" s="71">
        <v>1458.7</v>
      </c>
      <c r="E11" s="71">
        <v>-183.6</v>
      </c>
      <c r="F11" s="71">
        <v>-159.5</v>
      </c>
      <c r="G11" s="163">
        <f t="shared" si="0"/>
        <v>3807.28</v>
      </c>
      <c r="H11" s="169">
        <f t="shared" si="1"/>
        <v>-4.8591846257362876</v>
      </c>
      <c r="I11" s="151"/>
      <c r="J11" s="13"/>
      <c r="K11" s="13"/>
      <c r="L11" s="13"/>
    </row>
    <row r="12" spans="1:12" x14ac:dyDescent="0.3">
      <c r="A12" s="102" t="s">
        <v>327</v>
      </c>
      <c r="B12" s="71">
        <v>1430.1</v>
      </c>
      <c r="C12" s="71">
        <v>760.9</v>
      </c>
      <c r="D12" s="71">
        <v>2869.5</v>
      </c>
      <c r="E12" s="71">
        <v>13606.3</v>
      </c>
      <c r="F12" s="71">
        <v>2883.9</v>
      </c>
      <c r="G12" s="163">
        <f t="shared" si="0"/>
        <v>4310.1400000000003</v>
      </c>
      <c r="H12" s="169">
        <f t="shared" si="1"/>
        <v>-5.5009786574066011</v>
      </c>
      <c r="I12" s="151"/>
      <c r="J12" s="13"/>
      <c r="K12" s="13"/>
      <c r="L12" s="13"/>
    </row>
    <row r="13" spans="1:12" x14ac:dyDescent="0.3">
      <c r="A13" s="102" t="s">
        <v>362</v>
      </c>
      <c r="B13" s="74">
        <v>12694</v>
      </c>
      <c r="C13" s="71">
        <v>-72925.3</v>
      </c>
      <c r="D13" s="71">
        <v>-72983.8</v>
      </c>
      <c r="E13" s="71">
        <v>-26892.5</v>
      </c>
      <c r="F13" s="71">
        <v>-20486.7</v>
      </c>
      <c r="G13" s="163">
        <f t="shared" si="0"/>
        <v>-36118.86</v>
      </c>
      <c r="H13" s="169">
        <f t="shared" si="1"/>
        <v>46.098056673299929</v>
      </c>
      <c r="I13" s="151"/>
      <c r="J13" s="13"/>
      <c r="K13" s="13"/>
      <c r="L13" s="13"/>
    </row>
    <row r="14" spans="1:12" x14ac:dyDescent="0.3">
      <c r="A14" s="102" t="s">
        <v>379</v>
      </c>
      <c r="B14" s="74">
        <v>-32487</v>
      </c>
      <c r="C14" s="71">
        <v>80712.899999999994</v>
      </c>
      <c r="D14" s="71">
        <v>-28226.9</v>
      </c>
      <c r="E14" s="71">
        <v>-71562.3</v>
      </c>
      <c r="F14" s="71">
        <v>-27433.3</v>
      </c>
      <c r="G14" s="163">
        <f t="shared" si="0"/>
        <v>-15799.320000000002</v>
      </c>
      <c r="H14" s="169">
        <f t="shared" si="1"/>
        <v>20.164477748179237</v>
      </c>
      <c r="I14" s="151"/>
      <c r="J14" s="13"/>
      <c r="K14" s="13"/>
      <c r="L14" s="13"/>
    </row>
    <row r="15" spans="1:12" x14ac:dyDescent="0.3">
      <c r="A15" s="102" t="s">
        <v>205</v>
      </c>
      <c r="B15" s="71">
        <v>5.0999999999999996</v>
      </c>
      <c r="C15" s="74">
        <v>251</v>
      </c>
      <c r="D15" s="71">
        <v>-118.6</v>
      </c>
      <c r="E15" s="71">
        <v>149.4</v>
      </c>
      <c r="F15" s="71">
        <v>61.8</v>
      </c>
      <c r="G15" s="163">
        <f t="shared" si="0"/>
        <v>69.740000000000009</v>
      </c>
      <c r="H15" s="169">
        <f t="shared" si="1"/>
        <v>-8.9008304038276337E-2</v>
      </c>
      <c r="I15" s="151"/>
      <c r="J15" s="13"/>
      <c r="K15" s="13"/>
      <c r="L15" s="13"/>
    </row>
    <row r="16" spans="1:12" x14ac:dyDescent="0.3">
      <c r="A16" s="102" t="s">
        <v>685</v>
      </c>
      <c r="B16" s="74">
        <v>3227</v>
      </c>
      <c r="C16" s="71">
        <v>7157.8</v>
      </c>
      <c r="D16" s="71">
        <v>12476.4</v>
      </c>
      <c r="E16" s="71">
        <v>-2690.6</v>
      </c>
      <c r="F16" s="71">
        <v>2321.6</v>
      </c>
      <c r="G16" s="163">
        <f t="shared" si="0"/>
        <v>4498.4399999999996</v>
      </c>
      <c r="H16" s="169">
        <f t="shared" si="1"/>
        <v>-5.7413036308853416</v>
      </c>
      <c r="I16" s="151"/>
      <c r="J16" s="13"/>
      <c r="K16" s="13"/>
      <c r="L16" s="13"/>
    </row>
    <row r="17" spans="1:12" x14ac:dyDescent="0.3">
      <c r="A17" s="102" t="s">
        <v>684</v>
      </c>
      <c r="B17" s="71">
        <v>19031.900000000001</v>
      </c>
      <c r="C17" s="71">
        <v>-26360.3</v>
      </c>
      <c r="D17" s="71">
        <v>21376.799999999999</v>
      </c>
      <c r="E17" s="71">
        <v>-76134.100000000006</v>
      </c>
      <c r="F17" s="71">
        <v>21533.7</v>
      </c>
      <c r="G17" s="163">
        <f t="shared" si="0"/>
        <v>-8110.4</v>
      </c>
      <c r="H17" s="169">
        <f t="shared" si="1"/>
        <v>10.351203743504964</v>
      </c>
      <c r="I17" s="151"/>
      <c r="J17" s="13"/>
      <c r="K17" s="13"/>
      <c r="L17" s="13"/>
    </row>
    <row r="18" spans="1:12" x14ac:dyDescent="0.3">
      <c r="A18" s="102" t="s">
        <v>683</v>
      </c>
      <c r="B18" s="71">
        <v>-1048.8</v>
      </c>
      <c r="C18" s="71">
        <v>-539.1</v>
      </c>
      <c r="D18" s="71">
        <v>-298.8</v>
      </c>
      <c r="E18" s="71">
        <v>12.9</v>
      </c>
      <c r="F18" s="71">
        <v>-18.399999999999999</v>
      </c>
      <c r="G18" s="163">
        <f t="shared" si="0"/>
        <v>-378.44</v>
      </c>
      <c r="H18" s="169">
        <f t="shared" si="1"/>
        <v>0.48299831632126883</v>
      </c>
      <c r="I18" s="151"/>
      <c r="J18" s="13"/>
      <c r="K18" s="13"/>
      <c r="L18" s="13"/>
    </row>
    <row r="19" spans="1:12" x14ac:dyDescent="0.3">
      <c r="A19" s="102" t="s">
        <v>682</v>
      </c>
      <c r="B19" s="71">
        <v>-11365.4</v>
      </c>
      <c r="C19" s="71">
        <v>-11771.7</v>
      </c>
      <c r="D19" s="71">
        <v>-16162.1</v>
      </c>
      <c r="E19" s="71">
        <v>-24123.9</v>
      </c>
      <c r="F19" s="71">
        <v>-5015.3999999999996</v>
      </c>
      <c r="G19" s="163">
        <f t="shared" si="0"/>
        <v>-13687.7</v>
      </c>
      <c r="H19" s="169">
        <f t="shared" si="1"/>
        <v>17.469443119941424</v>
      </c>
      <c r="I19" s="151"/>
      <c r="J19" s="13"/>
      <c r="K19" s="13"/>
      <c r="L19" s="13"/>
    </row>
    <row r="20" spans="1:12" x14ac:dyDescent="0.3">
      <c r="A20" s="102" t="s">
        <v>681</v>
      </c>
      <c r="B20" s="74">
        <v>0</v>
      </c>
      <c r="C20" s="74">
        <v>0</v>
      </c>
      <c r="D20" s="74">
        <v>0</v>
      </c>
      <c r="E20" s="74">
        <v>0</v>
      </c>
      <c r="F20" s="74">
        <v>1</v>
      </c>
      <c r="G20" s="163">
        <f t="shared" si="0"/>
        <v>0.2</v>
      </c>
      <c r="H20" s="169">
        <f t="shared" si="1"/>
        <v>-2.552575395419453E-4</v>
      </c>
      <c r="I20" s="151"/>
      <c r="J20" s="13"/>
      <c r="K20" s="13"/>
      <c r="L20" s="13"/>
    </row>
    <row r="21" spans="1:12" x14ac:dyDescent="0.3">
      <c r="A21" s="102" t="s">
        <v>680</v>
      </c>
      <c r="B21" s="71">
        <v>6377.6</v>
      </c>
      <c r="C21" s="71">
        <v>-2624.3</v>
      </c>
      <c r="D21" s="71">
        <v>-10465.799999999999</v>
      </c>
      <c r="E21" s="71">
        <v>5527.5</v>
      </c>
      <c r="F21" s="71">
        <v>2572.5</v>
      </c>
      <c r="G21" s="163">
        <f t="shared" si="0"/>
        <v>277.50000000000017</v>
      </c>
      <c r="H21" s="169">
        <f t="shared" si="1"/>
        <v>-0.3541698361144493</v>
      </c>
      <c r="I21" s="151"/>
      <c r="J21" s="13"/>
      <c r="K21" s="13"/>
      <c r="L21" s="13"/>
    </row>
    <row r="22" spans="1:12" x14ac:dyDescent="0.3">
      <c r="A22" s="102" t="s">
        <v>342</v>
      </c>
      <c r="B22" s="74">
        <v>-20</v>
      </c>
      <c r="C22" s="71">
        <v>-34.4</v>
      </c>
      <c r="D22" s="74">
        <v>39</v>
      </c>
      <c r="E22" s="71">
        <v>125.4</v>
      </c>
      <c r="F22" s="71">
        <v>-113.2</v>
      </c>
      <c r="G22" s="163">
        <f t="shared" si="0"/>
        <v>-0.64000000000000057</v>
      </c>
      <c r="H22" s="169">
        <f t="shared" si="1"/>
        <v>8.1682412653422576E-4</v>
      </c>
      <c r="I22" s="151"/>
      <c r="J22" s="13"/>
      <c r="K22" s="13"/>
      <c r="L22" s="13"/>
    </row>
    <row r="23" spans="1:12" x14ac:dyDescent="0.3">
      <c r="A23" s="102" t="s">
        <v>234</v>
      </c>
      <c r="B23" s="71">
        <v>-191009.9</v>
      </c>
      <c r="C23" s="71">
        <v>4559.3999999999996</v>
      </c>
      <c r="D23" s="71">
        <v>30490.3</v>
      </c>
      <c r="E23" s="74">
        <v>-13496</v>
      </c>
      <c r="F23" s="71">
        <v>-21431.4</v>
      </c>
      <c r="G23" s="163">
        <f t="shared" si="0"/>
        <v>-38177.520000000004</v>
      </c>
      <c r="H23" s="169">
        <f t="shared" si="1"/>
        <v>48.725499105067044</v>
      </c>
      <c r="I23" s="151"/>
      <c r="J23" s="13"/>
      <c r="K23" s="13"/>
      <c r="L23" s="13"/>
    </row>
    <row r="24" spans="1:12" x14ac:dyDescent="0.3">
      <c r="A24" s="102" t="s">
        <v>679</v>
      </c>
      <c r="B24" s="71">
        <v>-8.6</v>
      </c>
      <c r="C24" s="71">
        <v>7.3</v>
      </c>
      <c r="D24" s="71">
        <v>46.2</v>
      </c>
      <c r="E24" s="71">
        <v>25.7</v>
      </c>
      <c r="F24" s="71">
        <v>-17.899999999999999</v>
      </c>
      <c r="G24" s="163">
        <f t="shared" si="0"/>
        <v>10.540000000000003</v>
      </c>
      <c r="H24" s="169">
        <f t="shared" si="1"/>
        <v>-1.345207233386052E-2</v>
      </c>
      <c r="I24" s="151"/>
      <c r="J24" s="13"/>
      <c r="K24" s="13"/>
      <c r="L24" s="13"/>
    </row>
    <row r="25" spans="1:12" x14ac:dyDescent="0.3">
      <c r="A25" s="102" t="s">
        <v>380</v>
      </c>
      <c r="B25" s="74">
        <v>-16683</v>
      </c>
      <c r="C25" s="71">
        <v>313562.5</v>
      </c>
      <c r="D25" s="71">
        <v>-222244.1</v>
      </c>
      <c r="E25" s="71">
        <v>-106599.2</v>
      </c>
      <c r="F25" s="71">
        <v>-307359.7</v>
      </c>
      <c r="G25" s="163">
        <f t="shared" si="0"/>
        <v>-67864.7</v>
      </c>
      <c r="H25" s="169">
        <f t="shared" si="1"/>
        <v>86.614881718761268</v>
      </c>
      <c r="I25" s="151"/>
      <c r="J25" s="13"/>
      <c r="K25" s="13"/>
      <c r="L25" s="13"/>
    </row>
    <row r="26" spans="1:12" x14ac:dyDescent="0.3">
      <c r="A26" s="102" t="s">
        <v>283</v>
      </c>
      <c r="B26" s="71">
        <v>7834.5</v>
      </c>
      <c r="C26" s="74">
        <v>14260</v>
      </c>
      <c r="D26" s="71">
        <v>14574.3</v>
      </c>
      <c r="E26" s="71">
        <v>13090.6</v>
      </c>
      <c r="F26" s="71">
        <v>3941.4</v>
      </c>
      <c r="G26" s="163">
        <f t="shared" si="0"/>
        <v>10740.16</v>
      </c>
      <c r="H26" s="169">
        <f t="shared" si="1"/>
        <v>-13.707534079434094</v>
      </c>
      <c r="I26" s="151"/>
      <c r="J26" s="13"/>
      <c r="K26" s="13"/>
      <c r="L26" s="13"/>
    </row>
    <row r="27" spans="1:12" x14ac:dyDescent="0.3">
      <c r="A27" s="102" t="s">
        <v>211</v>
      </c>
      <c r="B27" s="71">
        <v>139.80000000000001</v>
      </c>
      <c r="C27" s="71">
        <v>1996.7</v>
      </c>
      <c r="D27" s="71">
        <v>2369.9</v>
      </c>
      <c r="E27" s="71">
        <v>2843.3</v>
      </c>
      <c r="F27" s="71">
        <v>15519.6</v>
      </c>
      <c r="G27" s="163">
        <f t="shared" si="0"/>
        <v>4573.8599999999997</v>
      </c>
      <c r="H27" s="169">
        <f t="shared" si="1"/>
        <v>-5.8375612490466091</v>
      </c>
      <c r="I27" s="151"/>
      <c r="J27" s="13"/>
      <c r="K27" s="13"/>
      <c r="L27" s="13"/>
    </row>
    <row r="28" spans="1:12" x14ac:dyDescent="0.3">
      <c r="A28" s="102" t="s">
        <v>321</v>
      </c>
      <c r="B28" s="71">
        <v>150.19999999999999</v>
      </c>
      <c r="C28" s="71">
        <v>724.4</v>
      </c>
      <c r="D28" s="71">
        <v>-212.2</v>
      </c>
      <c r="E28" s="74">
        <v>56</v>
      </c>
      <c r="F28" s="71">
        <v>3.5</v>
      </c>
      <c r="G28" s="163">
        <f t="shared" si="0"/>
        <v>144.37999999999997</v>
      </c>
      <c r="H28" s="169">
        <f t="shared" si="1"/>
        <v>-0.18427041779533027</v>
      </c>
      <c r="I28" s="151"/>
      <c r="J28" s="13"/>
      <c r="K28" s="13"/>
      <c r="L28" s="13"/>
    </row>
    <row r="29" spans="1:12" ht="17.25" thickBot="1" x14ac:dyDescent="0.35">
      <c r="A29" s="110"/>
      <c r="B29" s="71"/>
      <c r="C29" s="71"/>
      <c r="D29" s="71"/>
      <c r="E29" s="71"/>
      <c r="F29" s="71"/>
      <c r="G29" s="13"/>
      <c r="H29" s="13"/>
      <c r="I29" s="13"/>
      <c r="J29" s="13"/>
      <c r="K29" s="13"/>
      <c r="L29" s="13"/>
    </row>
    <row r="30" spans="1:12" x14ac:dyDescent="0.3">
      <c r="A30" s="107" t="s">
        <v>627</v>
      </c>
      <c r="B30" s="89">
        <f>SUM(B31:B220)</f>
        <v>276216.59999999992</v>
      </c>
      <c r="C30" s="89">
        <f>SUM(C31:C220)</f>
        <v>-9201.9000000000051</v>
      </c>
      <c r="D30" s="89">
        <f>SUM(D31:D220)</f>
        <v>99702.999999999956</v>
      </c>
      <c r="E30" s="89">
        <f>SUM(E31:E220)</f>
        <v>41512.499999999993</v>
      </c>
      <c r="F30" s="89">
        <f>SUM(F31:F220)</f>
        <v>-43260</v>
      </c>
      <c r="G30" s="164">
        <f t="shared" ref="G30:G39" si="2">AVERAGE(B30:F30)</f>
        <v>72994.039999999964</v>
      </c>
      <c r="H30" s="170">
        <f t="shared" ref="H30:H61" si="3">G30/$G$6*100</f>
        <v>-93.161395258131634</v>
      </c>
      <c r="I30" s="165"/>
      <c r="J30" s="13"/>
      <c r="K30" s="85" t="s">
        <v>627</v>
      </c>
      <c r="L30" s="158"/>
    </row>
    <row r="31" spans="1:12" x14ac:dyDescent="0.3">
      <c r="A31" s="102" t="s">
        <v>225</v>
      </c>
      <c r="B31" s="71">
        <v>65.900000000000006</v>
      </c>
      <c r="C31" s="71">
        <v>29.1</v>
      </c>
      <c r="D31" s="71">
        <v>31.1</v>
      </c>
      <c r="E31" s="71">
        <v>33.4</v>
      </c>
      <c r="F31" s="71">
        <v>85.7</v>
      </c>
      <c r="G31" s="163">
        <f t="shared" si="2"/>
        <v>49.04</v>
      </c>
      <c r="H31" s="169">
        <f t="shared" si="3"/>
        <v>-6.2589148695684979E-2</v>
      </c>
      <c r="I31" s="151"/>
      <c r="J31" s="13"/>
      <c r="K31" s="83" t="s">
        <v>348</v>
      </c>
      <c r="L31" s="158">
        <v>-41.865171946583764</v>
      </c>
    </row>
    <row r="32" spans="1:12" x14ac:dyDescent="0.3">
      <c r="A32" s="102" t="s">
        <v>313</v>
      </c>
      <c r="B32" s="74">
        <v>10</v>
      </c>
      <c r="C32" s="71">
        <v>6.5</v>
      </c>
      <c r="D32" s="71">
        <v>11.4</v>
      </c>
      <c r="E32" s="71">
        <v>-39.9</v>
      </c>
      <c r="F32" s="71">
        <v>-107.2</v>
      </c>
      <c r="G32" s="163">
        <f t="shared" si="2"/>
        <v>-23.84</v>
      </c>
      <c r="H32" s="169">
        <f t="shared" si="3"/>
        <v>3.0426698713399876E-2</v>
      </c>
      <c r="I32" s="151"/>
      <c r="J32" s="13"/>
      <c r="K32" s="83" t="s">
        <v>378</v>
      </c>
      <c r="L32" s="158">
        <v>-22.681393665324677</v>
      </c>
    </row>
    <row r="33" spans="1:13" x14ac:dyDescent="0.3">
      <c r="A33" s="102" t="s">
        <v>310</v>
      </c>
      <c r="B33" s="71">
        <v>13.2</v>
      </c>
      <c r="C33" s="71">
        <v>26.9</v>
      </c>
      <c r="D33" s="71">
        <v>25.1</v>
      </c>
      <c r="E33" s="71">
        <v>-7.3</v>
      </c>
      <c r="F33" s="71">
        <v>27.8</v>
      </c>
      <c r="G33" s="163">
        <f t="shared" si="2"/>
        <v>17.139999999999997</v>
      </c>
      <c r="H33" s="169">
        <f t="shared" si="3"/>
        <v>-2.1875571138744707E-2</v>
      </c>
      <c r="I33" s="151"/>
      <c r="J33" s="13"/>
      <c r="K33" s="83" t="s">
        <v>45</v>
      </c>
      <c r="L33" s="158">
        <v>-20.400157034438312</v>
      </c>
    </row>
    <row r="34" spans="1:13" x14ac:dyDescent="0.3">
      <c r="A34" s="102" t="s">
        <v>326</v>
      </c>
      <c r="B34" s="71">
        <v>28.3</v>
      </c>
      <c r="C34" s="71">
        <v>67.2</v>
      </c>
      <c r="D34" s="71">
        <v>68.5</v>
      </c>
      <c r="E34" s="71">
        <v>24.1</v>
      </c>
      <c r="F34" s="71">
        <v>60.8</v>
      </c>
      <c r="G34" s="163">
        <f t="shared" si="2"/>
        <v>49.779999999999994</v>
      </c>
      <c r="H34" s="169">
        <f t="shared" si="3"/>
        <v>-6.3533601591990174E-2</v>
      </c>
      <c r="I34" s="151"/>
      <c r="J34" s="13"/>
      <c r="K34" s="83" t="s">
        <v>587</v>
      </c>
      <c r="L34" s="158">
        <v>-18.950677096149381</v>
      </c>
    </row>
    <row r="35" spans="1:13" x14ac:dyDescent="0.3">
      <c r="A35" s="102" t="s">
        <v>264</v>
      </c>
      <c r="B35" s="71">
        <v>12.3</v>
      </c>
      <c r="C35" s="74">
        <v>-156</v>
      </c>
      <c r="D35" s="71">
        <v>140.30000000000001</v>
      </c>
      <c r="E35" s="71">
        <v>101.1</v>
      </c>
      <c r="F35" s="71">
        <v>-49.9</v>
      </c>
      <c r="G35" s="163">
        <f t="shared" si="2"/>
        <v>9.5600000000000041</v>
      </c>
      <c r="H35" s="169">
        <f t="shared" si="3"/>
        <v>-1.220131039010499E-2</v>
      </c>
      <c r="I35" s="151"/>
      <c r="J35" s="13"/>
      <c r="K35" s="83" t="s">
        <v>30</v>
      </c>
      <c r="L35" s="158">
        <v>-8.367214517415194</v>
      </c>
    </row>
    <row r="36" spans="1:13" x14ac:dyDescent="0.3">
      <c r="A36" s="102" t="s">
        <v>201</v>
      </c>
      <c r="B36" s="71">
        <v>-128.6</v>
      </c>
      <c r="C36" s="71">
        <v>-30.7</v>
      </c>
      <c r="D36" s="71">
        <v>29.2</v>
      </c>
      <c r="E36" s="74">
        <v>45</v>
      </c>
      <c r="F36" s="71">
        <v>69.2</v>
      </c>
      <c r="G36" s="163">
        <f t="shared" si="2"/>
        <v>-3.1799999999999984</v>
      </c>
      <c r="H36" s="169">
        <f t="shared" si="3"/>
        <v>4.0585948787169278E-3</v>
      </c>
      <c r="I36" s="151"/>
      <c r="J36" s="13"/>
      <c r="K36" s="83" t="s">
        <v>339</v>
      </c>
      <c r="L36" s="158">
        <v>-7.4941061034119727</v>
      </c>
    </row>
    <row r="37" spans="1:13" x14ac:dyDescent="0.3">
      <c r="A37" s="102" t="s">
        <v>345</v>
      </c>
      <c r="B37" s="71">
        <v>503.2</v>
      </c>
      <c r="C37" s="74">
        <v>-104</v>
      </c>
      <c r="D37" s="74">
        <v>-283</v>
      </c>
      <c r="E37" s="71">
        <v>191.7</v>
      </c>
      <c r="F37" s="71">
        <v>434.1</v>
      </c>
      <c r="G37" s="163">
        <f t="shared" si="2"/>
        <v>148.4</v>
      </c>
      <c r="H37" s="169">
        <f t="shared" si="3"/>
        <v>-0.18940109434012342</v>
      </c>
      <c r="I37" s="151"/>
      <c r="J37" s="13"/>
      <c r="K37" s="83" t="s">
        <v>44</v>
      </c>
      <c r="L37" s="158">
        <v>-7.1293430794065316</v>
      </c>
    </row>
    <row r="38" spans="1:13" x14ac:dyDescent="0.3">
      <c r="A38" s="102" t="s">
        <v>60</v>
      </c>
      <c r="B38" s="71">
        <v>1754.4</v>
      </c>
      <c r="C38" s="71">
        <v>2137.4</v>
      </c>
      <c r="D38" s="71">
        <v>1904.6</v>
      </c>
      <c r="E38" s="71">
        <v>1795.1</v>
      </c>
      <c r="F38" s="71">
        <v>-120.1</v>
      </c>
      <c r="G38" s="163">
        <f t="shared" si="2"/>
        <v>1494.28</v>
      </c>
      <c r="H38" s="169">
        <f t="shared" si="3"/>
        <v>-1.9071311809336899</v>
      </c>
      <c r="I38" s="151"/>
      <c r="J38" s="13"/>
      <c r="K38" s="83" t="s">
        <v>353</v>
      </c>
      <c r="L38" s="158">
        <v>-3.69036035217372</v>
      </c>
    </row>
    <row r="39" spans="1:13" x14ac:dyDescent="0.3">
      <c r="A39" s="102" t="s">
        <v>377</v>
      </c>
      <c r="B39" s="71">
        <v>-62.2</v>
      </c>
      <c r="C39" s="71">
        <v>-1658.5</v>
      </c>
      <c r="D39" s="71">
        <v>1037.4000000000001</v>
      </c>
      <c r="E39" s="71">
        <v>340.6</v>
      </c>
      <c r="F39" s="71">
        <v>4.0999999999999996</v>
      </c>
      <c r="G39" s="163">
        <f t="shared" si="2"/>
        <v>-67.719999999999985</v>
      </c>
      <c r="H39" s="169">
        <f t="shared" si="3"/>
        <v>8.6430202888902657E-2</v>
      </c>
      <c r="I39" s="151"/>
      <c r="J39" s="13"/>
      <c r="K39" s="83" t="s">
        <v>214</v>
      </c>
      <c r="L39" s="158">
        <v>-2.8247054583251203</v>
      </c>
    </row>
    <row r="40" spans="1:13" x14ac:dyDescent="0.3">
      <c r="A40" s="102" t="s">
        <v>648</v>
      </c>
      <c r="B40" s="72" t="s">
        <v>744</v>
      </c>
      <c r="C40" s="72" t="s">
        <v>744</v>
      </c>
      <c r="D40" s="72" t="s">
        <v>744</v>
      </c>
      <c r="E40" s="72" t="s">
        <v>744</v>
      </c>
      <c r="F40" s="72" t="s">
        <v>744</v>
      </c>
      <c r="G40" s="163"/>
      <c r="H40" s="169">
        <f t="shared" si="3"/>
        <v>0</v>
      </c>
      <c r="I40" s="151"/>
      <c r="J40" s="13"/>
      <c r="K40" s="83" t="s">
        <v>281</v>
      </c>
      <c r="L40" s="158">
        <v>-2.810436561864726</v>
      </c>
      <c r="M40" s="156">
        <f>SUM(L31:L40)</f>
        <v>-136.2135658150934</v>
      </c>
    </row>
    <row r="41" spans="1:13" x14ac:dyDescent="0.3">
      <c r="A41" s="102" t="s">
        <v>219</v>
      </c>
      <c r="B41" s="71">
        <v>108.4</v>
      </c>
      <c r="C41" s="71">
        <v>141.69999999999999</v>
      </c>
      <c r="D41" s="71">
        <v>190.1</v>
      </c>
      <c r="E41" s="71">
        <v>314.60000000000002</v>
      </c>
      <c r="F41" s="71">
        <v>350.8</v>
      </c>
      <c r="G41" s="163">
        <f t="shared" ref="G41:G72" si="4">AVERAGE(B41:F41)</f>
        <v>221.11999999999998</v>
      </c>
      <c r="H41" s="169">
        <f t="shared" si="3"/>
        <v>-0.28221273571757466</v>
      </c>
      <c r="I41" s="151"/>
      <c r="J41" s="13"/>
      <c r="K41" s="83" t="s">
        <v>678</v>
      </c>
      <c r="L41" s="158">
        <v>-2.4866168472018146</v>
      </c>
    </row>
    <row r="42" spans="1:13" x14ac:dyDescent="0.3">
      <c r="A42" s="102" t="s">
        <v>339</v>
      </c>
      <c r="B42" s="71">
        <v>20217.8</v>
      </c>
      <c r="C42" s="74">
        <v>-29972</v>
      </c>
      <c r="D42" s="71">
        <v>29303.599999999999</v>
      </c>
      <c r="E42" s="71">
        <v>8565.7000000000007</v>
      </c>
      <c r="F42" s="71">
        <v>1243.9000000000001</v>
      </c>
      <c r="G42" s="163">
        <f t="shared" si="4"/>
        <v>5871.8</v>
      </c>
      <c r="H42" s="169">
        <f t="shared" si="3"/>
        <v>-7.4941061034119727</v>
      </c>
      <c r="I42" s="151"/>
      <c r="J42" s="13"/>
      <c r="K42" s="83" t="s">
        <v>60</v>
      </c>
      <c r="L42" s="158">
        <v>-1.9071311809336899</v>
      </c>
    </row>
    <row r="43" spans="1:13" x14ac:dyDescent="0.3">
      <c r="A43" s="102" t="s">
        <v>207</v>
      </c>
      <c r="B43" s="71">
        <v>76.3</v>
      </c>
      <c r="C43" s="71">
        <v>-243.7</v>
      </c>
      <c r="D43" s="71">
        <v>1040.5999999999999</v>
      </c>
      <c r="E43" s="71">
        <v>1152.0999999999999</v>
      </c>
      <c r="F43" s="71">
        <v>725.9</v>
      </c>
      <c r="G43" s="163">
        <f t="shared" si="4"/>
        <v>550.24</v>
      </c>
      <c r="H43" s="169">
        <f t="shared" si="3"/>
        <v>-0.70226454278779993</v>
      </c>
      <c r="I43" s="151"/>
      <c r="J43" s="13"/>
      <c r="K43" s="83" t="s">
        <v>272</v>
      </c>
      <c r="L43" s="158">
        <v>-1.1130249754186983</v>
      </c>
    </row>
    <row r="44" spans="1:13" x14ac:dyDescent="0.3">
      <c r="A44" s="102" t="s">
        <v>233</v>
      </c>
      <c r="B44" s="71">
        <v>-22.7</v>
      </c>
      <c r="C44" s="71">
        <v>52.9</v>
      </c>
      <c r="D44" s="74">
        <v>-13</v>
      </c>
      <c r="E44" s="71">
        <v>-42.4</v>
      </c>
      <c r="F44" s="71">
        <v>-17.7</v>
      </c>
      <c r="G44" s="163">
        <f t="shared" si="4"/>
        <v>-8.58</v>
      </c>
      <c r="H44" s="169">
        <f t="shared" si="3"/>
        <v>1.0950548446349453E-2</v>
      </c>
      <c r="I44" s="151"/>
      <c r="J44" s="13"/>
      <c r="K44" s="83" t="s">
        <v>625</v>
      </c>
      <c r="L44" s="158">
        <v>-1.0214640959850023</v>
      </c>
    </row>
    <row r="45" spans="1:13" x14ac:dyDescent="0.3">
      <c r="A45" s="102" t="s">
        <v>235</v>
      </c>
      <c r="B45" s="74">
        <v>-28</v>
      </c>
      <c r="C45" s="74">
        <v>6</v>
      </c>
      <c r="D45" s="74">
        <v>-5</v>
      </c>
      <c r="E45" s="74">
        <v>-1</v>
      </c>
      <c r="F45" s="71">
        <v>-0.1</v>
      </c>
      <c r="G45" s="163">
        <f t="shared" si="4"/>
        <v>-5.62</v>
      </c>
      <c r="H45" s="169">
        <f t="shared" si="3"/>
        <v>7.1727368611286622E-3</v>
      </c>
      <c r="I45" s="151"/>
      <c r="J45" s="13"/>
      <c r="K45" s="83" t="s">
        <v>28</v>
      </c>
      <c r="L45" s="158">
        <v>-0.90795106815069937</v>
      </c>
    </row>
    <row r="46" spans="1:13" x14ac:dyDescent="0.3">
      <c r="A46" s="102" t="s">
        <v>236</v>
      </c>
      <c r="B46" s="74">
        <v>-5</v>
      </c>
      <c r="C46" s="74">
        <v>6</v>
      </c>
      <c r="D46" s="71">
        <v>-4.0999999999999996</v>
      </c>
      <c r="E46" s="74">
        <v>-10</v>
      </c>
      <c r="F46" s="74">
        <v>-9</v>
      </c>
      <c r="G46" s="163">
        <f t="shared" si="4"/>
        <v>-4.42</v>
      </c>
      <c r="H46" s="169">
        <f t="shared" si="3"/>
        <v>5.6411916238769903E-3</v>
      </c>
      <c r="I46" s="151"/>
      <c r="J46" s="13"/>
      <c r="K46" s="83" t="s">
        <v>324</v>
      </c>
      <c r="L46" s="158">
        <v>-0.84510666191547223</v>
      </c>
    </row>
    <row r="47" spans="1:13" x14ac:dyDescent="0.3">
      <c r="A47" s="102" t="s">
        <v>625</v>
      </c>
      <c r="B47" s="71">
        <v>285.5</v>
      </c>
      <c r="C47" s="71">
        <v>-182.9</v>
      </c>
      <c r="D47" s="71">
        <v>83.6</v>
      </c>
      <c r="E47" s="71">
        <v>1341.4</v>
      </c>
      <c r="F47" s="71">
        <v>2474.1</v>
      </c>
      <c r="G47" s="163">
        <f t="shared" si="4"/>
        <v>800.33999999999992</v>
      </c>
      <c r="H47" s="169">
        <f t="shared" si="3"/>
        <v>-1.0214640959850023</v>
      </c>
      <c r="I47" s="151"/>
      <c r="J47" s="13"/>
      <c r="K47" s="83" t="s">
        <v>242</v>
      </c>
      <c r="L47" s="158">
        <v>-0.71814156174730903</v>
      </c>
    </row>
    <row r="48" spans="1:13" x14ac:dyDescent="0.3">
      <c r="A48" s="102" t="s">
        <v>646</v>
      </c>
      <c r="B48" s="71">
        <v>6.5</v>
      </c>
      <c r="C48" s="71">
        <v>-59.4</v>
      </c>
      <c r="D48" s="71">
        <v>122.3</v>
      </c>
      <c r="E48" s="71">
        <v>-0.6</v>
      </c>
      <c r="F48" s="71">
        <v>-6.6</v>
      </c>
      <c r="G48" s="163">
        <f t="shared" si="4"/>
        <v>12.440000000000001</v>
      </c>
      <c r="H48" s="169">
        <f t="shared" si="3"/>
        <v>-1.5877018959509E-2</v>
      </c>
      <c r="I48" s="151"/>
      <c r="J48" s="13"/>
      <c r="K48" s="83" t="s">
        <v>207</v>
      </c>
      <c r="L48" s="158">
        <v>-0.70226454278779993</v>
      </c>
    </row>
    <row r="49" spans="1:12" x14ac:dyDescent="0.3">
      <c r="A49" s="102" t="s">
        <v>255</v>
      </c>
      <c r="B49" s="71">
        <v>220.2</v>
      </c>
      <c r="C49" s="71">
        <v>1.1000000000000001</v>
      </c>
      <c r="D49" s="71">
        <v>5.7</v>
      </c>
      <c r="E49" s="71">
        <v>18.100000000000001</v>
      </c>
      <c r="F49" s="71">
        <v>-1.8</v>
      </c>
      <c r="G49" s="163">
        <f t="shared" si="4"/>
        <v>48.659999999999989</v>
      </c>
      <c r="H49" s="169">
        <f t="shared" si="3"/>
        <v>-6.2104159370555273E-2</v>
      </c>
      <c r="I49" s="151"/>
      <c r="J49" s="13"/>
      <c r="K49" s="83" t="s">
        <v>218</v>
      </c>
      <c r="L49" s="158">
        <v>-0.66688584780728655</v>
      </c>
    </row>
    <row r="50" spans="1:12" x14ac:dyDescent="0.3">
      <c r="A50" s="102" t="s">
        <v>263</v>
      </c>
      <c r="B50" s="71">
        <v>-249.4</v>
      </c>
      <c r="C50" s="71">
        <v>-122.3</v>
      </c>
      <c r="D50" s="71">
        <v>69.599999999999994</v>
      </c>
      <c r="E50" s="71">
        <v>683.4</v>
      </c>
      <c r="F50" s="71">
        <v>303.7</v>
      </c>
      <c r="G50" s="163">
        <f t="shared" si="4"/>
        <v>137</v>
      </c>
      <c r="H50" s="169">
        <f t="shared" si="3"/>
        <v>-0.17485141458623255</v>
      </c>
      <c r="I50" s="151"/>
      <c r="J50" s="13"/>
      <c r="K50" s="83" t="s">
        <v>266</v>
      </c>
      <c r="L50" s="158">
        <v>-0.66249541812716484</v>
      </c>
    </row>
    <row r="51" spans="1:12" x14ac:dyDescent="0.3">
      <c r="A51" s="102" t="s">
        <v>672</v>
      </c>
      <c r="B51" s="71">
        <v>7.2</v>
      </c>
      <c r="C51" s="71">
        <v>-0.2</v>
      </c>
      <c r="D51" s="71">
        <v>0.2</v>
      </c>
      <c r="E51" s="71">
        <v>-0.4</v>
      </c>
      <c r="F51" s="71">
        <v>-0.3</v>
      </c>
      <c r="G51" s="163">
        <f t="shared" si="4"/>
        <v>1.3</v>
      </c>
      <c r="H51" s="169">
        <f t="shared" si="3"/>
        <v>-1.6591740070226442E-3</v>
      </c>
      <c r="I51" s="151"/>
      <c r="J51" s="13"/>
      <c r="K51" s="83" t="s">
        <v>645</v>
      </c>
      <c r="L51" s="158">
        <v>-0.63582100524503149</v>
      </c>
    </row>
    <row r="52" spans="1:12" x14ac:dyDescent="0.3">
      <c r="A52" s="102" t="s">
        <v>230</v>
      </c>
      <c r="B52" s="74">
        <v>0</v>
      </c>
      <c r="C52" s="71">
        <v>0.4</v>
      </c>
      <c r="D52" s="71">
        <v>29.8</v>
      </c>
      <c r="E52" s="71">
        <v>-0.8</v>
      </c>
      <c r="F52" s="74">
        <v>1</v>
      </c>
      <c r="G52" s="163">
        <f t="shared" si="4"/>
        <v>6.08</v>
      </c>
      <c r="H52" s="169">
        <f t="shared" si="3"/>
        <v>-7.7598292020751372E-3</v>
      </c>
      <c r="I52" s="151"/>
      <c r="J52" s="13"/>
      <c r="K52" s="83" t="s">
        <v>676</v>
      </c>
      <c r="L52" s="158">
        <v>-0.5835187353928869</v>
      </c>
    </row>
    <row r="53" spans="1:12" x14ac:dyDescent="0.3">
      <c r="A53" s="102" t="s">
        <v>239</v>
      </c>
      <c r="B53" s="71">
        <v>0.1</v>
      </c>
      <c r="C53" s="74">
        <v>0</v>
      </c>
      <c r="D53" s="74">
        <v>0</v>
      </c>
      <c r="E53" s="74">
        <v>0</v>
      </c>
      <c r="F53" s="74">
        <v>0</v>
      </c>
      <c r="G53" s="163">
        <f t="shared" si="4"/>
        <v>0.02</v>
      </c>
      <c r="H53" s="169">
        <f t="shared" si="3"/>
        <v>-2.5525753954194528E-5</v>
      </c>
      <c r="I53" s="151"/>
      <c r="J53" s="13"/>
      <c r="K53" s="83" t="s">
        <v>664</v>
      </c>
      <c r="L53" s="158">
        <v>-0.57639705003966668</v>
      </c>
    </row>
    <row r="54" spans="1:12" x14ac:dyDescent="0.3">
      <c r="A54" s="102" t="s">
        <v>249</v>
      </c>
      <c r="B54" s="74">
        <v>0</v>
      </c>
      <c r="C54" s="74">
        <v>2</v>
      </c>
      <c r="D54" s="74">
        <v>0</v>
      </c>
      <c r="E54" s="71">
        <v>-0.6</v>
      </c>
      <c r="F54" s="71">
        <v>2.7</v>
      </c>
      <c r="G54" s="163">
        <f t="shared" si="4"/>
        <v>0.82</v>
      </c>
      <c r="H54" s="169">
        <f t="shared" si="3"/>
        <v>-1.0465559121219756E-3</v>
      </c>
      <c r="I54" s="151"/>
      <c r="J54" s="13"/>
      <c r="K54" s="83" t="s">
        <v>671</v>
      </c>
      <c r="L54" s="158">
        <v>-0.52067432915765999</v>
      </c>
    </row>
    <row r="55" spans="1:12" x14ac:dyDescent="0.3">
      <c r="A55" s="102" t="s">
        <v>256</v>
      </c>
      <c r="B55" s="74">
        <v>0</v>
      </c>
      <c r="C55" s="74">
        <v>0</v>
      </c>
      <c r="D55" s="74">
        <v>0</v>
      </c>
      <c r="E55" s="74">
        <v>-1</v>
      </c>
      <c r="F55" s="71">
        <v>-0.1</v>
      </c>
      <c r="G55" s="163">
        <f t="shared" si="4"/>
        <v>-0.22000000000000003</v>
      </c>
      <c r="H55" s="169">
        <f t="shared" si="3"/>
        <v>2.8078329349613988E-4</v>
      </c>
      <c r="I55" s="151"/>
      <c r="J55" s="13"/>
      <c r="K55" s="83" t="s">
        <v>293</v>
      </c>
      <c r="L55" s="158">
        <v>-0.50048345777989223</v>
      </c>
    </row>
    <row r="56" spans="1:12" x14ac:dyDescent="0.3">
      <c r="A56" s="102" t="s">
        <v>259</v>
      </c>
      <c r="B56" s="71">
        <v>143.6</v>
      </c>
      <c r="C56" s="71">
        <v>-50.8</v>
      </c>
      <c r="D56" s="71">
        <v>-56.2</v>
      </c>
      <c r="E56" s="71">
        <v>29.6</v>
      </c>
      <c r="F56" s="71">
        <v>21.6</v>
      </c>
      <c r="G56" s="163">
        <f t="shared" si="4"/>
        <v>17.559999999999995</v>
      </c>
      <c r="H56" s="169">
        <f t="shared" si="3"/>
        <v>-2.2411611971782791E-2</v>
      </c>
      <c r="I56" s="151"/>
      <c r="J56" s="13"/>
      <c r="K56" s="83" t="s">
        <v>308</v>
      </c>
      <c r="L56" s="158">
        <v>-0.40100959462039609</v>
      </c>
    </row>
    <row r="57" spans="1:12" x14ac:dyDescent="0.3">
      <c r="A57" s="102" t="s">
        <v>286</v>
      </c>
      <c r="B57" s="71">
        <v>58.5</v>
      </c>
      <c r="C57" s="71">
        <v>60.3</v>
      </c>
      <c r="D57" s="71">
        <v>-25.9</v>
      </c>
      <c r="E57" s="71">
        <v>-15.1</v>
      </c>
      <c r="F57" s="71">
        <v>-29.4</v>
      </c>
      <c r="G57" s="163">
        <f t="shared" si="4"/>
        <v>9.6800000000000033</v>
      </c>
      <c r="H57" s="169">
        <f t="shared" si="3"/>
        <v>-1.2354464913830155E-2</v>
      </c>
      <c r="I57" s="151"/>
      <c r="J57" s="13"/>
      <c r="K57" s="83" t="s">
        <v>381</v>
      </c>
      <c r="L57" s="158">
        <v>-0.28997256491964979</v>
      </c>
    </row>
    <row r="58" spans="1:12" x14ac:dyDescent="0.3">
      <c r="A58" s="102" t="s">
        <v>300</v>
      </c>
      <c r="B58" s="71">
        <v>-0.7</v>
      </c>
      <c r="C58" s="71">
        <v>17.8</v>
      </c>
      <c r="D58" s="71">
        <v>-67.3</v>
      </c>
      <c r="E58" s="71">
        <v>-31.2</v>
      </c>
      <c r="F58" s="71">
        <v>-20.9</v>
      </c>
      <c r="G58" s="163">
        <f t="shared" si="4"/>
        <v>-20.459999999999997</v>
      </c>
      <c r="H58" s="169">
        <f t="shared" si="3"/>
        <v>2.6112846295141001E-2</v>
      </c>
      <c r="I58" s="151"/>
      <c r="J58" s="13"/>
      <c r="K58" s="83" t="s">
        <v>219</v>
      </c>
      <c r="L58" s="158">
        <v>-0.28221273571757466</v>
      </c>
    </row>
    <row r="59" spans="1:12" x14ac:dyDescent="0.3">
      <c r="A59" s="102" t="s">
        <v>301</v>
      </c>
      <c r="B59" s="74">
        <v>1</v>
      </c>
      <c r="C59" s="71">
        <v>-0.1</v>
      </c>
      <c r="D59" s="74">
        <v>3</v>
      </c>
      <c r="E59" s="74">
        <v>-12</v>
      </c>
      <c r="F59" s="74">
        <v>3</v>
      </c>
      <c r="G59" s="163">
        <f t="shared" si="4"/>
        <v>-1.02</v>
      </c>
      <c r="H59" s="169">
        <f t="shared" si="3"/>
        <v>1.3018134516639209E-3</v>
      </c>
      <c r="I59" s="151"/>
      <c r="J59" s="13"/>
      <c r="K59" s="83" t="s">
        <v>306</v>
      </c>
      <c r="L59" s="158">
        <v>-0.26352788382310438</v>
      </c>
    </row>
    <row r="60" spans="1:12" x14ac:dyDescent="0.3">
      <c r="A60" s="102" t="s">
        <v>308</v>
      </c>
      <c r="B60" s="71">
        <v>-148.1</v>
      </c>
      <c r="C60" s="74">
        <v>-514</v>
      </c>
      <c r="D60" s="74">
        <v>459</v>
      </c>
      <c r="E60" s="71">
        <v>354.4</v>
      </c>
      <c r="F60" s="71">
        <v>1419.7</v>
      </c>
      <c r="G60" s="163">
        <f t="shared" si="4"/>
        <v>314.2</v>
      </c>
      <c r="H60" s="169">
        <f t="shared" si="3"/>
        <v>-0.40100959462039609</v>
      </c>
      <c r="I60" s="151"/>
      <c r="J60" s="13"/>
      <c r="K60" s="83" t="s">
        <v>302</v>
      </c>
      <c r="L60" s="158">
        <v>-0.20880066734531127</v>
      </c>
    </row>
    <row r="61" spans="1:12" x14ac:dyDescent="0.3">
      <c r="A61" s="102" t="s">
        <v>315</v>
      </c>
      <c r="B61" s="71">
        <v>-354.5</v>
      </c>
      <c r="C61" s="71">
        <v>-477.2</v>
      </c>
      <c r="D61" s="71">
        <v>-234.7</v>
      </c>
      <c r="E61" s="71">
        <v>927.5</v>
      </c>
      <c r="F61" s="71">
        <v>-155.80000000000001</v>
      </c>
      <c r="G61" s="163">
        <f t="shared" si="4"/>
        <v>-58.940000000000019</v>
      </c>
      <c r="H61" s="169">
        <f t="shared" si="3"/>
        <v>7.5224396903011304E-2</v>
      </c>
      <c r="I61" s="151"/>
      <c r="J61" s="13"/>
      <c r="K61" s="83" t="s">
        <v>345</v>
      </c>
      <c r="L61" s="158">
        <v>-0.18940109434012342</v>
      </c>
    </row>
    <row r="62" spans="1:12" x14ac:dyDescent="0.3">
      <c r="A62" s="102" t="s">
        <v>340</v>
      </c>
      <c r="B62" s="71">
        <v>-5.0999999999999996</v>
      </c>
      <c r="C62" s="71">
        <v>2.2000000000000002</v>
      </c>
      <c r="D62" s="71">
        <v>3.1</v>
      </c>
      <c r="E62" s="71">
        <v>-3.9</v>
      </c>
      <c r="F62" s="71">
        <v>5.0999999999999996</v>
      </c>
      <c r="G62" s="163">
        <f t="shared" si="4"/>
        <v>0.28000000000000008</v>
      </c>
      <c r="H62" s="169">
        <f t="shared" ref="H62:H93" si="5">G62/$G$6*100</f>
        <v>-3.5736055535872351E-4</v>
      </c>
      <c r="I62" s="151"/>
      <c r="J62" s="13"/>
      <c r="K62" s="83" t="s">
        <v>263</v>
      </c>
      <c r="L62" s="158">
        <v>-0.17485141458623255</v>
      </c>
    </row>
    <row r="63" spans="1:12" x14ac:dyDescent="0.3">
      <c r="A63" s="102" t="s">
        <v>346</v>
      </c>
      <c r="B63" s="74">
        <v>112</v>
      </c>
      <c r="C63" s="74">
        <v>76</v>
      </c>
      <c r="D63" s="71">
        <v>-982.9</v>
      </c>
      <c r="E63" s="71">
        <v>83.9</v>
      </c>
      <c r="F63" s="71">
        <v>47.4</v>
      </c>
      <c r="G63" s="163">
        <f t="shared" si="4"/>
        <v>-132.72</v>
      </c>
      <c r="H63" s="169">
        <f t="shared" si="5"/>
        <v>0.16938890324003489</v>
      </c>
      <c r="I63" s="151"/>
      <c r="J63" s="13"/>
      <c r="K63" s="83" t="s">
        <v>269</v>
      </c>
      <c r="L63" s="158">
        <v>-0.13794117436846723</v>
      </c>
    </row>
    <row r="64" spans="1:12" x14ac:dyDescent="0.3">
      <c r="A64" s="102" t="s">
        <v>352</v>
      </c>
      <c r="B64" s="74">
        <v>0</v>
      </c>
      <c r="C64" s="74">
        <v>0</v>
      </c>
      <c r="D64" s="74">
        <v>0</v>
      </c>
      <c r="E64" s="71">
        <v>0.1</v>
      </c>
      <c r="F64" s="71">
        <v>0.1</v>
      </c>
      <c r="G64" s="163">
        <f t="shared" si="4"/>
        <v>0.04</v>
      </c>
      <c r="H64" s="169">
        <f t="shared" si="5"/>
        <v>-5.1051507908389056E-5</v>
      </c>
      <c r="I64" s="151"/>
      <c r="J64" s="13"/>
      <c r="K64" s="83" t="s">
        <v>674</v>
      </c>
      <c r="L64" s="158">
        <v>-0.12602064727185838</v>
      </c>
    </row>
    <row r="65" spans="1:12" x14ac:dyDescent="0.3">
      <c r="A65" s="102" t="s">
        <v>376</v>
      </c>
      <c r="B65" s="71">
        <v>-71.8</v>
      </c>
      <c r="C65" s="71">
        <v>-544.70000000000005</v>
      </c>
      <c r="D65" s="71">
        <v>-150.6</v>
      </c>
      <c r="E65" s="71">
        <v>-658.5</v>
      </c>
      <c r="F65" s="71">
        <v>-860.5</v>
      </c>
      <c r="G65" s="163">
        <f t="shared" si="4"/>
        <v>-457.21999999999997</v>
      </c>
      <c r="H65" s="169">
        <f t="shared" si="5"/>
        <v>0.5835442611468411</v>
      </c>
      <c r="I65" s="151"/>
      <c r="J65" s="13"/>
      <c r="K65" s="83" t="s">
        <v>675</v>
      </c>
      <c r="L65" s="158">
        <v>-0.11598902596785995</v>
      </c>
    </row>
    <row r="66" spans="1:12" x14ac:dyDescent="0.3">
      <c r="A66" s="102" t="s">
        <v>365</v>
      </c>
      <c r="B66" s="71">
        <v>38.4</v>
      </c>
      <c r="C66" s="71">
        <v>18.7</v>
      </c>
      <c r="D66" s="71">
        <v>-94.7</v>
      </c>
      <c r="E66" s="74">
        <v>49</v>
      </c>
      <c r="F66" s="71">
        <v>77.599999999999994</v>
      </c>
      <c r="G66" s="163">
        <f t="shared" si="4"/>
        <v>17.799999999999997</v>
      </c>
      <c r="H66" s="169">
        <f t="shared" si="5"/>
        <v>-2.2717921019233128E-2</v>
      </c>
      <c r="I66" s="151"/>
      <c r="J66" s="13"/>
      <c r="K66" s="83" t="s">
        <v>341</v>
      </c>
      <c r="L66" s="158">
        <v>-0.10761657867088412</v>
      </c>
    </row>
    <row r="67" spans="1:12" x14ac:dyDescent="0.3">
      <c r="A67" s="102" t="s">
        <v>388</v>
      </c>
      <c r="B67" s="71">
        <v>-646.4</v>
      </c>
      <c r="C67" s="71">
        <v>-20.5</v>
      </c>
      <c r="D67" s="71">
        <v>172.3</v>
      </c>
      <c r="E67" s="71">
        <v>381.6</v>
      </c>
      <c r="F67" s="71">
        <v>135.80000000000001</v>
      </c>
      <c r="G67" s="163">
        <f t="shared" si="4"/>
        <v>4.5600000000000138</v>
      </c>
      <c r="H67" s="169">
        <f t="shared" si="5"/>
        <v>-5.8198719015563703E-3</v>
      </c>
      <c r="I67" s="151"/>
      <c r="J67" s="13"/>
      <c r="K67" s="83" t="s">
        <v>253</v>
      </c>
      <c r="L67" s="158">
        <v>-0.10687633180621248</v>
      </c>
    </row>
    <row r="68" spans="1:12" x14ac:dyDescent="0.3">
      <c r="A68" s="102" t="s">
        <v>389</v>
      </c>
      <c r="B68" s="74">
        <v>-51</v>
      </c>
      <c r="C68" s="71">
        <v>-0.5</v>
      </c>
      <c r="D68" s="71">
        <v>-6.7</v>
      </c>
      <c r="E68" s="71">
        <v>19.399999999999999</v>
      </c>
      <c r="F68" s="71">
        <v>4.9000000000000004</v>
      </c>
      <c r="G68" s="163">
        <f t="shared" si="4"/>
        <v>-6.7800000000000011</v>
      </c>
      <c r="H68" s="169">
        <f t="shared" si="5"/>
        <v>8.653230590471947E-3</v>
      </c>
      <c r="I68" s="151"/>
      <c r="J68" s="13"/>
      <c r="K68" s="83" t="s">
        <v>251</v>
      </c>
      <c r="L68" s="158">
        <v>-0.10508952902941888</v>
      </c>
    </row>
    <row r="69" spans="1:12" x14ac:dyDescent="0.3">
      <c r="A69" s="102" t="s">
        <v>203</v>
      </c>
      <c r="B69" s="71">
        <v>4.3</v>
      </c>
      <c r="C69" s="71">
        <v>323.2</v>
      </c>
      <c r="D69" s="71">
        <v>-43.5</v>
      </c>
      <c r="E69" s="71">
        <v>-56.6</v>
      </c>
      <c r="F69" s="71">
        <v>-235.6</v>
      </c>
      <c r="G69" s="163">
        <f t="shared" si="4"/>
        <v>-1.6399999999999977</v>
      </c>
      <c r="H69" s="169">
        <f t="shared" si="5"/>
        <v>2.0931118242439482E-3</v>
      </c>
      <c r="I69" s="151"/>
      <c r="J69" s="13"/>
      <c r="K69" s="83" t="s">
        <v>314</v>
      </c>
      <c r="L69" s="158">
        <v>-7.3105759324813113E-2</v>
      </c>
    </row>
    <row r="70" spans="1:12" x14ac:dyDescent="0.3">
      <c r="A70" s="102" t="s">
        <v>253</v>
      </c>
      <c r="B70" s="71">
        <v>419.5</v>
      </c>
      <c r="C70" s="71">
        <v>1748.7</v>
      </c>
      <c r="D70" s="71">
        <v>-1416.6</v>
      </c>
      <c r="E70" s="71">
        <v>-359.4</v>
      </c>
      <c r="F70" s="71">
        <v>26.5</v>
      </c>
      <c r="G70" s="163">
        <f t="shared" si="4"/>
        <v>83.739999999999981</v>
      </c>
      <c r="H70" s="169">
        <f t="shared" si="5"/>
        <v>-0.10687633180621248</v>
      </c>
      <c r="I70" s="151"/>
      <c r="J70" s="13"/>
      <c r="K70" s="83" t="s">
        <v>210</v>
      </c>
      <c r="L70" s="158">
        <v>-6.9072690200050399E-2</v>
      </c>
    </row>
    <row r="71" spans="1:12" x14ac:dyDescent="0.3">
      <c r="A71" s="102" t="s">
        <v>296</v>
      </c>
      <c r="B71" s="71">
        <v>-76.900000000000006</v>
      </c>
      <c r="C71" s="71">
        <v>95.1</v>
      </c>
      <c r="D71" s="71">
        <v>49.1</v>
      </c>
      <c r="E71" s="71">
        <v>0.4</v>
      </c>
      <c r="F71" s="71">
        <v>14.2</v>
      </c>
      <c r="G71" s="163">
        <f t="shared" si="4"/>
        <v>16.38</v>
      </c>
      <c r="H71" s="169">
        <f t="shared" si="5"/>
        <v>-2.0905592488485319E-2</v>
      </c>
      <c r="I71" s="151"/>
      <c r="J71" s="13"/>
      <c r="K71" s="83" t="s">
        <v>326</v>
      </c>
      <c r="L71" s="158">
        <v>-6.3533601591990174E-2</v>
      </c>
    </row>
    <row r="72" spans="1:12" x14ac:dyDescent="0.3">
      <c r="A72" s="102" t="s">
        <v>314</v>
      </c>
      <c r="B72" s="71">
        <v>-26.3</v>
      </c>
      <c r="C72" s="71">
        <v>-115.1</v>
      </c>
      <c r="D72" s="71">
        <v>-3.5</v>
      </c>
      <c r="E72" s="71">
        <v>92.3</v>
      </c>
      <c r="F72" s="74">
        <v>339</v>
      </c>
      <c r="G72" s="163">
        <f t="shared" si="4"/>
        <v>57.279999999999994</v>
      </c>
      <c r="H72" s="169">
        <f t="shared" si="5"/>
        <v>-7.3105759324813113E-2</v>
      </c>
      <c r="I72" s="151"/>
      <c r="J72" s="13"/>
      <c r="K72" s="83" t="s">
        <v>225</v>
      </c>
      <c r="L72" s="158">
        <v>-6.2589148695684979E-2</v>
      </c>
    </row>
    <row r="73" spans="1:12" x14ac:dyDescent="0.3">
      <c r="A73" s="102" t="s">
        <v>354</v>
      </c>
      <c r="B73" s="74">
        <v>0</v>
      </c>
      <c r="C73" s="74">
        <v>0</v>
      </c>
      <c r="D73" s="74">
        <v>0</v>
      </c>
      <c r="E73" s="74">
        <v>0</v>
      </c>
      <c r="F73" s="74">
        <v>-1</v>
      </c>
      <c r="G73" s="163">
        <f t="shared" ref="G73:G104" si="6">AVERAGE(B73:F73)</f>
        <v>-0.2</v>
      </c>
      <c r="H73" s="169">
        <f t="shared" si="5"/>
        <v>2.552575395419453E-4</v>
      </c>
      <c r="I73" s="151"/>
      <c r="J73" s="13"/>
      <c r="K73" s="83" t="s">
        <v>255</v>
      </c>
      <c r="L73" s="158">
        <v>-6.2104159370555273E-2</v>
      </c>
    </row>
    <row r="74" spans="1:12" x14ac:dyDescent="0.3">
      <c r="A74" s="102" t="s">
        <v>359</v>
      </c>
      <c r="B74" s="71">
        <v>0.1</v>
      </c>
      <c r="C74" s="71">
        <v>0.5</v>
      </c>
      <c r="D74" s="71">
        <v>0.1</v>
      </c>
      <c r="E74" s="71">
        <v>-57.7</v>
      </c>
      <c r="F74" s="71">
        <v>1.8</v>
      </c>
      <c r="G74" s="163">
        <f t="shared" si="6"/>
        <v>-11.040000000000001</v>
      </c>
      <c r="H74" s="169">
        <f t="shared" si="5"/>
        <v>1.4090216182715382E-2</v>
      </c>
      <c r="I74" s="151"/>
      <c r="J74" s="13"/>
      <c r="K74" s="83" t="s">
        <v>406</v>
      </c>
      <c r="L74" s="158">
        <v>-6.1899953338921732E-2</v>
      </c>
    </row>
    <row r="75" spans="1:12" x14ac:dyDescent="0.3">
      <c r="A75" s="102" t="s">
        <v>372</v>
      </c>
      <c r="B75" s="74">
        <v>-26</v>
      </c>
      <c r="C75" s="71">
        <v>-0.6</v>
      </c>
      <c r="D75" s="71">
        <v>24.2</v>
      </c>
      <c r="E75" s="71">
        <v>-12.8</v>
      </c>
      <c r="F75" s="71">
        <v>147.80000000000001</v>
      </c>
      <c r="G75" s="163">
        <f t="shared" si="6"/>
        <v>26.520000000000003</v>
      </c>
      <c r="H75" s="169">
        <f t="shared" si="5"/>
        <v>-3.3847149743261945E-2</v>
      </c>
      <c r="I75" s="151"/>
      <c r="J75" s="13"/>
      <c r="K75" s="83" t="s">
        <v>252</v>
      </c>
      <c r="L75" s="158">
        <v>-5.5799298143869233E-2</v>
      </c>
    </row>
    <row r="76" spans="1:12" x14ac:dyDescent="0.3">
      <c r="A76" s="102" t="s">
        <v>226</v>
      </c>
      <c r="B76" s="71">
        <v>-3.2</v>
      </c>
      <c r="C76" s="71">
        <v>3.7</v>
      </c>
      <c r="D76" s="71">
        <v>0.7</v>
      </c>
      <c r="E76" s="71">
        <v>4.9000000000000004</v>
      </c>
      <c r="F76" s="71">
        <v>4.8</v>
      </c>
      <c r="G76" s="163">
        <f t="shared" si="6"/>
        <v>2.1800000000000002</v>
      </c>
      <c r="H76" s="169">
        <f t="shared" si="5"/>
        <v>-2.7823071810072039E-3</v>
      </c>
      <c r="I76" s="151"/>
      <c r="J76" s="13"/>
      <c r="K76" s="83" t="s">
        <v>360</v>
      </c>
      <c r="L76" s="158">
        <v>-4.8728664298557357E-2</v>
      </c>
    </row>
    <row r="77" spans="1:12" x14ac:dyDescent="0.3">
      <c r="A77" s="102" t="s">
        <v>294</v>
      </c>
      <c r="B77" s="71">
        <v>1.7</v>
      </c>
      <c r="C77" s="74">
        <v>0</v>
      </c>
      <c r="D77" s="71">
        <v>0.1</v>
      </c>
      <c r="E77" s="74">
        <v>0</v>
      </c>
      <c r="F77" s="71">
        <v>0.1</v>
      </c>
      <c r="G77" s="163">
        <f t="shared" si="6"/>
        <v>0.38</v>
      </c>
      <c r="H77" s="169">
        <f t="shared" si="5"/>
        <v>-4.8498932512969608E-4</v>
      </c>
      <c r="I77" s="151"/>
      <c r="J77" s="13"/>
      <c r="K77" s="83" t="s">
        <v>650</v>
      </c>
      <c r="L77" s="158">
        <v>-4.7069490291534705E-2</v>
      </c>
    </row>
    <row r="78" spans="1:12" x14ac:dyDescent="0.3">
      <c r="A78" s="102" t="s">
        <v>317</v>
      </c>
      <c r="B78" s="71">
        <v>-16.899999999999999</v>
      </c>
      <c r="C78" s="71">
        <v>5.5</v>
      </c>
      <c r="D78" s="71">
        <v>45.8</v>
      </c>
      <c r="E78" s="71">
        <v>-23.1</v>
      </c>
      <c r="F78" s="71">
        <v>-4.0999999999999996</v>
      </c>
      <c r="G78" s="163">
        <f t="shared" si="6"/>
        <v>1.4399999999999995</v>
      </c>
      <c r="H78" s="169">
        <f t="shared" si="5"/>
        <v>-1.8378542847020053E-3</v>
      </c>
      <c r="I78" s="151"/>
      <c r="J78" s="13"/>
      <c r="K78" s="83" t="s">
        <v>254</v>
      </c>
      <c r="L78" s="158">
        <v>-4.2679060611413272E-2</v>
      </c>
    </row>
    <row r="79" spans="1:12" x14ac:dyDescent="0.3">
      <c r="A79" s="102" t="s">
        <v>45</v>
      </c>
      <c r="B79" s="71">
        <v>116420.9</v>
      </c>
      <c r="C79" s="71">
        <v>-1241.7</v>
      </c>
      <c r="D79" s="71">
        <v>-58.7</v>
      </c>
      <c r="E79" s="71">
        <v>-1709.2</v>
      </c>
      <c r="F79" s="71">
        <v>-33491.4</v>
      </c>
      <c r="G79" s="163">
        <f t="shared" si="6"/>
        <v>15983.98</v>
      </c>
      <c r="H79" s="169">
        <f t="shared" si="5"/>
        <v>-20.400157034438312</v>
      </c>
      <c r="I79" s="151"/>
      <c r="J79" s="13"/>
      <c r="K79" s="83" t="s">
        <v>372</v>
      </c>
      <c r="L79" s="158">
        <v>-3.3847149743261945E-2</v>
      </c>
    </row>
    <row r="80" spans="1:12" x14ac:dyDescent="0.3">
      <c r="A80" s="102" t="s">
        <v>258</v>
      </c>
      <c r="B80" s="71">
        <v>-8.6</v>
      </c>
      <c r="C80" s="71">
        <v>-66.3</v>
      </c>
      <c r="D80" s="71">
        <v>-39.5</v>
      </c>
      <c r="E80" s="71">
        <v>-22.9</v>
      </c>
      <c r="F80" s="71">
        <v>-83.5</v>
      </c>
      <c r="G80" s="163">
        <f t="shared" si="6"/>
        <v>-44.16</v>
      </c>
      <c r="H80" s="169">
        <f t="shared" si="5"/>
        <v>5.6360864730861521E-2</v>
      </c>
      <c r="I80" s="151"/>
      <c r="J80" s="13"/>
      <c r="K80" s="83" t="s">
        <v>620</v>
      </c>
      <c r="L80" s="158">
        <v>-3.1371151609705071E-2</v>
      </c>
    </row>
    <row r="81" spans="1:12" x14ac:dyDescent="0.3">
      <c r="A81" s="102" t="s">
        <v>222</v>
      </c>
      <c r="B81" s="71">
        <v>-1.1000000000000001</v>
      </c>
      <c r="C81" s="71">
        <v>2.4</v>
      </c>
      <c r="D81" s="71">
        <v>4.2</v>
      </c>
      <c r="E81" s="71">
        <v>-1.9</v>
      </c>
      <c r="F81" s="71">
        <v>-1.7</v>
      </c>
      <c r="G81" s="163">
        <f t="shared" si="6"/>
        <v>0.38</v>
      </c>
      <c r="H81" s="169">
        <f t="shared" si="5"/>
        <v>-4.8498932512969608E-4</v>
      </c>
      <c r="I81" s="151"/>
      <c r="J81" s="13"/>
      <c r="K81" s="83" t="s">
        <v>668</v>
      </c>
      <c r="L81" s="158">
        <v>-3.0375647205491494E-2</v>
      </c>
    </row>
    <row r="82" spans="1:12" x14ac:dyDescent="0.3">
      <c r="A82" s="102" t="s">
        <v>229</v>
      </c>
      <c r="B82" s="71">
        <v>7.9</v>
      </c>
      <c r="C82" s="71">
        <v>1.1000000000000001</v>
      </c>
      <c r="D82" s="71">
        <v>-3.2</v>
      </c>
      <c r="E82" s="71">
        <v>-5.4</v>
      </c>
      <c r="F82" s="71">
        <v>0.9</v>
      </c>
      <c r="G82" s="163">
        <f t="shared" si="6"/>
        <v>0.2599999999999999</v>
      </c>
      <c r="H82" s="169">
        <f t="shared" si="5"/>
        <v>-3.3183480140452877E-4</v>
      </c>
      <c r="I82" s="151"/>
      <c r="J82" s="13"/>
      <c r="K82" s="83" t="s">
        <v>493</v>
      </c>
      <c r="L82" s="158">
        <v>-2.7516762762621699E-2</v>
      </c>
    </row>
    <row r="83" spans="1:12" x14ac:dyDescent="0.3">
      <c r="A83" s="102" t="s">
        <v>231</v>
      </c>
      <c r="B83" s="71">
        <v>7.7</v>
      </c>
      <c r="C83" s="71">
        <v>2.2999999999999998</v>
      </c>
      <c r="D83" s="71">
        <v>-0.1</v>
      </c>
      <c r="E83" s="71">
        <v>2.4</v>
      </c>
      <c r="F83" s="71">
        <v>9.8000000000000007</v>
      </c>
      <c r="G83" s="163">
        <f t="shared" si="6"/>
        <v>4.42</v>
      </c>
      <c r="H83" s="169">
        <f t="shared" si="5"/>
        <v>-5.6411916238769903E-3</v>
      </c>
      <c r="I83" s="151"/>
      <c r="J83" s="13"/>
      <c r="K83" s="83" t="s">
        <v>335</v>
      </c>
      <c r="L83" s="158">
        <v>-2.6572309866316507E-2</v>
      </c>
    </row>
    <row r="84" spans="1:12" x14ac:dyDescent="0.3">
      <c r="A84" s="102" t="s">
        <v>649</v>
      </c>
      <c r="B84" s="71">
        <v>-505.4</v>
      </c>
      <c r="C84" s="71">
        <v>789.1</v>
      </c>
      <c r="D84" s="71">
        <v>-372.4</v>
      </c>
      <c r="E84" s="71">
        <v>-825.9</v>
      </c>
      <c r="F84" s="71">
        <v>348.1</v>
      </c>
      <c r="G84" s="163">
        <f t="shared" si="6"/>
        <v>-113.29999999999998</v>
      </c>
      <c r="H84" s="169">
        <f t="shared" si="5"/>
        <v>0.14460339615051199</v>
      </c>
      <c r="I84" s="151"/>
      <c r="J84" s="13"/>
      <c r="K84" s="83" t="s">
        <v>347</v>
      </c>
      <c r="L84" s="158">
        <v>-2.3585796653675748E-2</v>
      </c>
    </row>
    <row r="85" spans="1:12" x14ac:dyDescent="0.3">
      <c r="A85" s="102" t="s">
        <v>555</v>
      </c>
      <c r="B85" s="71">
        <v>-0.9</v>
      </c>
      <c r="C85" s="71">
        <v>1.3</v>
      </c>
      <c r="D85" s="71">
        <v>0.5</v>
      </c>
      <c r="E85" s="74">
        <v>-1</v>
      </c>
      <c r="F85" s="71">
        <v>-1.6</v>
      </c>
      <c r="G85" s="163">
        <f t="shared" si="6"/>
        <v>-0.34</v>
      </c>
      <c r="H85" s="169">
        <f t="shared" si="5"/>
        <v>4.3393781722130708E-4</v>
      </c>
      <c r="I85" s="151"/>
      <c r="J85" s="13"/>
      <c r="K85" s="83" t="s">
        <v>677</v>
      </c>
      <c r="L85" s="158">
        <v>-2.276897252714152E-2</v>
      </c>
    </row>
    <row r="86" spans="1:12" x14ac:dyDescent="0.3">
      <c r="A86" s="102" t="s">
        <v>266</v>
      </c>
      <c r="B86" s="71">
        <v>251.8</v>
      </c>
      <c r="C86" s="71">
        <v>418.7</v>
      </c>
      <c r="D86" s="71">
        <v>541.79999999999995</v>
      </c>
      <c r="E86" s="71">
        <v>689.6</v>
      </c>
      <c r="F86" s="71">
        <v>693.5</v>
      </c>
      <c r="G86" s="163">
        <f t="shared" si="6"/>
        <v>519.08000000000004</v>
      </c>
      <c r="H86" s="169">
        <f t="shared" si="5"/>
        <v>-0.66249541812716484</v>
      </c>
      <c r="I86" s="151"/>
      <c r="J86" s="13"/>
      <c r="K86" s="83" t="s">
        <v>365</v>
      </c>
      <c r="L86" s="158">
        <v>-2.2717921019233128E-2</v>
      </c>
    </row>
    <row r="87" spans="1:12" x14ac:dyDescent="0.3">
      <c r="A87" s="102" t="s">
        <v>270</v>
      </c>
      <c r="B87" s="71">
        <v>0.7</v>
      </c>
      <c r="C87" s="71">
        <v>8.3000000000000007</v>
      </c>
      <c r="D87" s="71">
        <v>0.8</v>
      </c>
      <c r="E87" s="71">
        <v>2.1</v>
      </c>
      <c r="F87" s="71">
        <v>0.6</v>
      </c>
      <c r="G87" s="163">
        <f t="shared" si="6"/>
        <v>2.5</v>
      </c>
      <c r="H87" s="169">
        <f t="shared" si="5"/>
        <v>-3.1907192442743163E-3</v>
      </c>
      <c r="I87" s="151"/>
      <c r="J87" s="13"/>
      <c r="K87" s="83" t="s">
        <v>259</v>
      </c>
      <c r="L87" s="158">
        <v>-2.2411611971782791E-2</v>
      </c>
    </row>
    <row r="88" spans="1:12" x14ac:dyDescent="0.3">
      <c r="A88" s="102" t="s">
        <v>271</v>
      </c>
      <c r="B88" s="71">
        <v>0.1</v>
      </c>
      <c r="C88" s="71">
        <v>1.2</v>
      </c>
      <c r="D88" s="71">
        <v>0.4</v>
      </c>
      <c r="E88" s="71">
        <v>0.8</v>
      </c>
      <c r="F88" s="74">
        <v>0</v>
      </c>
      <c r="G88" s="163">
        <f t="shared" si="6"/>
        <v>0.5</v>
      </c>
      <c r="H88" s="169">
        <f t="shared" si="5"/>
        <v>-6.3814384885486322E-4</v>
      </c>
      <c r="I88" s="151"/>
      <c r="J88" s="13"/>
      <c r="K88" s="83" t="s">
        <v>310</v>
      </c>
      <c r="L88" s="158">
        <v>-2.1875571138744707E-2</v>
      </c>
    </row>
    <row r="89" spans="1:12" x14ac:dyDescent="0.3">
      <c r="A89" s="102" t="s">
        <v>295</v>
      </c>
      <c r="B89" s="71">
        <v>1840.4</v>
      </c>
      <c r="C89" s="71">
        <v>-224.6</v>
      </c>
      <c r="D89" s="71">
        <v>-2310.1</v>
      </c>
      <c r="E89" s="71">
        <v>-2.9</v>
      </c>
      <c r="F89" s="71">
        <v>-1319.1</v>
      </c>
      <c r="G89" s="163">
        <f t="shared" si="6"/>
        <v>-403.25999999999993</v>
      </c>
      <c r="H89" s="169">
        <f t="shared" si="5"/>
        <v>0.51467577697842426</v>
      </c>
      <c r="I89" s="151"/>
      <c r="J89" s="13"/>
      <c r="K89" s="83" t="s">
        <v>296</v>
      </c>
      <c r="L89" s="158">
        <v>-2.0905592488485319E-2</v>
      </c>
    </row>
    <row r="90" spans="1:12" x14ac:dyDescent="0.3">
      <c r="A90" s="102" t="s">
        <v>304</v>
      </c>
      <c r="B90" s="71">
        <v>5.7</v>
      </c>
      <c r="C90" s="71">
        <v>-0.4</v>
      </c>
      <c r="D90" s="71">
        <v>-2.2999999999999998</v>
      </c>
      <c r="E90" s="74">
        <v>6</v>
      </c>
      <c r="F90" s="71">
        <v>-18.7</v>
      </c>
      <c r="G90" s="163">
        <f t="shared" si="6"/>
        <v>-1.94</v>
      </c>
      <c r="H90" s="169">
        <f t="shared" si="5"/>
        <v>2.4759981335568692E-3</v>
      </c>
      <c r="I90" s="151"/>
      <c r="J90" s="13"/>
      <c r="K90" s="83" t="s">
        <v>274</v>
      </c>
      <c r="L90" s="158">
        <v>-1.8046708045615534E-2</v>
      </c>
    </row>
    <row r="91" spans="1:12" x14ac:dyDescent="0.3">
      <c r="A91" s="102" t="s">
        <v>307</v>
      </c>
      <c r="B91" s="71">
        <v>-22.6</v>
      </c>
      <c r="C91" s="71">
        <v>148.1</v>
      </c>
      <c r="D91" s="71">
        <v>-166.8</v>
      </c>
      <c r="E91" s="71">
        <v>-79.3</v>
      </c>
      <c r="F91" s="74">
        <v>-54</v>
      </c>
      <c r="G91" s="163">
        <f t="shared" si="6"/>
        <v>-34.92</v>
      </c>
      <c r="H91" s="169">
        <f t="shared" si="5"/>
        <v>4.4567966404023655E-2</v>
      </c>
      <c r="I91" s="151"/>
      <c r="J91" s="13"/>
      <c r="K91" s="83" t="s">
        <v>322</v>
      </c>
      <c r="L91" s="158">
        <v>-1.6055699237188359E-2</v>
      </c>
    </row>
    <row r="92" spans="1:12" x14ac:dyDescent="0.3">
      <c r="A92" s="102" t="s">
        <v>323</v>
      </c>
      <c r="B92" s="71">
        <v>-109.4</v>
      </c>
      <c r="C92" s="71">
        <v>-6.4</v>
      </c>
      <c r="D92" s="71">
        <v>-33.4</v>
      </c>
      <c r="E92" s="71">
        <v>3.7</v>
      </c>
      <c r="F92" s="71">
        <v>14.8</v>
      </c>
      <c r="G92" s="163">
        <f t="shared" si="6"/>
        <v>-26.140000000000004</v>
      </c>
      <c r="H92" s="169">
        <f t="shared" si="5"/>
        <v>3.3362160418132253E-2</v>
      </c>
      <c r="I92" s="151"/>
      <c r="J92" s="13"/>
      <c r="K92" s="83" t="s">
        <v>646</v>
      </c>
      <c r="L92" s="158">
        <v>-1.5877018959509E-2</v>
      </c>
    </row>
    <row r="93" spans="1:12" x14ac:dyDescent="0.3">
      <c r="A93" s="102" t="s">
        <v>324</v>
      </c>
      <c r="B93" s="71">
        <v>-929.7</v>
      </c>
      <c r="C93" s="71">
        <v>828.8</v>
      </c>
      <c r="D93" s="71">
        <v>2417.1999999999998</v>
      </c>
      <c r="E93" s="71">
        <v>353.7</v>
      </c>
      <c r="F93" s="71">
        <v>640.79999999999995</v>
      </c>
      <c r="G93" s="163">
        <f t="shared" si="6"/>
        <v>662.15999999999985</v>
      </c>
      <c r="H93" s="169">
        <f t="shared" si="5"/>
        <v>-0.84510666191547223</v>
      </c>
      <c r="I93" s="151"/>
      <c r="J93" s="13"/>
      <c r="K93" s="83" t="s">
        <v>291</v>
      </c>
      <c r="L93" s="158">
        <v>-1.5340978126470912E-2</v>
      </c>
    </row>
    <row r="94" spans="1:12" x14ac:dyDescent="0.3">
      <c r="A94" s="102" t="s">
        <v>644</v>
      </c>
      <c r="B94" s="74">
        <v>0</v>
      </c>
      <c r="C94" s="74">
        <v>0</v>
      </c>
      <c r="D94" s="74">
        <v>0</v>
      </c>
      <c r="E94" s="74">
        <v>0</v>
      </c>
      <c r="F94" s="74">
        <v>0</v>
      </c>
      <c r="G94" s="163">
        <f t="shared" si="6"/>
        <v>0</v>
      </c>
      <c r="H94" s="169">
        <f t="shared" ref="H94:H125" si="7">G94/$G$6*100</f>
        <v>0</v>
      </c>
      <c r="I94" s="151"/>
      <c r="J94" s="13"/>
      <c r="K94" s="83" t="s">
        <v>355</v>
      </c>
      <c r="L94" s="158">
        <v>-1.35286495957231E-2</v>
      </c>
    </row>
    <row r="95" spans="1:12" x14ac:dyDescent="0.3">
      <c r="A95" s="102" t="s">
        <v>344</v>
      </c>
      <c r="B95" s="71">
        <v>-19.899999999999999</v>
      </c>
      <c r="C95" s="71">
        <v>30.5</v>
      </c>
      <c r="D95" s="71">
        <v>-14.3</v>
      </c>
      <c r="E95" s="71">
        <v>32.9</v>
      </c>
      <c r="F95" s="71">
        <v>7.6</v>
      </c>
      <c r="G95" s="163">
        <f t="shared" si="6"/>
        <v>7.3599999999999994</v>
      </c>
      <c r="H95" s="169">
        <f t="shared" si="7"/>
        <v>-9.3934774551435868E-3</v>
      </c>
      <c r="I95" s="151"/>
      <c r="J95" s="13"/>
      <c r="K95" s="83" t="s">
        <v>363</v>
      </c>
      <c r="L95" s="158">
        <v>-1.2916031500822434E-2</v>
      </c>
    </row>
    <row r="96" spans="1:12" x14ac:dyDescent="0.3">
      <c r="A96" s="102" t="s">
        <v>347</v>
      </c>
      <c r="B96" s="71">
        <v>9.8000000000000007</v>
      </c>
      <c r="C96" s="71">
        <v>1.7</v>
      </c>
      <c r="D96" s="71">
        <v>-2.8</v>
      </c>
      <c r="E96" s="71">
        <v>67.3</v>
      </c>
      <c r="F96" s="71">
        <v>16.399999999999999</v>
      </c>
      <c r="G96" s="163">
        <f t="shared" si="6"/>
        <v>18.48</v>
      </c>
      <c r="H96" s="169">
        <f t="shared" si="7"/>
        <v>-2.3585796653675748E-2</v>
      </c>
      <c r="I96" s="151"/>
      <c r="J96" s="13"/>
      <c r="K96" s="83" t="s">
        <v>286</v>
      </c>
      <c r="L96" s="158">
        <v>-1.2354464913830155E-2</v>
      </c>
    </row>
    <row r="97" spans="1:12" x14ac:dyDescent="0.3">
      <c r="A97" s="102" t="s">
        <v>369</v>
      </c>
      <c r="B97" s="71">
        <v>0.1</v>
      </c>
      <c r="C97" s="71">
        <v>6.2</v>
      </c>
      <c r="D97" s="71">
        <v>2.1</v>
      </c>
      <c r="E97" s="74">
        <v>5</v>
      </c>
      <c r="F97" s="74">
        <v>1</v>
      </c>
      <c r="G97" s="163">
        <f t="shared" si="6"/>
        <v>2.88</v>
      </c>
      <c r="H97" s="169">
        <f t="shared" si="7"/>
        <v>-3.675708569404012E-3</v>
      </c>
      <c r="I97" s="151"/>
      <c r="J97" s="13"/>
      <c r="K97" s="83" t="s">
        <v>264</v>
      </c>
      <c r="L97" s="158">
        <v>-1.220131039010499E-2</v>
      </c>
    </row>
    <row r="98" spans="1:12" x14ac:dyDescent="0.3">
      <c r="A98" s="102" t="s">
        <v>603</v>
      </c>
      <c r="B98" s="71">
        <v>-24771.599999999999</v>
      </c>
      <c r="C98" s="71">
        <v>-5389.6</v>
      </c>
      <c r="D98" s="71">
        <v>28684.6</v>
      </c>
      <c r="E98" s="71">
        <v>-21147.7</v>
      </c>
      <c r="F98" s="71">
        <v>-104689.3</v>
      </c>
      <c r="G98" s="163">
        <f t="shared" si="6"/>
        <v>-25462.720000000001</v>
      </c>
      <c r="H98" s="169">
        <f t="shared" si="7"/>
        <v>32.497756286227407</v>
      </c>
      <c r="I98" s="151"/>
      <c r="J98" s="13"/>
      <c r="K98" s="83" t="s">
        <v>325</v>
      </c>
      <c r="L98" s="158">
        <v>-1.0848445430532674E-2</v>
      </c>
    </row>
    <row r="99" spans="1:12" x14ac:dyDescent="0.3">
      <c r="A99" s="102" t="s">
        <v>674</v>
      </c>
      <c r="B99" s="71">
        <v>223.4</v>
      </c>
      <c r="C99" s="71">
        <v>163.30000000000001</v>
      </c>
      <c r="D99" s="71">
        <v>24.8</v>
      </c>
      <c r="E99" s="71">
        <v>-9.4</v>
      </c>
      <c r="F99" s="71">
        <v>91.6</v>
      </c>
      <c r="G99" s="163">
        <f t="shared" si="6"/>
        <v>98.740000000000009</v>
      </c>
      <c r="H99" s="169">
        <f t="shared" si="7"/>
        <v>-0.12602064727185838</v>
      </c>
      <c r="I99" s="151"/>
      <c r="J99" s="13"/>
      <c r="K99" s="83" t="s">
        <v>344</v>
      </c>
      <c r="L99" s="158">
        <v>-9.3934774551435868E-3</v>
      </c>
    </row>
    <row r="100" spans="1:12" x14ac:dyDescent="0.3">
      <c r="A100" s="102" t="s">
        <v>208</v>
      </c>
      <c r="B100" s="71">
        <v>7.4</v>
      </c>
      <c r="C100" s="71">
        <v>3.4</v>
      </c>
      <c r="D100" s="71">
        <v>1.7</v>
      </c>
      <c r="E100" s="71">
        <v>4.2</v>
      </c>
      <c r="F100" s="71">
        <v>3.6</v>
      </c>
      <c r="G100" s="163">
        <f t="shared" si="6"/>
        <v>4.0600000000000005</v>
      </c>
      <c r="H100" s="169">
        <f t="shared" si="7"/>
        <v>-5.1817280527014899E-3</v>
      </c>
      <c r="I100" s="151"/>
      <c r="J100" s="13"/>
      <c r="K100" s="83" t="s">
        <v>268</v>
      </c>
      <c r="L100" s="158">
        <v>-8.6021790825635564E-3</v>
      </c>
    </row>
    <row r="101" spans="1:12" x14ac:dyDescent="0.3">
      <c r="A101" s="102" t="s">
        <v>614</v>
      </c>
      <c r="B101" s="74">
        <v>129</v>
      </c>
      <c r="C101" s="71">
        <v>6.5</v>
      </c>
      <c r="D101" s="71">
        <v>-1396.2</v>
      </c>
      <c r="E101" s="71">
        <v>-52.7</v>
      </c>
      <c r="F101" s="74">
        <v>-101</v>
      </c>
      <c r="G101" s="163">
        <f t="shared" si="6"/>
        <v>-282.88</v>
      </c>
      <c r="H101" s="169">
        <f t="shared" si="7"/>
        <v>0.36103626392812738</v>
      </c>
      <c r="I101" s="151"/>
      <c r="J101" s="13"/>
      <c r="K101" s="83" t="s">
        <v>230</v>
      </c>
      <c r="L101" s="158">
        <v>-7.7598292020751372E-3</v>
      </c>
    </row>
    <row r="102" spans="1:12" x14ac:dyDescent="0.3">
      <c r="A102" s="102" t="s">
        <v>214</v>
      </c>
      <c r="B102" s="71">
        <v>9325.7999999999993</v>
      </c>
      <c r="C102" s="74">
        <v>-7724</v>
      </c>
      <c r="D102" s="71">
        <v>-16200.2</v>
      </c>
      <c r="E102" s="71">
        <v>7661.7</v>
      </c>
      <c r="F102" s="71">
        <v>18002.8</v>
      </c>
      <c r="G102" s="163">
        <f t="shared" si="6"/>
        <v>2213.2199999999998</v>
      </c>
      <c r="H102" s="169">
        <f t="shared" si="7"/>
        <v>-2.8247054583251203</v>
      </c>
      <c r="I102" s="151"/>
      <c r="J102" s="13"/>
      <c r="K102" s="83" t="s">
        <v>436</v>
      </c>
      <c r="L102" s="158">
        <v>-6.8664278136783222E-3</v>
      </c>
    </row>
    <row r="103" spans="1:12" x14ac:dyDescent="0.3">
      <c r="A103" s="102" t="s">
        <v>218</v>
      </c>
      <c r="B103" s="71">
        <v>-10898.4</v>
      </c>
      <c r="C103" s="71">
        <v>15667.7</v>
      </c>
      <c r="D103" s="71">
        <v>1415.1</v>
      </c>
      <c r="E103" s="71">
        <v>-2582.5</v>
      </c>
      <c r="F103" s="71">
        <v>-989.3</v>
      </c>
      <c r="G103" s="163">
        <f t="shared" si="6"/>
        <v>522.52000000000021</v>
      </c>
      <c r="H103" s="169">
        <f t="shared" si="7"/>
        <v>-0.66688584780728655</v>
      </c>
      <c r="I103" s="151"/>
      <c r="J103" s="13"/>
      <c r="K103" s="83" t="s">
        <v>387</v>
      </c>
      <c r="L103" s="158">
        <v>-5.8964491634189353E-3</v>
      </c>
    </row>
    <row r="104" spans="1:12" x14ac:dyDescent="0.3">
      <c r="A104" s="102" t="s">
        <v>676</v>
      </c>
      <c r="B104" s="74">
        <v>-251</v>
      </c>
      <c r="C104" s="74">
        <v>41</v>
      </c>
      <c r="D104" s="74">
        <v>1537</v>
      </c>
      <c r="E104" s="74">
        <v>570</v>
      </c>
      <c r="F104" s="74">
        <v>389</v>
      </c>
      <c r="G104" s="163">
        <f t="shared" si="6"/>
        <v>457.2</v>
      </c>
      <c r="H104" s="169">
        <f t="shared" si="7"/>
        <v>-0.5835187353928869</v>
      </c>
      <c r="I104" s="151"/>
      <c r="J104" s="13"/>
      <c r="K104" s="83" t="s">
        <v>388</v>
      </c>
      <c r="L104" s="158">
        <v>-5.8198719015563703E-3</v>
      </c>
    </row>
    <row r="105" spans="1:12" x14ac:dyDescent="0.3">
      <c r="A105" s="102" t="s">
        <v>596</v>
      </c>
      <c r="B105" s="71">
        <v>54425.7</v>
      </c>
      <c r="C105" s="71">
        <v>-32026.799999999999</v>
      </c>
      <c r="D105" s="71">
        <v>-26629.1</v>
      </c>
      <c r="E105" s="71">
        <v>-20350.099999999999</v>
      </c>
      <c r="F105" s="74">
        <v>-8735</v>
      </c>
      <c r="G105" s="163">
        <f t="shared" ref="G105:G136" si="8">AVERAGE(B105:F105)</f>
        <v>-6663.06</v>
      </c>
      <c r="H105" s="169">
        <f t="shared" si="7"/>
        <v>8.5039815071017717</v>
      </c>
      <c r="I105" s="151"/>
      <c r="J105" s="13"/>
      <c r="K105" s="83" t="s">
        <v>231</v>
      </c>
      <c r="L105" s="158">
        <v>-5.6411916238769903E-3</v>
      </c>
    </row>
    <row r="106" spans="1:12" x14ac:dyDescent="0.3">
      <c r="A106" s="102" t="s">
        <v>587</v>
      </c>
      <c r="B106" s="74">
        <v>15446</v>
      </c>
      <c r="C106" s="71">
        <v>-38734.699999999997</v>
      </c>
      <c r="D106" s="71">
        <v>55738.8</v>
      </c>
      <c r="E106" s="71">
        <v>19715.900000000001</v>
      </c>
      <c r="F106" s="71">
        <v>22075.4</v>
      </c>
      <c r="G106" s="163">
        <f t="shared" si="8"/>
        <v>14848.280000000002</v>
      </c>
      <c r="H106" s="169">
        <f t="shared" si="7"/>
        <v>-18.950677096149381</v>
      </c>
      <c r="I106" s="151"/>
      <c r="J106" s="13"/>
      <c r="K106" s="83" t="s">
        <v>659</v>
      </c>
      <c r="L106" s="158">
        <v>-5.6156658699227967E-3</v>
      </c>
    </row>
    <row r="107" spans="1:12" x14ac:dyDescent="0.3">
      <c r="A107" s="102" t="s">
        <v>245</v>
      </c>
      <c r="B107" s="71">
        <v>-33.1</v>
      </c>
      <c r="C107" s="71">
        <v>19.7</v>
      </c>
      <c r="D107" s="71">
        <v>-44.7</v>
      </c>
      <c r="E107" s="71">
        <v>-21.8</v>
      </c>
      <c r="F107" s="71">
        <v>3.3</v>
      </c>
      <c r="G107" s="163">
        <f t="shared" si="8"/>
        <v>-15.320000000000002</v>
      </c>
      <c r="H107" s="169">
        <f t="shared" si="7"/>
        <v>1.9552727528913013E-2</v>
      </c>
      <c r="I107" s="151"/>
      <c r="J107" s="13"/>
      <c r="K107" s="83" t="s">
        <v>303</v>
      </c>
      <c r="L107" s="158">
        <v>-5.4625113461976285E-3</v>
      </c>
    </row>
    <row r="108" spans="1:12" x14ac:dyDescent="0.3">
      <c r="A108" s="102" t="s">
        <v>678</v>
      </c>
      <c r="B108" s="71">
        <v>-4125.2</v>
      </c>
      <c r="C108" s="71">
        <v>8341.6</v>
      </c>
      <c r="D108" s="74">
        <v>-2352</v>
      </c>
      <c r="E108" s="71">
        <v>4850.2</v>
      </c>
      <c r="F108" s="74">
        <v>3027</v>
      </c>
      <c r="G108" s="163">
        <f t="shared" si="8"/>
        <v>1948.3200000000002</v>
      </c>
      <c r="H108" s="169">
        <f t="shared" si="7"/>
        <v>-2.4866168472018146</v>
      </c>
      <c r="I108" s="151"/>
      <c r="J108" s="13"/>
      <c r="K108" s="83" t="s">
        <v>670</v>
      </c>
      <c r="L108" s="158">
        <v>-5.4369855922434341E-3</v>
      </c>
    </row>
    <row r="109" spans="1:12" x14ac:dyDescent="0.3">
      <c r="A109" s="102" t="s">
        <v>250</v>
      </c>
      <c r="B109" s="71">
        <v>6.8</v>
      </c>
      <c r="C109" s="71">
        <v>2.4</v>
      </c>
      <c r="D109" s="71">
        <v>7.7</v>
      </c>
      <c r="E109" s="71">
        <v>0.5</v>
      </c>
      <c r="F109" s="71">
        <v>0.2</v>
      </c>
      <c r="G109" s="163">
        <f t="shared" si="8"/>
        <v>3.5199999999999996</v>
      </c>
      <c r="H109" s="169">
        <f t="shared" si="7"/>
        <v>-4.4925326959382363E-3</v>
      </c>
      <c r="I109" s="151"/>
      <c r="J109" s="13"/>
      <c r="K109" s="83" t="s">
        <v>669</v>
      </c>
      <c r="L109" s="158">
        <v>-5.3859340843350452E-3</v>
      </c>
    </row>
    <row r="110" spans="1:12" x14ac:dyDescent="0.3">
      <c r="A110" s="102" t="s">
        <v>251</v>
      </c>
      <c r="B110" s="74">
        <v>-102</v>
      </c>
      <c r="C110" s="71">
        <v>188.4</v>
      </c>
      <c r="D110" s="71">
        <v>-34.299999999999997</v>
      </c>
      <c r="E110" s="74">
        <v>-86</v>
      </c>
      <c r="F110" s="71">
        <v>445.6</v>
      </c>
      <c r="G110" s="163">
        <f t="shared" si="8"/>
        <v>82.34</v>
      </c>
      <c r="H110" s="169">
        <f t="shared" si="7"/>
        <v>-0.10508952902941888</v>
      </c>
      <c r="I110" s="151"/>
      <c r="J110" s="13"/>
      <c r="K110" s="83" t="s">
        <v>208</v>
      </c>
      <c r="L110" s="158">
        <v>-5.1817280527014899E-3</v>
      </c>
    </row>
    <row r="111" spans="1:12" x14ac:dyDescent="0.3">
      <c r="A111" s="102" t="s">
        <v>268</v>
      </c>
      <c r="B111" s="71">
        <v>-15.9</v>
      </c>
      <c r="C111" s="74">
        <v>43</v>
      </c>
      <c r="D111" s="71">
        <v>6.6</v>
      </c>
      <c r="E111" s="74">
        <v>0</v>
      </c>
      <c r="F111" s="74">
        <v>0</v>
      </c>
      <c r="G111" s="163">
        <f t="shared" si="8"/>
        <v>6.74</v>
      </c>
      <c r="H111" s="169">
        <f t="shared" si="7"/>
        <v>-8.6021790825635564E-3</v>
      </c>
      <c r="I111" s="151"/>
      <c r="J111" s="13"/>
      <c r="K111" s="83" t="s">
        <v>558</v>
      </c>
      <c r="L111" s="158">
        <v>-5.0030477750221281E-3</v>
      </c>
    </row>
    <row r="112" spans="1:12" x14ac:dyDescent="0.3">
      <c r="A112" s="102" t="s">
        <v>273</v>
      </c>
      <c r="B112" s="71">
        <v>0.1</v>
      </c>
      <c r="C112" s="74">
        <v>0</v>
      </c>
      <c r="D112" s="71">
        <v>0.1</v>
      </c>
      <c r="E112" s="71">
        <v>1.1000000000000001</v>
      </c>
      <c r="F112" s="71">
        <v>0.4</v>
      </c>
      <c r="G112" s="163">
        <f t="shared" si="8"/>
        <v>0.34</v>
      </c>
      <c r="H112" s="169">
        <f t="shared" si="7"/>
        <v>-4.3393781722130708E-4</v>
      </c>
      <c r="I112" s="151"/>
      <c r="J112" s="13"/>
      <c r="K112" s="83" t="s">
        <v>250</v>
      </c>
      <c r="L112" s="158">
        <v>-4.4925326959382363E-3</v>
      </c>
    </row>
    <row r="113" spans="1:12" x14ac:dyDescent="0.3">
      <c r="A113" s="102" t="s">
        <v>282</v>
      </c>
      <c r="B113" s="71">
        <v>-52.7</v>
      </c>
      <c r="C113" s="71">
        <v>35.9</v>
      </c>
      <c r="D113" s="71">
        <v>-24.8</v>
      </c>
      <c r="E113" s="71">
        <v>-20.5</v>
      </c>
      <c r="F113" s="71">
        <v>-103.5</v>
      </c>
      <c r="G113" s="163">
        <f t="shared" si="8"/>
        <v>-33.120000000000005</v>
      </c>
      <c r="H113" s="169">
        <f t="shared" si="7"/>
        <v>4.2270648548146147E-2</v>
      </c>
      <c r="I113" s="151"/>
      <c r="J113" s="13"/>
      <c r="K113" s="83" t="s">
        <v>232</v>
      </c>
      <c r="L113" s="158">
        <v>-3.7012343233582064E-3</v>
      </c>
    </row>
    <row r="114" spans="1:12" x14ac:dyDescent="0.3">
      <c r="A114" s="102" t="s">
        <v>653</v>
      </c>
      <c r="B114" s="74">
        <v>0</v>
      </c>
      <c r="C114" s="74">
        <v>0</v>
      </c>
      <c r="D114" s="74">
        <v>0</v>
      </c>
      <c r="E114" s="74">
        <v>-258</v>
      </c>
      <c r="F114" s="74">
        <v>-3</v>
      </c>
      <c r="G114" s="163">
        <f t="shared" si="8"/>
        <v>-52.2</v>
      </c>
      <c r="H114" s="169">
        <f t="shared" si="7"/>
        <v>6.6622217820447721E-2</v>
      </c>
      <c r="I114" s="151"/>
      <c r="J114" s="13"/>
      <c r="K114" s="83" t="s">
        <v>369</v>
      </c>
      <c r="L114" s="158">
        <v>-3.675708569404012E-3</v>
      </c>
    </row>
    <row r="115" spans="1:12" x14ac:dyDescent="0.3">
      <c r="A115" s="102" t="s">
        <v>677</v>
      </c>
      <c r="B115" s="71">
        <v>166.2</v>
      </c>
      <c r="C115" s="71">
        <v>-110.8</v>
      </c>
      <c r="D115" s="71">
        <v>161.6</v>
      </c>
      <c r="E115" s="74">
        <v>-129</v>
      </c>
      <c r="F115" s="71">
        <v>1.2</v>
      </c>
      <c r="G115" s="163">
        <f t="shared" si="8"/>
        <v>17.84</v>
      </c>
      <c r="H115" s="169">
        <f t="shared" si="7"/>
        <v>-2.276897252714152E-2</v>
      </c>
      <c r="I115" s="151"/>
      <c r="J115" s="13"/>
      <c r="K115" s="83" t="s">
        <v>312</v>
      </c>
      <c r="L115" s="158">
        <v>-3.4459767838162609E-3</v>
      </c>
    </row>
    <row r="116" spans="1:12" x14ac:dyDescent="0.3">
      <c r="A116" s="102" t="s">
        <v>668</v>
      </c>
      <c r="B116" s="71">
        <v>19.5</v>
      </c>
      <c r="C116" s="71">
        <v>24.5</v>
      </c>
      <c r="D116" s="71">
        <v>57.7</v>
      </c>
      <c r="E116" s="74">
        <v>12</v>
      </c>
      <c r="F116" s="71">
        <v>5.3</v>
      </c>
      <c r="G116" s="163">
        <f t="shared" si="8"/>
        <v>23.8</v>
      </c>
      <c r="H116" s="169">
        <f t="shared" si="7"/>
        <v>-3.0375647205491494E-2</v>
      </c>
      <c r="I116" s="151"/>
      <c r="J116" s="13"/>
      <c r="K116" s="83" t="s">
        <v>351</v>
      </c>
      <c r="L116" s="158">
        <v>-3.3693995219536777E-3</v>
      </c>
    </row>
    <row r="117" spans="1:12" x14ac:dyDescent="0.3">
      <c r="A117" s="102" t="s">
        <v>675</v>
      </c>
      <c r="B117" s="71">
        <v>-89.1</v>
      </c>
      <c r="C117" s="71">
        <v>115.1</v>
      </c>
      <c r="D117" s="71">
        <v>285.2</v>
      </c>
      <c r="E117" s="71">
        <v>78.900000000000006</v>
      </c>
      <c r="F117" s="71">
        <v>64.3</v>
      </c>
      <c r="G117" s="163">
        <f t="shared" si="8"/>
        <v>90.88000000000001</v>
      </c>
      <c r="H117" s="169">
        <f t="shared" si="7"/>
        <v>-0.11598902596785995</v>
      </c>
      <c r="I117" s="151"/>
      <c r="J117" s="13"/>
      <c r="K117" s="83" t="s">
        <v>270</v>
      </c>
      <c r="L117" s="158">
        <v>-3.1907192442743163E-3</v>
      </c>
    </row>
    <row r="118" spans="1:12" x14ac:dyDescent="0.3">
      <c r="A118" s="102" t="s">
        <v>670</v>
      </c>
      <c r="B118" s="71">
        <v>9.6999999999999993</v>
      </c>
      <c r="C118" s="71">
        <v>8.9</v>
      </c>
      <c r="D118" s="71">
        <v>-5.6</v>
      </c>
      <c r="E118" s="71">
        <v>8.1</v>
      </c>
      <c r="F118" s="71">
        <v>0.2</v>
      </c>
      <c r="G118" s="163">
        <f t="shared" si="8"/>
        <v>4.26</v>
      </c>
      <c r="H118" s="169">
        <f t="shared" si="7"/>
        <v>-5.4369855922434341E-3</v>
      </c>
      <c r="I118" s="151"/>
      <c r="J118" s="13"/>
      <c r="K118" s="83" t="s">
        <v>290</v>
      </c>
      <c r="L118" s="158">
        <v>-2.9609874586865657E-3</v>
      </c>
    </row>
    <row r="119" spans="1:12" x14ac:dyDescent="0.3">
      <c r="A119" s="102" t="s">
        <v>371</v>
      </c>
      <c r="B119" s="71">
        <v>-691.1</v>
      </c>
      <c r="C119" s="71">
        <v>-26.5</v>
      </c>
      <c r="D119" s="71">
        <v>-1.1000000000000001</v>
      </c>
      <c r="E119" s="71">
        <v>-284.60000000000002</v>
      </c>
      <c r="F119" s="71">
        <v>-239.1</v>
      </c>
      <c r="G119" s="163">
        <f t="shared" si="8"/>
        <v>-248.48000000000002</v>
      </c>
      <c r="H119" s="169">
        <f t="shared" si="7"/>
        <v>0.31713196712691283</v>
      </c>
      <c r="I119" s="151"/>
      <c r="J119" s="13"/>
      <c r="K119" s="83" t="s">
        <v>226</v>
      </c>
      <c r="L119" s="158">
        <v>-2.7823071810072039E-3</v>
      </c>
    </row>
    <row r="120" spans="1:12" x14ac:dyDescent="0.3">
      <c r="A120" s="102" t="s">
        <v>436</v>
      </c>
      <c r="B120" s="74">
        <v>24</v>
      </c>
      <c r="C120" s="71">
        <v>2.6</v>
      </c>
      <c r="D120" s="71">
        <v>64.099999999999994</v>
      </c>
      <c r="E120" s="71">
        <v>-151.4</v>
      </c>
      <c r="F120" s="71">
        <v>87.6</v>
      </c>
      <c r="G120" s="163">
        <f t="shared" si="8"/>
        <v>5.3799999999999955</v>
      </c>
      <c r="H120" s="169">
        <f t="shared" si="7"/>
        <v>-6.8664278136783222E-3</v>
      </c>
      <c r="I120" s="151"/>
      <c r="J120" s="13"/>
      <c r="K120" s="83" t="s">
        <v>655</v>
      </c>
      <c r="L120" s="158">
        <v>-2.246266347969119E-3</v>
      </c>
    </row>
    <row r="121" spans="1:12" x14ac:dyDescent="0.3">
      <c r="A121" s="102" t="s">
        <v>671</v>
      </c>
      <c r="B121" s="71">
        <v>-225.7</v>
      </c>
      <c r="C121" s="71">
        <v>-12.7</v>
      </c>
      <c r="D121" s="71">
        <v>2.8</v>
      </c>
      <c r="E121" s="71">
        <v>327.2</v>
      </c>
      <c r="F121" s="71">
        <v>1948.2</v>
      </c>
      <c r="G121" s="163">
        <f t="shared" si="8"/>
        <v>407.96000000000004</v>
      </c>
      <c r="H121" s="169">
        <f t="shared" si="7"/>
        <v>-0.52067432915765999</v>
      </c>
      <c r="I121" s="151"/>
      <c r="J121" s="13"/>
      <c r="K121" s="83" t="s">
        <v>658</v>
      </c>
      <c r="L121" s="158">
        <v>-2.246266347969119E-3</v>
      </c>
    </row>
    <row r="122" spans="1:12" x14ac:dyDescent="0.3">
      <c r="A122" s="102" t="s">
        <v>221</v>
      </c>
      <c r="B122" s="74">
        <v>23</v>
      </c>
      <c r="C122" s="71">
        <v>-407.3</v>
      </c>
      <c r="D122" s="71">
        <v>128.5</v>
      </c>
      <c r="E122" s="71">
        <v>-131.19999999999999</v>
      </c>
      <c r="F122" s="71">
        <v>19.100000000000001</v>
      </c>
      <c r="G122" s="163">
        <f t="shared" si="8"/>
        <v>-73.58</v>
      </c>
      <c r="H122" s="169">
        <f t="shared" si="7"/>
        <v>9.3909248797481665E-2</v>
      </c>
      <c r="I122" s="151"/>
      <c r="J122" s="13"/>
      <c r="K122" s="83" t="s">
        <v>319</v>
      </c>
      <c r="L122" s="158">
        <v>-1.837854284702006E-3</v>
      </c>
    </row>
    <row r="123" spans="1:12" x14ac:dyDescent="0.3">
      <c r="A123" s="102" t="s">
        <v>242</v>
      </c>
      <c r="B123" s="71">
        <v>1005.4</v>
      </c>
      <c r="C123" s="71">
        <v>-786.3</v>
      </c>
      <c r="D123" s="71">
        <v>919.3</v>
      </c>
      <c r="E123" s="71">
        <v>834.5</v>
      </c>
      <c r="F123" s="71">
        <v>840.5</v>
      </c>
      <c r="G123" s="163">
        <f t="shared" si="8"/>
        <v>562.68000000000006</v>
      </c>
      <c r="H123" s="169">
        <f t="shared" si="7"/>
        <v>-0.71814156174730903</v>
      </c>
      <c r="I123" s="151"/>
      <c r="J123" s="13"/>
      <c r="K123" s="83" t="s">
        <v>368</v>
      </c>
      <c r="L123" s="158">
        <v>-1.837854284702006E-3</v>
      </c>
    </row>
    <row r="124" spans="1:12" x14ac:dyDescent="0.3">
      <c r="A124" s="102" t="s">
        <v>254</v>
      </c>
      <c r="B124" s="71">
        <v>72.599999999999994</v>
      </c>
      <c r="C124" s="71">
        <v>182.8</v>
      </c>
      <c r="D124" s="71">
        <v>321.2</v>
      </c>
      <c r="E124" s="71">
        <v>-408.2</v>
      </c>
      <c r="F124" s="71">
        <v>-1.2</v>
      </c>
      <c r="G124" s="163">
        <f t="shared" si="8"/>
        <v>33.440000000000012</v>
      </c>
      <c r="H124" s="169">
        <f t="shared" si="7"/>
        <v>-4.2679060611413272E-2</v>
      </c>
      <c r="I124" s="151"/>
      <c r="J124" s="13"/>
      <c r="K124" s="83" t="s">
        <v>317</v>
      </c>
      <c r="L124" s="158">
        <v>-1.8378542847020053E-3</v>
      </c>
    </row>
    <row r="125" spans="1:12" x14ac:dyDescent="0.3">
      <c r="A125" s="102" t="s">
        <v>269</v>
      </c>
      <c r="B125" s="71">
        <v>-49.1</v>
      </c>
      <c r="C125" s="71">
        <v>303.39999999999998</v>
      </c>
      <c r="D125" s="71">
        <v>134.9</v>
      </c>
      <c r="E125" s="71">
        <v>153.6</v>
      </c>
      <c r="F125" s="71">
        <v>-2.4</v>
      </c>
      <c r="G125" s="163">
        <f t="shared" si="8"/>
        <v>108.08</v>
      </c>
      <c r="H125" s="169">
        <f t="shared" si="7"/>
        <v>-0.13794117436846723</v>
      </c>
      <c r="I125" s="151"/>
      <c r="J125" s="13"/>
      <c r="K125" s="83" t="s">
        <v>672</v>
      </c>
      <c r="L125" s="158">
        <v>-1.6591740070226442E-3</v>
      </c>
    </row>
    <row r="126" spans="1:12" x14ac:dyDescent="0.3">
      <c r="A126" s="102" t="s">
        <v>274</v>
      </c>
      <c r="B126" s="71">
        <v>-15.4</v>
      </c>
      <c r="C126" s="71">
        <v>-15.3</v>
      </c>
      <c r="D126" s="74">
        <v>113</v>
      </c>
      <c r="E126" s="71">
        <v>56.1</v>
      </c>
      <c r="F126" s="71">
        <v>-67.7</v>
      </c>
      <c r="G126" s="163">
        <f t="shared" si="8"/>
        <v>14.14</v>
      </c>
      <c r="H126" s="169">
        <f t="shared" ref="H126:H157" si="9">G126/$G$6*100</f>
        <v>-1.8046708045615534E-2</v>
      </c>
      <c r="I126" s="151"/>
      <c r="J126" s="13"/>
      <c r="K126" s="83" t="s">
        <v>673</v>
      </c>
      <c r="L126" s="158">
        <v>-1.5315452372516717E-3</v>
      </c>
    </row>
    <row r="127" spans="1:12" x14ac:dyDescent="0.3">
      <c r="A127" s="102" t="s">
        <v>32</v>
      </c>
      <c r="B127" s="71">
        <v>1340.3</v>
      </c>
      <c r="C127" s="71">
        <v>-22894.3</v>
      </c>
      <c r="D127" s="71">
        <v>3146.5</v>
      </c>
      <c r="E127" s="71">
        <v>-12546.6</v>
      </c>
      <c r="F127" s="71">
        <v>-4109.2</v>
      </c>
      <c r="G127" s="163">
        <f t="shared" si="8"/>
        <v>-7012.6599999999989</v>
      </c>
      <c r="H127" s="169">
        <f t="shared" si="9"/>
        <v>8.9501716862210898</v>
      </c>
      <c r="I127" s="151"/>
      <c r="J127" s="13"/>
      <c r="K127" s="83" t="s">
        <v>364</v>
      </c>
      <c r="L127" s="158">
        <v>-1.5060194832974775E-3</v>
      </c>
    </row>
    <row r="128" spans="1:12" x14ac:dyDescent="0.3">
      <c r="A128" s="102" t="s">
        <v>322</v>
      </c>
      <c r="B128" s="71">
        <v>45.2</v>
      </c>
      <c r="C128" s="71">
        <v>48.1</v>
      </c>
      <c r="D128" s="71">
        <v>-2.4</v>
      </c>
      <c r="E128" s="74">
        <v>-18</v>
      </c>
      <c r="F128" s="74">
        <v>-10</v>
      </c>
      <c r="G128" s="163">
        <f t="shared" si="8"/>
        <v>12.580000000000002</v>
      </c>
      <c r="H128" s="169">
        <f t="shared" si="9"/>
        <v>-1.6055699237188359E-2</v>
      </c>
      <c r="I128" s="151"/>
      <c r="J128" s="13"/>
      <c r="K128" s="83" t="s">
        <v>665</v>
      </c>
      <c r="L128" s="158">
        <v>-1.3273392056181155E-3</v>
      </c>
    </row>
    <row r="129" spans="1:12" x14ac:dyDescent="0.3">
      <c r="A129" s="102" t="s">
        <v>331</v>
      </c>
      <c r="B129" s="74">
        <v>-1855</v>
      </c>
      <c r="C129" s="71">
        <v>-1406.9</v>
      </c>
      <c r="D129" s="71">
        <v>192.1</v>
      </c>
      <c r="E129" s="71">
        <v>463.8</v>
      </c>
      <c r="F129" s="71">
        <v>1255.9000000000001</v>
      </c>
      <c r="G129" s="163">
        <f t="shared" si="8"/>
        <v>-270.02</v>
      </c>
      <c r="H129" s="169">
        <f t="shared" si="9"/>
        <v>0.34462320413558034</v>
      </c>
      <c r="I129" s="151"/>
      <c r="J129" s="13"/>
      <c r="K129" s="83" t="s">
        <v>249</v>
      </c>
      <c r="L129" s="158">
        <v>-1.0465559121219756E-3</v>
      </c>
    </row>
    <row r="130" spans="1:12" x14ac:dyDescent="0.3">
      <c r="A130" s="102" t="s">
        <v>5</v>
      </c>
      <c r="B130" s="71">
        <v>52.8</v>
      </c>
      <c r="C130" s="71">
        <v>-909.1</v>
      </c>
      <c r="D130" s="71">
        <v>908.9</v>
      </c>
      <c r="E130" s="74">
        <v>568</v>
      </c>
      <c r="F130" s="71">
        <v>-1475.4</v>
      </c>
      <c r="G130" s="163">
        <f t="shared" si="8"/>
        <v>-170.96000000000004</v>
      </c>
      <c r="H130" s="169">
        <f t="shared" si="9"/>
        <v>0.2181941448004549</v>
      </c>
      <c r="I130" s="151"/>
      <c r="J130" s="13"/>
      <c r="K130" s="83" t="s">
        <v>271</v>
      </c>
      <c r="L130" s="158">
        <v>-6.3814384885486322E-4</v>
      </c>
    </row>
    <row r="131" spans="1:12" x14ac:dyDescent="0.3">
      <c r="A131" s="102" t="s">
        <v>224</v>
      </c>
      <c r="B131" s="74">
        <v>201</v>
      </c>
      <c r="C131" s="71">
        <v>-239.7</v>
      </c>
      <c r="D131" s="74">
        <v>99</v>
      </c>
      <c r="E131" s="71">
        <v>-507.9</v>
      </c>
      <c r="F131" s="71">
        <v>48.7</v>
      </c>
      <c r="G131" s="163">
        <f t="shared" si="8"/>
        <v>-79.78</v>
      </c>
      <c r="H131" s="169">
        <f t="shared" si="9"/>
        <v>0.10182223252328197</v>
      </c>
      <c r="I131" s="151"/>
      <c r="J131" s="13"/>
      <c r="K131" s="83" t="s">
        <v>318</v>
      </c>
      <c r="L131" s="158">
        <v>-6.1261809490066881E-4</v>
      </c>
    </row>
    <row r="132" spans="1:12" x14ac:dyDescent="0.3">
      <c r="A132" s="102" t="s">
        <v>30</v>
      </c>
      <c r="B132" s="71">
        <v>23340.400000000001</v>
      </c>
      <c r="C132" s="71">
        <v>1055.0999999999999</v>
      </c>
      <c r="D132" s="74">
        <v>-4775</v>
      </c>
      <c r="E132" s="71">
        <v>738.9</v>
      </c>
      <c r="F132" s="71">
        <v>12420.1</v>
      </c>
      <c r="G132" s="163">
        <f t="shared" si="8"/>
        <v>6555.9</v>
      </c>
      <c r="H132" s="169">
        <f t="shared" si="9"/>
        <v>-8.367214517415194</v>
      </c>
      <c r="I132" s="151"/>
      <c r="J132" s="13"/>
      <c r="K132" s="83" t="s">
        <v>332</v>
      </c>
      <c r="L132" s="158">
        <v>-5.8709234094647417E-4</v>
      </c>
    </row>
    <row r="133" spans="1:12" x14ac:dyDescent="0.3">
      <c r="A133" s="102" t="s">
        <v>237</v>
      </c>
      <c r="B133" s="71">
        <v>-789.3</v>
      </c>
      <c r="C133" s="71">
        <v>-1709.4</v>
      </c>
      <c r="D133" s="71">
        <v>1020.5</v>
      </c>
      <c r="E133" s="71">
        <v>2191.6999999999998</v>
      </c>
      <c r="F133" s="71">
        <v>-2534.1999999999998</v>
      </c>
      <c r="G133" s="163">
        <f t="shared" si="8"/>
        <v>-364.14</v>
      </c>
      <c r="H133" s="169">
        <f t="shared" si="9"/>
        <v>0.46474740224401978</v>
      </c>
      <c r="I133" s="151"/>
      <c r="J133" s="13"/>
      <c r="K133" s="83" t="s">
        <v>294</v>
      </c>
      <c r="L133" s="158">
        <v>-4.8498932512969608E-4</v>
      </c>
    </row>
    <row r="134" spans="1:12" x14ac:dyDescent="0.3">
      <c r="A134" s="102" t="s">
        <v>238</v>
      </c>
      <c r="B134" s="71">
        <v>-147.4</v>
      </c>
      <c r="C134" s="71">
        <v>-22.2</v>
      </c>
      <c r="D134" s="71">
        <v>-202.6</v>
      </c>
      <c r="E134" s="71">
        <v>-452.2</v>
      </c>
      <c r="F134" s="71">
        <v>381.2</v>
      </c>
      <c r="G134" s="163">
        <f t="shared" si="8"/>
        <v>-88.64</v>
      </c>
      <c r="H134" s="169">
        <f t="shared" si="9"/>
        <v>0.11313014152499014</v>
      </c>
      <c r="I134" s="151"/>
      <c r="J134" s="13"/>
      <c r="K134" s="83" t="s">
        <v>222</v>
      </c>
      <c r="L134" s="158">
        <v>-4.8498932512969608E-4</v>
      </c>
    </row>
    <row r="135" spans="1:12" x14ac:dyDescent="0.3">
      <c r="A135" s="102" t="s">
        <v>252</v>
      </c>
      <c r="B135" s="71">
        <v>36.5</v>
      </c>
      <c r="C135" s="71">
        <v>-230.2</v>
      </c>
      <c r="D135" s="74">
        <v>364</v>
      </c>
      <c r="E135" s="71">
        <v>99.6</v>
      </c>
      <c r="F135" s="71">
        <v>-51.3</v>
      </c>
      <c r="G135" s="163">
        <f t="shared" si="8"/>
        <v>43.719999999999992</v>
      </c>
      <c r="H135" s="169">
        <f t="shared" si="9"/>
        <v>-5.5799298143869233E-2</v>
      </c>
      <c r="I135" s="151"/>
      <c r="J135" s="13"/>
      <c r="K135" s="83" t="s">
        <v>273</v>
      </c>
      <c r="L135" s="158">
        <v>-4.3393781722130708E-4</v>
      </c>
    </row>
    <row r="136" spans="1:12" x14ac:dyDescent="0.3">
      <c r="A136" s="102" t="s">
        <v>673</v>
      </c>
      <c r="B136" s="74">
        <v>2</v>
      </c>
      <c r="C136" s="74">
        <v>0</v>
      </c>
      <c r="D136" s="74">
        <v>0</v>
      </c>
      <c r="E136" s="74">
        <v>3</v>
      </c>
      <c r="F136" s="74">
        <v>1</v>
      </c>
      <c r="G136" s="163">
        <f t="shared" si="8"/>
        <v>1.2</v>
      </c>
      <c r="H136" s="169">
        <f t="shared" si="9"/>
        <v>-1.5315452372516717E-3</v>
      </c>
      <c r="I136" s="151"/>
      <c r="J136" s="13"/>
      <c r="K136" s="83" t="s">
        <v>657</v>
      </c>
      <c r="L136" s="158">
        <v>-4.0841206326711245E-4</v>
      </c>
    </row>
    <row r="137" spans="1:12" x14ac:dyDescent="0.3">
      <c r="A137" s="102" t="s">
        <v>272</v>
      </c>
      <c r="B137" s="71">
        <v>507.6</v>
      </c>
      <c r="C137" s="71">
        <v>1759.4</v>
      </c>
      <c r="D137" s="71">
        <v>-0.9</v>
      </c>
      <c r="E137" s="71">
        <v>2055.9</v>
      </c>
      <c r="F137" s="71">
        <v>38.4</v>
      </c>
      <c r="G137" s="163">
        <f t="shared" ref="G137:G168" si="10">AVERAGE(B137:F137)</f>
        <v>872.07999999999993</v>
      </c>
      <c r="H137" s="169">
        <f t="shared" si="9"/>
        <v>-1.1130249754186983</v>
      </c>
      <c r="I137" s="151"/>
      <c r="J137" s="13"/>
      <c r="K137" s="83" t="s">
        <v>340</v>
      </c>
      <c r="L137" s="158">
        <v>-3.5736055535872351E-4</v>
      </c>
    </row>
    <row r="138" spans="1:12" x14ac:dyDescent="0.3">
      <c r="A138" s="102" t="s">
        <v>333</v>
      </c>
      <c r="B138" s="71">
        <v>-57.5</v>
      </c>
      <c r="C138" s="71">
        <v>11.5</v>
      </c>
      <c r="D138" s="71">
        <v>-29.6</v>
      </c>
      <c r="E138" s="74">
        <v>-58</v>
      </c>
      <c r="F138" s="71">
        <v>53.9</v>
      </c>
      <c r="G138" s="163">
        <f t="shared" si="10"/>
        <v>-15.939999999999998</v>
      </c>
      <c r="H138" s="169">
        <f t="shared" si="9"/>
        <v>2.0344025901493038E-2</v>
      </c>
      <c r="I138" s="151"/>
      <c r="J138" s="13"/>
      <c r="K138" s="83" t="s">
        <v>229</v>
      </c>
      <c r="L138" s="158">
        <v>-3.3183480140452877E-4</v>
      </c>
    </row>
    <row r="139" spans="1:12" x14ac:dyDescent="0.3">
      <c r="A139" s="102" t="s">
        <v>334</v>
      </c>
      <c r="B139" s="74">
        <v>561</v>
      </c>
      <c r="C139" s="71">
        <v>758.1</v>
      </c>
      <c r="D139" s="71">
        <v>-683.7</v>
      </c>
      <c r="E139" s="71">
        <v>-2439.9</v>
      </c>
      <c r="F139" s="71">
        <v>1053.3</v>
      </c>
      <c r="G139" s="163">
        <f t="shared" si="10"/>
        <v>-150.24000000000007</v>
      </c>
      <c r="H139" s="169">
        <f t="shared" si="9"/>
        <v>0.19174946370390938</v>
      </c>
      <c r="I139" s="151"/>
      <c r="J139" s="13"/>
      <c r="K139" s="83" t="s">
        <v>260</v>
      </c>
      <c r="L139" s="158">
        <v>-3.0630904745033435E-4</v>
      </c>
    </row>
    <row r="140" spans="1:12" x14ac:dyDescent="0.3">
      <c r="A140" s="102" t="s">
        <v>360</v>
      </c>
      <c r="B140" s="71">
        <v>-6.9</v>
      </c>
      <c r="C140" s="71">
        <v>136.6</v>
      </c>
      <c r="D140" s="71">
        <v>22.4</v>
      </c>
      <c r="E140" s="71">
        <v>11.9</v>
      </c>
      <c r="F140" s="71">
        <v>26.9</v>
      </c>
      <c r="G140" s="163">
        <f t="shared" si="10"/>
        <v>38.18</v>
      </c>
      <c r="H140" s="169">
        <f t="shared" si="9"/>
        <v>-4.8728664298557357E-2</v>
      </c>
      <c r="I140" s="151"/>
      <c r="J140" s="13"/>
      <c r="K140" s="83" t="s">
        <v>287</v>
      </c>
      <c r="L140" s="158">
        <v>-3.0630904745033435E-4</v>
      </c>
    </row>
    <row r="141" spans="1:12" x14ac:dyDescent="0.3">
      <c r="A141" s="102" t="s">
        <v>381</v>
      </c>
      <c r="B141" s="71">
        <v>-3003.1</v>
      </c>
      <c r="C141" s="71">
        <v>-2724.6</v>
      </c>
      <c r="D141" s="71">
        <v>4523.3999999999996</v>
      </c>
      <c r="E141" s="74">
        <v>2241</v>
      </c>
      <c r="F141" s="71">
        <v>99.3</v>
      </c>
      <c r="G141" s="163">
        <f t="shared" si="10"/>
        <v>227.19999999999996</v>
      </c>
      <c r="H141" s="169">
        <f t="shared" si="9"/>
        <v>-0.28997256491964979</v>
      </c>
      <c r="I141" s="151"/>
      <c r="J141" s="13"/>
      <c r="K141" s="83" t="s">
        <v>660</v>
      </c>
      <c r="L141" s="158">
        <v>-2.552575395419453E-4</v>
      </c>
    </row>
    <row r="142" spans="1:12" x14ac:dyDescent="0.3">
      <c r="A142" s="102" t="s">
        <v>384</v>
      </c>
      <c r="B142" s="74">
        <v>192</v>
      </c>
      <c r="C142" s="71">
        <v>-567.29999999999995</v>
      </c>
      <c r="D142" s="71">
        <v>-26.7</v>
      </c>
      <c r="E142" s="71">
        <v>377.9</v>
      </c>
      <c r="F142" s="71">
        <v>-67.900000000000006</v>
      </c>
      <c r="G142" s="163">
        <f t="shared" si="10"/>
        <v>-18.399999999999995</v>
      </c>
      <c r="H142" s="169">
        <f t="shared" si="9"/>
        <v>2.348369363785896E-2</v>
      </c>
      <c r="I142" s="151"/>
      <c r="J142" s="13"/>
      <c r="K142" s="83" t="s">
        <v>330</v>
      </c>
      <c r="L142" s="158">
        <v>-1.5315452372516717E-4</v>
      </c>
    </row>
    <row r="143" spans="1:12" x14ac:dyDescent="0.3">
      <c r="A143" s="102" t="s">
        <v>285</v>
      </c>
      <c r="B143" s="71">
        <v>488.5</v>
      </c>
      <c r="C143" s="74">
        <v>-1005</v>
      </c>
      <c r="D143" s="71">
        <v>474.2</v>
      </c>
      <c r="E143" s="71">
        <v>-1649.3</v>
      </c>
      <c r="F143" s="71">
        <v>-772.8</v>
      </c>
      <c r="G143" s="163">
        <f t="shared" si="10"/>
        <v>-492.87999999999994</v>
      </c>
      <c r="H143" s="169">
        <f t="shared" si="9"/>
        <v>0.62905668044716989</v>
      </c>
      <c r="I143" s="151"/>
      <c r="J143" s="13"/>
      <c r="K143" s="83" t="s">
        <v>223</v>
      </c>
      <c r="L143" s="158">
        <v>-1.0210301581677813E-4</v>
      </c>
    </row>
    <row r="144" spans="1:12" x14ac:dyDescent="0.3">
      <c r="A144" s="102" t="s">
        <v>290</v>
      </c>
      <c r="B144" s="71">
        <v>4.2</v>
      </c>
      <c r="C144" s="71">
        <v>1.6</v>
      </c>
      <c r="D144" s="71">
        <v>3.4</v>
      </c>
      <c r="E144" s="71">
        <v>4.4000000000000004</v>
      </c>
      <c r="F144" s="74">
        <v>-2</v>
      </c>
      <c r="G144" s="163">
        <f t="shared" si="10"/>
        <v>2.3200000000000003</v>
      </c>
      <c r="H144" s="169">
        <f t="shared" si="9"/>
        <v>-2.9609874586865657E-3</v>
      </c>
      <c r="I144" s="151"/>
      <c r="J144" s="13"/>
      <c r="K144" s="83" t="s">
        <v>352</v>
      </c>
      <c r="L144" s="158">
        <v>-5.1051507908389056E-5</v>
      </c>
    </row>
    <row r="145" spans="1:12" x14ac:dyDescent="0.3">
      <c r="A145" s="102" t="s">
        <v>364</v>
      </c>
      <c r="B145" s="71">
        <v>-2.9</v>
      </c>
      <c r="C145" s="71">
        <v>2.2000000000000002</v>
      </c>
      <c r="D145" s="74">
        <v>-3</v>
      </c>
      <c r="E145" s="74">
        <v>8</v>
      </c>
      <c r="F145" s="71">
        <v>1.6</v>
      </c>
      <c r="G145" s="163">
        <f t="shared" si="10"/>
        <v>1.1800000000000002</v>
      </c>
      <c r="H145" s="169">
        <f t="shared" si="9"/>
        <v>-1.5060194832974775E-3</v>
      </c>
      <c r="I145" s="151"/>
      <c r="J145" s="13"/>
      <c r="K145" s="83" t="s">
        <v>667</v>
      </c>
      <c r="L145" s="158">
        <v>-5.1051507908389056E-5</v>
      </c>
    </row>
    <row r="146" spans="1:12" x14ac:dyDescent="0.3">
      <c r="A146" s="102" t="s">
        <v>374</v>
      </c>
      <c r="B146" s="71">
        <v>1.4</v>
      </c>
      <c r="C146" s="74">
        <v>4</v>
      </c>
      <c r="D146" s="71">
        <v>-3.7</v>
      </c>
      <c r="E146" s="71">
        <v>-0.1</v>
      </c>
      <c r="F146" s="71">
        <v>-3.6</v>
      </c>
      <c r="G146" s="163">
        <f t="shared" si="10"/>
        <v>-0.4</v>
      </c>
      <c r="H146" s="169">
        <f t="shared" si="9"/>
        <v>5.105150790838906E-4</v>
      </c>
      <c r="I146" s="151"/>
      <c r="J146" s="13"/>
      <c r="K146" s="83" t="s">
        <v>239</v>
      </c>
      <c r="L146" s="158">
        <v>-2.5525753954194528E-5</v>
      </c>
    </row>
    <row r="147" spans="1:12" x14ac:dyDescent="0.3">
      <c r="A147" s="102" t="s">
        <v>382</v>
      </c>
      <c r="B147" s="71">
        <v>-13.8</v>
      </c>
      <c r="C147" s="74">
        <v>-32</v>
      </c>
      <c r="D147" s="71">
        <v>-17.399999999999999</v>
      </c>
      <c r="E147" s="71">
        <v>-21.9</v>
      </c>
      <c r="F147" s="74">
        <v>19</v>
      </c>
      <c r="G147" s="163">
        <f t="shared" si="10"/>
        <v>-13.219999999999999</v>
      </c>
      <c r="H147" s="169">
        <f t="shared" si="9"/>
        <v>1.6872523363722584E-2</v>
      </c>
      <c r="I147" s="151"/>
      <c r="J147" s="13"/>
      <c r="K147" s="83" t="s">
        <v>648</v>
      </c>
      <c r="L147" s="158">
        <v>0</v>
      </c>
    </row>
    <row r="148" spans="1:12" x14ac:dyDescent="0.3">
      <c r="A148" s="102" t="s">
        <v>647</v>
      </c>
      <c r="B148" s="74">
        <v>6471</v>
      </c>
      <c r="C148" s="71">
        <v>6267.5</v>
      </c>
      <c r="D148" s="71">
        <v>-219.4</v>
      </c>
      <c r="E148" s="71">
        <v>-4235.5</v>
      </c>
      <c r="F148" s="71">
        <v>8058.3</v>
      </c>
      <c r="G148" s="163">
        <f t="shared" si="10"/>
        <v>3268.38</v>
      </c>
      <c r="H148" s="169">
        <f t="shared" si="9"/>
        <v>-4.1713931854405164</v>
      </c>
      <c r="I148" s="151"/>
      <c r="J148" s="13"/>
      <c r="K148" s="83" t="s">
        <v>644</v>
      </c>
      <c r="L148" s="158">
        <v>0</v>
      </c>
    </row>
    <row r="149" spans="1:12" x14ac:dyDescent="0.3">
      <c r="A149" s="102" t="s">
        <v>275</v>
      </c>
      <c r="B149" s="74">
        <v>31235</v>
      </c>
      <c r="C149" s="71">
        <v>-322.7</v>
      </c>
      <c r="D149" s="71">
        <v>-14446.9</v>
      </c>
      <c r="E149" s="71">
        <v>1673.8</v>
      </c>
      <c r="F149" s="71">
        <v>-41667.300000000003</v>
      </c>
      <c r="G149" s="163">
        <f t="shared" si="10"/>
        <v>-4705.6200000000008</v>
      </c>
      <c r="H149" s="169">
        <f t="shared" si="9"/>
        <v>6.0057249160968436</v>
      </c>
      <c r="I149" s="151"/>
      <c r="J149" s="13"/>
      <c r="K149" s="83" t="s">
        <v>663</v>
      </c>
      <c r="L149" s="158">
        <v>0</v>
      </c>
    </row>
    <row r="150" spans="1:12" x14ac:dyDescent="0.3">
      <c r="A150" s="102" t="s">
        <v>406</v>
      </c>
      <c r="B150" s="71">
        <v>41.1</v>
      </c>
      <c r="C150" s="71">
        <v>26.4</v>
      </c>
      <c r="D150" s="71">
        <v>293.2</v>
      </c>
      <c r="E150" s="71">
        <v>-359.4</v>
      </c>
      <c r="F150" s="71">
        <v>241.2</v>
      </c>
      <c r="G150" s="163">
        <f t="shared" si="10"/>
        <v>48.5</v>
      </c>
      <c r="H150" s="169">
        <f t="shared" si="9"/>
        <v>-6.1899953338921732E-2</v>
      </c>
      <c r="I150" s="151"/>
      <c r="J150" s="13"/>
      <c r="K150" s="83" t="s">
        <v>661</v>
      </c>
      <c r="L150" s="158">
        <v>0</v>
      </c>
    </row>
    <row r="151" spans="1:12" x14ac:dyDescent="0.3">
      <c r="A151" s="102" t="s">
        <v>312</v>
      </c>
      <c r="B151" s="71">
        <v>3.5</v>
      </c>
      <c r="C151" s="74">
        <v>5</v>
      </c>
      <c r="D151" s="71">
        <v>1.1000000000000001</v>
      </c>
      <c r="E151" s="71">
        <v>4.8</v>
      </c>
      <c r="F151" s="71">
        <v>-0.9</v>
      </c>
      <c r="G151" s="163">
        <f t="shared" si="10"/>
        <v>2.6999999999999997</v>
      </c>
      <c r="H151" s="169">
        <f t="shared" si="9"/>
        <v>-3.4459767838162609E-3</v>
      </c>
      <c r="I151" s="151"/>
      <c r="J151" s="13"/>
      <c r="K151" s="83" t="s">
        <v>370</v>
      </c>
      <c r="L151" s="158">
        <v>0</v>
      </c>
    </row>
    <row r="152" spans="1:12" x14ac:dyDescent="0.3">
      <c r="A152" s="102" t="s">
        <v>325</v>
      </c>
      <c r="B152" s="71">
        <v>-1.9</v>
      </c>
      <c r="C152" s="71">
        <v>7.9</v>
      </c>
      <c r="D152" s="71">
        <v>3.6</v>
      </c>
      <c r="E152" s="71">
        <v>4.8</v>
      </c>
      <c r="F152" s="71">
        <v>28.1</v>
      </c>
      <c r="G152" s="163">
        <f t="shared" si="10"/>
        <v>8.5</v>
      </c>
      <c r="H152" s="169">
        <f t="shared" si="9"/>
        <v>-1.0848445430532674E-2</v>
      </c>
      <c r="I152" s="151"/>
      <c r="J152" s="13"/>
      <c r="K152" s="83" t="s">
        <v>375</v>
      </c>
      <c r="L152" s="158">
        <v>0</v>
      </c>
    </row>
    <row r="153" spans="1:12" x14ac:dyDescent="0.3">
      <c r="A153" s="102" t="s">
        <v>353</v>
      </c>
      <c r="B153" s="71">
        <v>5227.5</v>
      </c>
      <c r="C153" s="71">
        <v>4311.8999999999996</v>
      </c>
      <c r="D153" s="71">
        <v>3746.8</v>
      </c>
      <c r="E153" s="71">
        <v>3372.1</v>
      </c>
      <c r="F153" s="71">
        <v>-2200.9</v>
      </c>
      <c r="G153" s="163">
        <f t="shared" si="10"/>
        <v>2891.48</v>
      </c>
      <c r="H153" s="169">
        <f t="shared" si="9"/>
        <v>-3.69036035217372</v>
      </c>
      <c r="I153" s="151"/>
      <c r="J153" s="13"/>
      <c r="K153" s="83" t="s">
        <v>662</v>
      </c>
      <c r="L153" s="158">
        <v>2.5525753954194528E-5</v>
      </c>
    </row>
    <row r="154" spans="1:12" x14ac:dyDescent="0.3">
      <c r="A154" s="102" t="s">
        <v>645</v>
      </c>
      <c r="B154" s="74">
        <v>652</v>
      </c>
      <c r="C154" s="71">
        <v>1353.7</v>
      </c>
      <c r="D154" s="74">
        <v>25</v>
      </c>
      <c r="E154" s="71">
        <v>301.2</v>
      </c>
      <c r="F154" s="74">
        <v>159</v>
      </c>
      <c r="G154" s="163">
        <f t="shared" si="10"/>
        <v>498.18</v>
      </c>
      <c r="H154" s="169">
        <f t="shared" si="9"/>
        <v>-0.63582100524503149</v>
      </c>
      <c r="I154" s="151"/>
      <c r="J154" s="13"/>
      <c r="K154" s="83" t="s">
        <v>487</v>
      </c>
      <c r="L154" s="158">
        <v>2.5525753954194528E-5</v>
      </c>
    </row>
    <row r="155" spans="1:12" x14ac:dyDescent="0.3">
      <c r="A155" s="102" t="s">
        <v>198</v>
      </c>
      <c r="B155" s="71">
        <v>-30.2</v>
      </c>
      <c r="C155" s="71">
        <v>-30.2</v>
      </c>
      <c r="D155" s="74">
        <v>-6</v>
      </c>
      <c r="E155" s="74">
        <v>-2631</v>
      </c>
      <c r="F155" s="71">
        <v>-51.2</v>
      </c>
      <c r="G155" s="163">
        <f t="shared" si="10"/>
        <v>-549.72</v>
      </c>
      <c r="H155" s="169">
        <f t="shared" si="9"/>
        <v>0.70160087318499087</v>
      </c>
      <c r="I155" s="151"/>
      <c r="J155" s="13"/>
      <c r="K155" s="83" t="s">
        <v>651</v>
      </c>
      <c r="L155" s="158">
        <v>7.6577261862583601E-5</v>
      </c>
    </row>
    <row r="156" spans="1:12" x14ac:dyDescent="0.3">
      <c r="A156" s="102" t="s">
        <v>217</v>
      </c>
      <c r="B156" s="71">
        <v>-7.3</v>
      </c>
      <c r="C156" s="71">
        <v>-29.8</v>
      </c>
      <c r="D156" s="71">
        <v>21.6</v>
      </c>
      <c r="E156" s="74">
        <v>-1</v>
      </c>
      <c r="F156" s="71">
        <v>4.2</v>
      </c>
      <c r="G156" s="163">
        <f t="shared" si="10"/>
        <v>-2.46</v>
      </c>
      <c r="H156" s="169">
        <f t="shared" si="9"/>
        <v>3.1396677363659271E-3</v>
      </c>
      <c r="I156" s="151"/>
      <c r="J156" s="13"/>
      <c r="K156" s="83" t="s">
        <v>354</v>
      </c>
      <c r="L156" s="158">
        <v>2.552575395419453E-4</v>
      </c>
    </row>
    <row r="157" spans="1:12" x14ac:dyDescent="0.3">
      <c r="A157" s="102" t="s">
        <v>223</v>
      </c>
      <c r="B157" s="71">
        <v>2.7</v>
      </c>
      <c r="C157" s="71">
        <v>-2.6</v>
      </c>
      <c r="D157" s="71">
        <v>0.3</v>
      </c>
      <c r="E157" s="74">
        <v>0</v>
      </c>
      <c r="F157" s="74">
        <v>0</v>
      </c>
      <c r="G157" s="163">
        <f t="shared" si="10"/>
        <v>8.0000000000000016E-2</v>
      </c>
      <c r="H157" s="169">
        <f t="shared" si="9"/>
        <v>-1.0210301581677813E-4</v>
      </c>
      <c r="I157" s="151"/>
      <c r="J157" s="13"/>
      <c r="K157" s="83" t="s">
        <v>256</v>
      </c>
      <c r="L157" s="158">
        <v>2.8078329349613988E-4</v>
      </c>
    </row>
    <row r="158" spans="1:12" x14ac:dyDescent="0.3">
      <c r="A158" s="102" t="s">
        <v>666</v>
      </c>
      <c r="B158" s="71">
        <v>-142.30000000000001</v>
      </c>
      <c r="C158" s="71">
        <v>-84.6</v>
      </c>
      <c r="D158" s="71">
        <v>95.7</v>
      </c>
      <c r="E158" s="71">
        <v>1.9</v>
      </c>
      <c r="F158" s="74">
        <v>5</v>
      </c>
      <c r="G158" s="163">
        <f t="shared" si="10"/>
        <v>-24.859999999999996</v>
      </c>
      <c r="H158" s="169">
        <f t="shared" ref="H158:H189" si="11">G158/$G$6*100</f>
        <v>3.1728512165063796E-2</v>
      </c>
      <c r="I158" s="151"/>
      <c r="J158" s="13"/>
      <c r="K158" s="83" t="s">
        <v>555</v>
      </c>
      <c r="L158" s="158">
        <v>4.3393781722130708E-4</v>
      </c>
    </row>
    <row r="159" spans="1:12" x14ac:dyDescent="0.3">
      <c r="A159" s="102" t="s">
        <v>28</v>
      </c>
      <c r="B159" s="71">
        <v>841.9</v>
      </c>
      <c r="C159" s="71">
        <v>-586.20000000000005</v>
      </c>
      <c r="D159" s="71">
        <v>254.5</v>
      </c>
      <c r="E159" s="71">
        <v>1246.3</v>
      </c>
      <c r="F159" s="71">
        <v>1800.5</v>
      </c>
      <c r="G159" s="163">
        <f t="shared" si="10"/>
        <v>711.4</v>
      </c>
      <c r="H159" s="169">
        <f t="shared" si="11"/>
        <v>-0.90795106815069937</v>
      </c>
      <c r="I159" s="151"/>
      <c r="J159" s="13"/>
      <c r="K159" s="83" t="s">
        <v>654</v>
      </c>
      <c r="L159" s="158">
        <v>4.8498932512969597E-4</v>
      </c>
    </row>
    <row r="160" spans="1:12" x14ac:dyDescent="0.3">
      <c r="A160" s="102" t="s">
        <v>278</v>
      </c>
      <c r="B160" s="71">
        <v>46.1</v>
      </c>
      <c r="C160" s="71">
        <v>-106.9</v>
      </c>
      <c r="D160" s="71">
        <v>62.5</v>
      </c>
      <c r="E160" s="71">
        <v>-48.9</v>
      </c>
      <c r="F160" s="71">
        <v>-52.3</v>
      </c>
      <c r="G160" s="163">
        <f t="shared" si="10"/>
        <v>-19.899999999999999</v>
      </c>
      <c r="H160" s="169">
        <f t="shared" si="11"/>
        <v>2.5398125184423553E-2</v>
      </c>
      <c r="I160" s="151"/>
      <c r="J160" s="13"/>
      <c r="K160" s="83" t="s">
        <v>374</v>
      </c>
      <c r="L160" s="158">
        <v>5.105150790838906E-4</v>
      </c>
    </row>
    <row r="161" spans="1:12" x14ac:dyDescent="0.3">
      <c r="A161" s="102" t="s">
        <v>303</v>
      </c>
      <c r="B161" s="71">
        <v>4.0999999999999996</v>
      </c>
      <c r="C161" s="71">
        <v>8.9</v>
      </c>
      <c r="D161" s="71">
        <v>-1.6</v>
      </c>
      <c r="E161" s="71">
        <v>4.0999999999999996</v>
      </c>
      <c r="F161" s="71">
        <v>5.9</v>
      </c>
      <c r="G161" s="163">
        <f t="shared" si="10"/>
        <v>4.2799999999999994</v>
      </c>
      <c r="H161" s="169">
        <f t="shared" si="11"/>
        <v>-5.4625113461976285E-3</v>
      </c>
      <c r="I161" s="151"/>
      <c r="J161" s="13"/>
      <c r="K161" s="83" t="s">
        <v>383</v>
      </c>
      <c r="L161" s="158">
        <v>9.6997865025939215E-4</v>
      </c>
    </row>
    <row r="162" spans="1:12" x14ac:dyDescent="0.3">
      <c r="A162" s="102" t="s">
        <v>319</v>
      </c>
      <c r="B162" s="71">
        <v>0.9</v>
      </c>
      <c r="C162" s="71">
        <v>2.2000000000000002</v>
      </c>
      <c r="D162" s="71">
        <v>0.4</v>
      </c>
      <c r="E162" s="71">
        <v>3.6</v>
      </c>
      <c r="F162" s="71">
        <v>0.1</v>
      </c>
      <c r="G162" s="163">
        <f t="shared" si="10"/>
        <v>1.44</v>
      </c>
      <c r="H162" s="169">
        <f t="shared" si="11"/>
        <v>-1.837854284702006E-3</v>
      </c>
      <c r="I162" s="151"/>
      <c r="J162" s="13"/>
      <c r="K162" s="83" t="s">
        <v>301</v>
      </c>
      <c r="L162" s="158">
        <v>1.3018134516639209E-3</v>
      </c>
    </row>
    <row r="163" spans="1:12" x14ac:dyDescent="0.3">
      <c r="A163" s="102" t="s">
        <v>329</v>
      </c>
      <c r="B163" s="71">
        <v>33.799999999999997</v>
      </c>
      <c r="C163" s="71">
        <v>-17.899999999999999</v>
      </c>
      <c r="D163" s="71">
        <v>-40.5</v>
      </c>
      <c r="E163" s="71">
        <v>-80.8</v>
      </c>
      <c r="F163" s="71">
        <v>64.7</v>
      </c>
      <c r="G163" s="163">
        <f t="shared" si="10"/>
        <v>-8.14</v>
      </c>
      <c r="H163" s="169">
        <f t="shared" si="11"/>
        <v>1.0388981859357174E-2</v>
      </c>
      <c r="I163" s="151"/>
      <c r="J163" s="13"/>
      <c r="K163" s="83" t="s">
        <v>203</v>
      </c>
      <c r="L163" s="158">
        <v>2.0931118242439482E-3</v>
      </c>
    </row>
    <row r="164" spans="1:12" x14ac:dyDescent="0.3">
      <c r="A164" s="102" t="s">
        <v>355</v>
      </c>
      <c r="B164" s="71">
        <v>11.2</v>
      </c>
      <c r="C164" s="71">
        <v>-21.3</v>
      </c>
      <c r="D164" s="71">
        <v>7.7</v>
      </c>
      <c r="E164" s="74">
        <v>11</v>
      </c>
      <c r="F164" s="71">
        <v>44.4</v>
      </c>
      <c r="G164" s="163">
        <f t="shared" si="10"/>
        <v>10.6</v>
      </c>
      <c r="H164" s="169">
        <f t="shared" si="11"/>
        <v>-1.35286495957231E-2</v>
      </c>
      <c r="I164" s="151"/>
      <c r="J164" s="13"/>
      <c r="K164" s="83" t="s">
        <v>304</v>
      </c>
      <c r="L164" s="158">
        <v>2.4759981335568692E-3</v>
      </c>
    </row>
    <row r="165" spans="1:12" x14ac:dyDescent="0.3">
      <c r="A165" s="102" t="s">
        <v>594</v>
      </c>
      <c r="B165" s="71">
        <v>13.3</v>
      </c>
      <c r="C165" s="74">
        <v>70</v>
      </c>
      <c r="D165" s="71">
        <v>70.900000000000006</v>
      </c>
      <c r="E165" s="71">
        <v>-521.5</v>
      </c>
      <c r="F165" s="71">
        <v>95.4</v>
      </c>
      <c r="G165" s="163">
        <f t="shared" si="10"/>
        <v>-54.379999999999995</v>
      </c>
      <c r="H165" s="169">
        <f t="shared" si="11"/>
        <v>6.9404525001454928E-2</v>
      </c>
      <c r="I165" s="151"/>
      <c r="J165" s="13"/>
      <c r="K165" s="83" t="s">
        <v>550</v>
      </c>
      <c r="L165" s="158">
        <v>3.0375647205491485E-3</v>
      </c>
    </row>
    <row r="166" spans="1:12" x14ac:dyDescent="0.3">
      <c r="A166" s="102" t="s">
        <v>232</v>
      </c>
      <c r="B166" s="71">
        <v>3.9</v>
      </c>
      <c r="C166" s="71">
        <v>-3.9</v>
      </c>
      <c r="D166" s="74">
        <v>6</v>
      </c>
      <c r="E166" s="71">
        <v>-0.3</v>
      </c>
      <c r="F166" s="71">
        <v>8.8000000000000007</v>
      </c>
      <c r="G166" s="163">
        <f t="shared" si="10"/>
        <v>2.9</v>
      </c>
      <c r="H166" s="169">
        <f t="shared" si="11"/>
        <v>-3.7012343233582064E-3</v>
      </c>
      <c r="I166" s="151"/>
      <c r="J166" s="13"/>
      <c r="K166" s="83" t="s">
        <v>652</v>
      </c>
      <c r="L166" s="158">
        <v>3.0630904745033434E-3</v>
      </c>
    </row>
    <row r="167" spans="1:12" x14ac:dyDescent="0.3">
      <c r="A167" s="102" t="s">
        <v>36</v>
      </c>
      <c r="B167" s="71">
        <v>-36.700000000000003</v>
      </c>
      <c r="C167" s="71">
        <v>-469.8</v>
      </c>
      <c r="D167" s="71">
        <v>-845.4</v>
      </c>
      <c r="E167" s="71">
        <v>2151.6</v>
      </c>
      <c r="F167" s="71">
        <v>-1186.0999999999999</v>
      </c>
      <c r="G167" s="163">
        <f t="shared" si="10"/>
        <v>-77.280000000000015</v>
      </c>
      <c r="H167" s="169">
        <f t="shared" si="11"/>
        <v>9.8631513279007682E-2</v>
      </c>
      <c r="I167" s="151"/>
      <c r="J167" s="13"/>
      <c r="K167" s="83" t="s">
        <v>217</v>
      </c>
      <c r="L167" s="158">
        <v>3.1396677363659271E-3</v>
      </c>
    </row>
    <row r="168" spans="1:12" x14ac:dyDescent="0.3">
      <c r="A168" s="102" t="s">
        <v>291</v>
      </c>
      <c r="B168" s="74">
        <v>1</v>
      </c>
      <c r="C168" s="71">
        <v>9.1999999999999993</v>
      </c>
      <c r="D168" s="71">
        <v>0.9</v>
      </c>
      <c r="E168" s="74">
        <v>64</v>
      </c>
      <c r="F168" s="74">
        <v>-15</v>
      </c>
      <c r="G168" s="163">
        <f t="shared" si="10"/>
        <v>12.02</v>
      </c>
      <c r="H168" s="169">
        <f t="shared" si="11"/>
        <v>-1.5340978126470912E-2</v>
      </c>
      <c r="I168" s="151"/>
      <c r="J168" s="13"/>
      <c r="K168" s="83" t="s">
        <v>201</v>
      </c>
      <c r="L168" s="158">
        <v>4.0585948787169278E-3</v>
      </c>
    </row>
    <row r="169" spans="1:12" x14ac:dyDescent="0.3">
      <c r="A169" s="102" t="s">
        <v>302</v>
      </c>
      <c r="B169" s="71">
        <v>-1748.5</v>
      </c>
      <c r="C169" s="71">
        <v>-255.5</v>
      </c>
      <c r="D169" s="71">
        <v>-459.7</v>
      </c>
      <c r="E169" s="71">
        <v>2382.6999999999998</v>
      </c>
      <c r="F169" s="74">
        <v>899</v>
      </c>
      <c r="G169" s="163">
        <f t="shared" ref="G169:G200" si="12">AVERAGE(B169:F169)</f>
        <v>163.6</v>
      </c>
      <c r="H169" s="169">
        <f t="shared" si="11"/>
        <v>-0.20880066734531127</v>
      </c>
      <c r="I169" s="151"/>
      <c r="J169" s="13"/>
      <c r="K169" s="83" t="s">
        <v>236</v>
      </c>
      <c r="L169" s="158">
        <v>5.6411916238769903E-3</v>
      </c>
    </row>
    <row r="170" spans="1:12" x14ac:dyDescent="0.3">
      <c r="A170" s="102" t="s">
        <v>650</v>
      </c>
      <c r="B170" s="71">
        <v>114.5</v>
      </c>
      <c r="C170" s="74">
        <v>-6</v>
      </c>
      <c r="D170" s="71">
        <v>72.5</v>
      </c>
      <c r="E170" s="71">
        <v>5.7</v>
      </c>
      <c r="F170" s="71">
        <v>-2.2999999999999998</v>
      </c>
      <c r="G170" s="163">
        <f t="shared" si="12"/>
        <v>36.879999999999995</v>
      </c>
      <c r="H170" s="169">
        <f t="shared" si="11"/>
        <v>-4.7069490291534705E-2</v>
      </c>
      <c r="I170" s="151"/>
      <c r="J170" s="13"/>
      <c r="K170" s="83" t="s">
        <v>235</v>
      </c>
      <c r="L170" s="158">
        <v>7.1727368611286622E-3</v>
      </c>
    </row>
    <row r="171" spans="1:12" x14ac:dyDescent="0.3">
      <c r="A171" s="102" t="s">
        <v>335</v>
      </c>
      <c r="B171" s="74">
        <v>457</v>
      </c>
      <c r="C171" s="71">
        <v>-402.2</v>
      </c>
      <c r="D171" s="71">
        <v>-313.3</v>
      </c>
      <c r="E171" s="71">
        <v>40.299999999999997</v>
      </c>
      <c r="F171" s="71">
        <v>322.3</v>
      </c>
      <c r="G171" s="163">
        <f t="shared" si="12"/>
        <v>20.820000000000004</v>
      </c>
      <c r="H171" s="169">
        <f t="shared" si="11"/>
        <v>-2.6572309866316507E-2</v>
      </c>
      <c r="I171" s="151"/>
      <c r="J171" s="13"/>
      <c r="K171" s="83" t="s">
        <v>389</v>
      </c>
      <c r="L171" s="158">
        <v>8.653230590471947E-3</v>
      </c>
    </row>
    <row r="172" spans="1:12" x14ac:dyDescent="0.3">
      <c r="A172" s="102" t="s">
        <v>348</v>
      </c>
      <c r="B172" s="71">
        <v>1276.5</v>
      </c>
      <c r="C172" s="71">
        <v>56759.199999999997</v>
      </c>
      <c r="D172" s="71">
        <v>9688.9</v>
      </c>
      <c r="E172" s="71">
        <v>27157.200000000001</v>
      </c>
      <c r="F172" s="71">
        <v>69129.7</v>
      </c>
      <c r="G172" s="163">
        <f t="shared" si="12"/>
        <v>32802.300000000003</v>
      </c>
      <c r="H172" s="169">
        <f t="shared" si="11"/>
        <v>-41.865171946583764</v>
      </c>
      <c r="I172" s="151"/>
      <c r="J172" s="13"/>
      <c r="K172" s="83" t="s">
        <v>329</v>
      </c>
      <c r="L172" s="158">
        <v>1.0388981859357174E-2</v>
      </c>
    </row>
    <row r="173" spans="1:12" x14ac:dyDescent="0.3">
      <c r="A173" s="102" t="s">
        <v>366</v>
      </c>
      <c r="B173" s="71">
        <v>-44.7</v>
      </c>
      <c r="C173" s="71">
        <v>-541.4</v>
      </c>
      <c r="D173" s="74">
        <v>290</v>
      </c>
      <c r="E173" s="71">
        <v>304.89999999999998</v>
      </c>
      <c r="F173" s="71">
        <v>-163.80000000000001</v>
      </c>
      <c r="G173" s="163">
        <f t="shared" si="12"/>
        <v>-31.000000000000011</v>
      </c>
      <c r="H173" s="169">
        <f t="shared" si="11"/>
        <v>3.9564918629001536E-2</v>
      </c>
      <c r="I173" s="151"/>
      <c r="J173" s="13"/>
      <c r="K173" s="83" t="s">
        <v>233</v>
      </c>
      <c r="L173" s="158">
        <v>1.0950548446349453E-2</v>
      </c>
    </row>
    <row r="174" spans="1:12" x14ac:dyDescent="0.3">
      <c r="A174" s="102" t="s">
        <v>368</v>
      </c>
      <c r="B174" s="71">
        <v>1.3</v>
      </c>
      <c r="C174" s="71">
        <v>0.3</v>
      </c>
      <c r="D174" s="71">
        <v>-0.7</v>
      </c>
      <c r="E174" s="71">
        <v>1.4</v>
      </c>
      <c r="F174" s="71">
        <v>4.9000000000000004</v>
      </c>
      <c r="G174" s="163">
        <f t="shared" si="12"/>
        <v>1.44</v>
      </c>
      <c r="H174" s="169">
        <f t="shared" si="11"/>
        <v>-1.837854284702006E-3</v>
      </c>
      <c r="I174" s="151"/>
      <c r="J174" s="13"/>
      <c r="K174" s="83" t="s">
        <v>359</v>
      </c>
      <c r="L174" s="158">
        <v>1.4090216182715382E-2</v>
      </c>
    </row>
    <row r="175" spans="1:12" x14ac:dyDescent="0.3">
      <c r="A175" s="102" t="s">
        <v>425</v>
      </c>
      <c r="B175" s="71">
        <v>-329.7</v>
      </c>
      <c r="C175" s="71">
        <v>489.8</v>
      </c>
      <c r="D175" s="71">
        <v>-812.3</v>
      </c>
      <c r="E175" s="71">
        <v>-381.4</v>
      </c>
      <c r="F175" s="71">
        <v>68.2</v>
      </c>
      <c r="G175" s="163">
        <f t="shared" si="12"/>
        <v>-193.07999999999998</v>
      </c>
      <c r="H175" s="169">
        <f t="shared" si="11"/>
        <v>0.24642562867379394</v>
      </c>
      <c r="I175" s="151"/>
      <c r="J175" s="13"/>
      <c r="K175" s="83" t="s">
        <v>382</v>
      </c>
      <c r="L175" s="158">
        <v>1.6872523363722584E-2</v>
      </c>
    </row>
    <row r="176" spans="1:12" x14ac:dyDescent="0.3">
      <c r="A176" s="102" t="s">
        <v>210</v>
      </c>
      <c r="B176" s="71">
        <v>20.8</v>
      </c>
      <c r="C176" s="71">
        <v>124.2</v>
      </c>
      <c r="D176" s="71">
        <v>-7.1</v>
      </c>
      <c r="E176" s="74">
        <v>53</v>
      </c>
      <c r="F176" s="71">
        <v>79.7</v>
      </c>
      <c r="G176" s="163">
        <f t="shared" si="12"/>
        <v>54.120000000000005</v>
      </c>
      <c r="H176" s="169">
        <f t="shared" si="11"/>
        <v>-6.9072690200050399E-2</v>
      </c>
      <c r="I176" s="151"/>
      <c r="J176" s="13"/>
      <c r="K176" s="83" t="s">
        <v>245</v>
      </c>
      <c r="L176" s="158">
        <v>1.9552727528913013E-2</v>
      </c>
    </row>
    <row r="177" spans="1:12" x14ac:dyDescent="0.3">
      <c r="A177" s="102" t="s">
        <v>213</v>
      </c>
      <c r="B177" s="71">
        <v>-39.200000000000003</v>
      </c>
      <c r="C177" s="74">
        <v>-239</v>
      </c>
      <c r="D177" s="71">
        <v>100.3</v>
      </c>
      <c r="E177" s="74">
        <v>-13</v>
      </c>
      <c r="F177" s="71">
        <v>18.5</v>
      </c>
      <c r="G177" s="163">
        <f t="shared" si="12"/>
        <v>-34.479999999999997</v>
      </c>
      <c r="H177" s="169">
        <f t="shared" si="11"/>
        <v>4.4006399817031361E-2</v>
      </c>
      <c r="I177" s="151"/>
      <c r="J177" s="13"/>
      <c r="K177" s="83" t="s">
        <v>333</v>
      </c>
      <c r="L177" s="158">
        <v>2.0344025901493038E-2</v>
      </c>
    </row>
    <row r="178" spans="1:12" x14ac:dyDescent="0.3">
      <c r="A178" s="102" t="s">
        <v>215</v>
      </c>
      <c r="B178" s="71">
        <v>85.6</v>
      </c>
      <c r="C178" s="71">
        <v>-90.7</v>
      </c>
      <c r="D178" s="74">
        <v>-621</v>
      </c>
      <c r="E178" s="71">
        <v>128.6</v>
      </c>
      <c r="F178" s="71">
        <v>40.700000000000003</v>
      </c>
      <c r="G178" s="163">
        <f t="shared" si="12"/>
        <v>-91.36</v>
      </c>
      <c r="H178" s="169">
        <f t="shared" si="11"/>
        <v>0.11660164406276059</v>
      </c>
      <c r="I178" s="151"/>
      <c r="J178" s="13"/>
      <c r="K178" s="83" t="s">
        <v>384</v>
      </c>
      <c r="L178" s="158">
        <v>2.348369363785896E-2</v>
      </c>
    </row>
    <row r="179" spans="1:12" x14ac:dyDescent="0.3">
      <c r="A179" s="102" t="s">
        <v>279</v>
      </c>
      <c r="B179" s="71">
        <v>25.8</v>
      </c>
      <c r="C179" s="71">
        <v>-42.5</v>
      </c>
      <c r="D179" s="71">
        <v>-31.3</v>
      </c>
      <c r="E179" s="71">
        <v>-104.6</v>
      </c>
      <c r="F179" s="71">
        <v>-89.6</v>
      </c>
      <c r="G179" s="163">
        <f t="shared" si="12"/>
        <v>-48.44</v>
      </c>
      <c r="H179" s="169">
        <f t="shared" si="11"/>
        <v>6.1823376077059143E-2</v>
      </c>
      <c r="I179" s="151"/>
      <c r="J179" s="13"/>
      <c r="K179" s="83" t="s">
        <v>278</v>
      </c>
      <c r="L179" s="158">
        <v>2.5398125184423553E-2</v>
      </c>
    </row>
    <row r="180" spans="1:12" x14ac:dyDescent="0.3">
      <c r="A180" s="102" t="s">
        <v>281</v>
      </c>
      <c r="B180" s="71">
        <v>6953.6</v>
      </c>
      <c r="C180" s="71">
        <v>-5255.7</v>
      </c>
      <c r="D180" s="71">
        <v>3896.3</v>
      </c>
      <c r="E180" s="71">
        <v>1607.7</v>
      </c>
      <c r="F180" s="71">
        <v>3808.3</v>
      </c>
      <c r="G180" s="163">
        <f t="shared" si="12"/>
        <v>2202.04</v>
      </c>
      <c r="H180" s="169">
        <f t="shared" si="11"/>
        <v>-2.810436561864726</v>
      </c>
      <c r="I180" s="151"/>
      <c r="J180" s="13"/>
      <c r="K180" s="83" t="s">
        <v>300</v>
      </c>
      <c r="L180" s="158">
        <v>2.6112846295141001E-2</v>
      </c>
    </row>
    <row r="181" spans="1:12" x14ac:dyDescent="0.3">
      <c r="A181" s="102" t="s">
        <v>284</v>
      </c>
      <c r="B181" s="71">
        <v>89.4</v>
      </c>
      <c r="C181" s="74">
        <v>-29</v>
      </c>
      <c r="D181" s="71">
        <v>-8.5</v>
      </c>
      <c r="E181" s="71">
        <v>-72.400000000000006</v>
      </c>
      <c r="F181" s="71">
        <v>-138.5</v>
      </c>
      <c r="G181" s="163">
        <f t="shared" si="12"/>
        <v>-31.8</v>
      </c>
      <c r="H181" s="169">
        <f t="shared" si="11"/>
        <v>4.0585948787169306E-2</v>
      </c>
      <c r="I181" s="151"/>
      <c r="J181" s="13"/>
      <c r="K181" s="83" t="s">
        <v>313</v>
      </c>
      <c r="L181" s="158">
        <v>3.0426698713399876E-2</v>
      </c>
    </row>
    <row r="182" spans="1:12" x14ac:dyDescent="0.3">
      <c r="A182" s="102" t="s">
        <v>289</v>
      </c>
      <c r="B182" s="71">
        <v>-616.29999999999995</v>
      </c>
      <c r="C182" s="71">
        <v>102.8</v>
      </c>
      <c r="D182" s="71">
        <v>-358.6</v>
      </c>
      <c r="E182" s="71">
        <v>270.8</v>
      </c>
      <c r="F182" s="71">
        <v>-298.10000000000002</v>
      </c>
      <c r="G182" s="163">
        <f t="shared" si="12"/>
        <v>-179.88</v>
      </c>
      <c r="H182" s="169">
        <f t="shared" si="11"/>
        <v>0.2295786310640256</v>
      </c>
      <c r="I182" s="151"/>
      <c r="J182" s="13"/>
      <c r="K182" s="83" t="s">
        <v>666</v>
      </c>
      <c r="L182" s="158">
        <v>3.1728512165063796E-2</v>
      </c>
    </row>
    <row r="183" spans="1:12" x14ac:dyDescent="0.3">
      <c r="A183" s="102" t="s">
        <v>293</v>
      </c>
      <c r="B183" s="71">
        <v>-179.6</v>
      </c>
      <c r="C183" s="71">
        <v>1347.3</v>
      </c>
      <c r="D183" s="71">
        <v>260.7</v>
      </c>
      <c r="E183" s="71">
        <v>244.9</v>
      </c>
      <c r="F183" s="71">
        <v>287.39999999999998</v>
      </c>
      <c r="G183" s="163">
        <f t="shared" si="12"/>
        <v>392.14000000000004</v>
      </c>
      <c r="H183" s="169">
        <f t="shared" si="11"/>
        <v>-0.50048345777989223</v>
      </c>
      <c r="I183" s="151"/>
      <c r="J183" s="13"/>
      <c r="K183" s="83" t="s">
        <v>323</v>
      </c>
      <c r="L183" s="158">
        <v>3.3362160418132253E-2</v>
      </c>
    </row>
    <row r="184" spans="1:12" x14ac:dyDescent="0.3">
      <c r="A184" s="102" t="s">
        <v>669</v>
      </c>
      <c r="B184" s="74">
        <v>6</v>
      </c>
      <c r="C184" s="71">
        <v>3.1</v>
      </c>
      <c r="D184" s="71">
        <v>1.1000000000000001</v>
      </c>
      <c r="E184" s="71">
        <v>4.0999999999999996</v>
      </c>
      <c r="F184" s="71">
        <v>6.8</v>
      </c>
      <c r="G184" s="163">
        <f t="shared" si="12"/>
        <v>4.22</v>
      </c>
      <c r="H184" s="169">
        <f t="shared" si="11"/>
        <v>-5.3859340843350452E-3</v>
      </c>
      <c r="I184" s="151"/>
      <c r="J184" s="13"/>
      <c r="K184" s="83" t="s">
        <v>366</v>
      </c>
      <c r="L184" s="158">
        <v>3.9564918629001536E-2</v>
      </c>
    </row>
    <row r="185" spans="1:12" x14ac:dyDescent="0.3">
      <c r="A185" s="102" t="s">
        <v>328</v>
      </c>
      <c r="B185" s="71">
        <v>-467.5</v>
      </c>
      <c r="C185" s="71">
        <v>-129.69999999999999</v>
      </c>
      <c r="D185" s="71">
        <v>-113.1</v>
      </c>
      <c r="E185" s="71">
        <v>-35.4</v>
      </c>
      <c r="F185" s="71">
        <v>-142.69999999999999</v>
      </c>
      <c r="G185" s="163">
        <f t="shared" si="12"/>
        <v>-177.68</v>
      </c>
      <c r="H185" s="169">
        <f t="shared" si="11"/>
        <v>0.2267707981290642</v>
      </c>
      <c r="I185" s="151"/>
      <c r="J185" s="13"/>
      <c r="K185" s="83" t="s">
        <v>284</v>
      </c>
      <c r="L185" s="158">
        <v>4.0585948787169306E-2</v>
      </c>
    </row>
    <row r="186" spans="1:12" x14ac:dyDescent="0.3">
      <c r="A186" s="102" t="s">
        <v>337</v>
      </c>
      <c r="B186" s="71">
        <v>-349.7</v>
      </c>
      <c r="C186" s="71">
        <v>-6010.9</v>
      </c>
      <c r="D186" s="71">
        <v>-1444.5</v>
      </c>
      <c r="E186" s="71">
        <v>-966.1</v>
      </c>
      <c r="F186" s="74">
        <v>1121</v>
      </c>
      <c r="G186" s="163">
        <f t="shared" si="12"/>
        <v>-1530.0399999999997</v>
      </c>
      <c r="H186" s="169">
        <f t="shared" si="11"/>
        <v>1.9527712290037895</v>
      </c>
      <c r="I186" s="151"/>
      <c r="J186" s="13"/>
      <c r="K186" s="83" t="s">
        <v>282</v>
      </c>
      <c r="L186" s="158">
        <v>4.2270648548146147E-2</v>
      </c>
    </row>
    <row r="187" spans="1:12" x14ac:dyDescent="0.3">
      <c r="A187" s="102" t="s">
        <v>44</v>
      </c>
      <c r="B187" s="74">
        <v>2159</v>
      </c>
      <c r="C187" s="71">
        <v>-782.2</v>
      </c>
      <c r="D187" s="71">
        <v>13803.6</v>
      </c>
      <c r="E187" s="71">
        <v>8111.2</v>
      </c>
      <c r="F187" s="71">
        <v>4638.3999999999996</v>
      </c>
      <c r="G187" s="163">
        <f t="shared" si="12"/>
        <v>5586</v>
      </c>
      <c r="H187" s="169">
        <f t="shared" si="11"/>
        <v>-7.1293430794065316</v>
      </c>
      <c r="I187" s="151"/>
      <c r="J187" s="13"/>
      <c r="K187" s="83" t="s">
        <v>213</v>
      </c>
      <c r="L187" s="158">
        <v>4.4006399817031361E-2</v>
      </c>
    </row>
    <row r="188" spans="1:12" x14ac:dyDescent="0.3">
      <c r="A188" s="102" t="s">
        <v>363</v>
      </c>
      <c r="B188" s="74">
        <v>16</v>
      </c>
      <c r="C188" s="71">
        <v>10.6</v>
      </c>
      <c r="D188" s="71">
        <v>14.1</v>
      </c>
      <c r="E188" s="71">
        <v>1.8</v>
      </c>
      <c r="F188" s="71">
        <v>8.1</v>
      </c>
      <c r="G188" s="163">
        <f t="shared" si="12"/>
        <v>10.120000000000001</v>
      </c>
      <c r="H188" s="169">
        <f t="shared" si="11"/>
        <v>-1.2916031500822434E-2</v>
      </c>
      <c r="I188" s="151"/>
      <c r="J188" s="13"/>
      <c r="K188" s="83" t="s">
        <v>307</v>
      </c>
      <c r="L188" s="158">
        <v>4.4567966404023655E-2</v>
      </c>
    </row>
    <row r="189" spans="1:12" x14ac:dyDescent="0.3">
      <c r="A189" s="102" t="s">
        <v>378</v>
      </c>
      <c r="B189" s="74">
        <v>23429</v>
      </c>
      <c r="C189" s="71">
        <v>52894.5</v>
      </c>
      <c r="D189" s="71">
        <v>5838.2</v>
      </c>
      <c r="E189" s="71">
        <v>5981.7</v>
      </c>
      <c r="F189" s="71">
        <v>713.5</v>
      </c>
      <c r="G189" s="163">
        <f t="shared" si="12"/>
        <v>17771.379999999997</v>
      </c>
      <c r="H189" s="169">
        <f t="shared" si="11"/>
        <v>-22.681393665324677</v>
      </c>
      <c r="I189" s="151"/>
      <c r="J189" s="13"/>
      <c r="K189" s="83" t="s">
        <v>258</v>
      </c>
      <c r="L189" s="158">
        <v>5.6360864730861521E-2</v>
      </c>
    </row>
    <row r="190" spans="1:12" x14ac:dyDescent="0.3">
      <c r="A190" s="102" t="s">
        <v>387</v>
      </c>
      <c r="B190" s="71">
        <v>12.2</v>
      </c>
      <c r="C190" s="71">
        <v>10.1</v>
      </c>
      <c r="D190" s="71">
        <v>1.6</v>
      </c>
      <c r="E190" s="71">
        <v>-0.3</v>
      </c>
      <c r="F190" s="71">
        <v>-0.5</v>
      </c>
      <c r="G190" s="163">
        <f t="shared" si="12"/>
        <v>4.6199999999999992</v>
      </c>
      <c r="H190" s="169">
        <f t="shared" ref="H190:H220" si="13">G190/$G$6*100</f>
        <v>-5.8964491634189353E-3</v>
      </c>
      <c r="I190" s="151"/>
      <c r="J190" s="13"/>
      <c r="K190" s="83" t="s">
        <v>279</v>
      </c>
      <c r="L190" s="158">
        <v>6.1823376077059143E-2</v>
      </c>
    </row>
    <row r="191" spans="1:12" x14ac:dyDescent="0.3">
      <c r="A191" s="102" t="s">
        <v>667</v>
      </c>
      <c r="B191" s="74">
        <v>0</v>
      </c>
      <c r="C191" s="74">
        <v>0</v>
      </c>
      <c r="D191" s="74">
        <v>0</v>
      </c>
      <c r="E191" s="71">
        <v>0.1</v>
      </c>
      <c r="F191" s="71">
        <v>0.1</v>
      </c>
      <c r="G191" s="163">
        <f t="shared" si="12"/>
        <v>0.04</v>
      </c>
      <c r="H191" s="169">
        <f t="shared" si="13"/>
        <v>-5.1051507908389056E-5</v>
      </c>
      <c r="I191" s="151"/>
      <c r="J191" s="13"/>
      <c r="K191" s="83" t="s">
        <v>653</v>
      </c>
      <c r="L191" s="158">
        <v>6.6622217820447721E-2</v>
      </c>
    </row>
    <row r="192" spans="1:12" x14ac:dyDescent="0.3">
      <c r="A192" s="102" t="s">
        <v>662</v>
      </c>
      <c r="B192" s="71">
        <v>-0.1</v>
      </c>
      <c r="C192" s="74">
        <v>0</v>
      </c>
      <c r="D192" s="74">
        <v>0</v>
      </c>
      <c r="E192" s="74">
        <v>0</v>
      </c>
      <c r="F192" s="74">
        <v>0</v>
      </c>
      <c r="G192" s="163">
        <f t="shared" si="12"/>
        <v>-0.02</v>
      </c>
      <c r="H192" s="169">
        <f t="shared" si="13"/>
        <v>2.5525753954194528E-5</v>
      </c>
      <c r="I192" s="151"/>
      <c r="J192" s="13"/>
      <c r="K192" s="83" t="s">
        <v>594</v>
      </c>
      <c r="L192" s="158">
        <v>6.9404525001454928E-2</v>
      </c>
    </row>
    <row r="193" spans="1:12" x14ac:dyDescent="0.3">
      <c r="A193" s="102" t="s">
        <v>659</v>
      </c>
      <c r="B193" s="74">
        <v>-7</v>
      </c>
      <c r="C193" s="74">
        <v>29</v>
      </c>
      <c r="D193" s="74">
        <v>0</v>
      </c>
      <c r="E193" s="74">
        <v>0</v>
      </c>
      <c r="F193" s="74">
        <v>0</v>
      </c>
      <c r="G193" s="163">
        <f t="shared" si="12"/>
        <v>4.4000000000000004</v>
      </c>
      <c r="H193" s="169">
        <f t="shared" si="13"/>
        <v>-5.6156658699227967E-3</v>
      </c>
      <c r="I193" s="151"/>
      <c r="J193" s="13"/>
      <c r="K193" s="83" t="s">
        <v>315</v>
      </c>
      <c r="L193" s="158">
        <v>7.5224396903011304E-2</v>
      </c>
    </row>
    <row r="194" spans="1:12" x14ac:dyDescent="0.3">
      <c r="A194" s="102" t="s">
        <v>660</v>
      </c>
      <c r="B194" s="74">
        <v>-3</v>
      </c>
      <c r="C194" s="74">
        <v>4</v>
      </c>
      <c r="D194" s="74">
        <v>0</v>
      </c>
      <c r="E194" s="74">
        <v>0</v>
      </c>
      <c r="F194" s="74">
        <v>0</v>
      </c>
      <c r="G194" s="163">
        <f t="shared" si="12"/>
        <v>0.2</v>
      </c>
      <c r="H194" s="169">
        <f t="shared" si="13"/>
        <v>-2.552575395419453E-4</v>
      </c>
      <c r="I194" s="151"/>
      <c r="J194" s="13"/>
      <c r="K194" s="83" t="s">
        <v>377</v>
      </c>
      <c r="L194" s="158">
        <v>8.6430202888902657E-2</v>
      </c>
    </row>
    <row r="195" spans="1:12" x14ac:dyDescent="0.3">
      <c r="A195" s="102" t="s">
        <v>260</v>
      </c>
      <c r="B195" s="74">
        <v>0</v>
      </c>
      <c r="C195" s="74">
        <v>-1</v>
      </c>
      <c r="D195" s="74">
        <v>1</v>
      </c>
      <c r="E195" s="71">
        <v>0.2</v>
      </c>
      <c r="F195" s="74">
        <v>1</v>
      </c>
      <c r="G195" s="163">
        <f t="shared" si="12"/>
        <v>0.24</v>
      </c>
      <c r="H195" s="169">
        <f t="shared" si="13"/>
        <v>-3.0630904745033435E-4</v>
      </c>
      <c r="I195" s="151"/>
      <c r="J195" s="13"/>
      <c r="K195" s="83" t="s">
        <v>221</v>
      </c>
      <c r="L195" s="158">
        <v>9.3909248797481665E-2</v>
      </c>
    </row>
    <row r="196" spans="1:12" x14ac:dyDescent="0.3">
      <c r="A196" s="102" t="s">
        <v>493</v>
      </c>
      <c r="B196" s="74">
        <v>787</v>
      </c>
      <c r="C196" s="74">
        <v>-888</v>
      </c>
      <c r="D196" s="74">
        <v>399</v>
      </c>
      <c r="E196" s="74">
        <v>-66</v>
      </c>
      <c r="F196" s="71">
        <v>-124.2</v>
      </c>
      <c r="G196" s="163">
        <f t="shared" si="12"/>
        <v>21.56</v>
      </c>
      <c r="H196" s="169">
        <f t="shared" si="13"/>
        <v>-2.7516762762621699E-2</v>
      </c>
      <c r="I196" s="151"/>
      <c r="J196" s="13"/>
      <c r="K196" s="83" t="s">
        <v>36</v>
      </c>
      <c r="L196" s="158">
        <v>9.8631513279007682E-2</v>
      </c>
    </row>
    <row r="197" spans="1:12" x14ac:dyDescent="0.3">
      <c r="A197" s="102" t="s">
        <v>332</v>
      </c>
      <c r="B197" s="74">
        <v>2</v>
      </c>
      <c r="C197" s="71">
        <v>-0.4</v>
      </c>
      <c r="D197" s="71">
        <v>-0.2</v>
      </c>
      <c r="E197" s="71">
        <v>-0.1</v>
      </c>
      <c r="F197" s="74">
        <v>1</v>
      </c>
      <c r="G197" s="163">
        <f t="shared" si="12"/>
        <v>0.45999999999999996</v>
      </c>
      <c r="H197" s="169">
        <f t="shared" si="13"/>
        <v>-5.8709234094647417E-4</v>
      </c>
      <c r="I197" s="151"/>
      <c r="J197" s="13"/>
      <c r="K197" s="83" t="s">
        <v>224</v>
      </c>
      <c r="L197" s="158">
        <v>0.10182223252328197</v>
      </c>
    </row>
    <row r="198" spans="1:12" x14ac:dyDescent="0.3">
      <c r="A198" s="102" t="s">
        <v>351</v>
      </c>
      <c r="B198" s="74">
        <v>-2</v>
      </c>
      <c r="C198" s="74">
        <v>12</v>
      </c>
      <c r="D198" s="74">
        <v>3</v>
      </c>
      <c r="E198" s="71">
        <v>-8.9</v>
      </c>
      <c r="F198" s="71">
        <v>9.1</v>
      </c>
      <c r="G198" s="163">
        <f t="shared" si="12"/>
        <v>2.6399999999999997</v>
      </c>
      <c r="H198" s="169">
        <f t="shared" si="13"/>
        <v>-3.3693995219536777E-3</v>
      </c>
      <c r="I198" s="151"/>
      <c r="J198" s="13"/>
      <c r="K198" s="83" t="s">
        <v>238</v>
      </c>
      <c r="L198" s="158">
        <v>0.11313014152499014</v>
      </c>
    </row>
    <row r="199" spans="1:12" x14ac:dyDescent="0.3">
      <c r="A199" s="102" t="s">
        <v>383</v>
      </c>
      <c r="B199" s="71">
        <v>0.3</v>
      </c>
      <c r="C199" s="71">
        <v>-1.4</v>
      </c>
      <c r="D199" s="74">
        <v>-1</v>
      </c>
      <c r="E199" s="71">
        <v>-0.9</v>
      </c>
      <c r="F199" s="71">
        <v>-0.8</v>
      </c>
      <c r="G199" s="163">
        <f t="shared" si="12"/>
        <v>-0.76</v>
      </c>
      <c r="H199" s="169">
        <f t="shared" si="13"/>
        <v>9.6997865025939215E-4</v>
      </c>
      <c r="I199" s="151"/>
      <c r="J199" s="13"/>
      <c r="K199" s="83" t="s">
        <v>215</v>
      </c>
      <c r="L199" s="158">
        <v>0.11660164406276059</v>
      </c>
    </row>
    <row r="200" spans="1:12" x14ac:dyDescent="0.3">
      <c r="A200" s="102" t="s">
        <v>550</v>
      </c>
      <c r="B200" s="74">
        <v>-8</v>
      </c>
      <c r="C200" s="74">
        <v>1</v>
      </c>
      <c r="D200" s="71">
        <v>3.7</v>
      </c>
      <c r="E200" s="74">
        <v>0</v>
      </c>
      <c r="F200" s="71">
        <v>-8.6</v>
      </c>
      <c r="G200" s="163">
        <f t="shared" si="12"/>
        <v>-2.38</v>
      </c>
      <c r="H200" s="169">
        <f t="shared" si="13"/>
        <v>3.0375647205491485E-3</v>
      </c>
      <c r="I200" s="151"/>
      <c r="J200" s="13"/>
      <c r="K200" s="83" t="s">
        <v>649</v>
      </c>
      <c r="L200" s="158">
        <v>0.14460339615051199</v>
      </c>
    </row>
    <row r="201" spans="1:12" x14ac:dyDescent="0.3">
      <c r="A201" s="102" t="s">
        <v>287</v>
      </c>
      <c r="B201" s="74">
        <v>0</v>
      </c>
      <c r="C201" s="74">
        <v>0</v>
      </c>
      <c r="D201" s="71">
        <v>1.2</v>
      </c>
      <c r="E201" s="74">
        <v>0</v>
      </c>
      <c r="F201" s="74">
        <v>0</v>
      </c>
      <c r="G201" s="163">
        <f t="shared" ref="G201:G220" si="14">AVERAGE(B201:F201)</f>
        <v>0.24</v>
      </c>
      <c r="H201" s="169">
        <f t="shared" si="13"/>
        <v>-3.0630904745033435E-4</v>
      </c>
      <c r="I201" s="151"/>
      <c r="J201" s="13"/>
      <c r="K201" s="83" t="s">
        <v>346</v>
      </c>
      <c r="L201" s="158">
        <v>0.16938890324003489</v>
      </c>
    </row>
    <row r="202" spans="1:12" x14ac:dyDescent="0.3">
      <c r="A202" s="102" t="s">
        <v>306</v>
      </c>
      <c r="B202" s="71">
        <v>389.2</v>
      </c>
      <c r="C202" s="71">
        <v>-74.599999999999994</v>
      </c>
      <c r="D202" s="71">
        <v>719.7</v>
      </c>
      <c r="E202" s="71">
        <v>111.9</v>
      </c>
      <c r="F202" s="71">
        <v>-113.8</v>
      </c>
      <c r="G202" s="163">
        <f t="shared" si="14"/>
        <v>206.48000000000008</v>
      </c>
      <c r="H202" s="169">
        <f t="shared" si="13"/>
        <v>-0.26352788382310438</v>
      </c>
      <c r="I202" s="151"/>
      <c r="J202" s="13"/>
      <c r="K202" s="83" t="s">
        <v>334</v>
      </c>
      <c r="L202" s="158">
        <v>0.19174946370390938</v>
      </c>
    </row>
    <row r="203" spans="1:12" x14ac:dyDescent="0.3">
      <c r="A203" s="102" t="s">
        <v>665</v>
      </c>
      <c r="B203" s="71">
        <v>4.2</v>
      </c>
      <c r="C203" s="74">
        <v>0</v>
      </c>
      <c r="D203" s="74">
        <v>-1</v>
      </c>
      <c r="E203" s="74">
        <v>0</v>
      </c>
      <c r="F203" s="74">
        <v>2</v>
      </c>
      <c r="G203" s="163">
        <f t="shared" si="14"/>
        <v>1.04</v>
      </c>
      <c r="H203" s="169">
        <f t="shared" si="13"/>
        <v>-1.3273392056181155E-3</v>
      </c>
      <c r="I203" s="151"/>
      <c r="J203" s="13"/>
      <c r="K203" s="83" t="s">
        <v>5</v>
      </c>
      <c r="L203" s="158">
        <v>0.2181941448004549</v>
      </c>
    </row>
    <row r="204" spans="1:12" x14ac:dyDescent="0.3">
      <c r="A204" s="102" t="s">
        <v>318</v>
      </c>
      <c r="B204" s="71">
        <v>0.4</v>
      </c>
      <c r="C204" s="71">
        <v>-0.2</v>
      </c>
      <c r="D204" s="71">
        <v>0.8</v>
      </c>
      <c r="E204" s="71">
        <v>0.3</v>
      </c>
      <c r="F204" s="71">
        <v>1.1000000000000001</v>
      </c>
      <c r="G204" s="163">
        <f t="shared" si="14"/>
        <v>0.48000000000000009</v>
      </c>
      <c r="H204" s="169">
        <f t="shared" si="13"/>
        <v>-6.1261809490066881E-4</v>
      </c>
      <c r="I204" s="151"/>
      <c r="J204" s="13"/>
      <c r="K204" s="83" t="s">
        <v>328</v>
      </c>
      <c r="L204" s="158">
        <v>0.2267707981290642</v>
      </c>
    </row>
    <row r="205" spans="1:12" x14ac:dyDescent="0.3">
      <c r="A205" s="102" t="s">
        <v>487</v>
      </c>
      <c r="B205" s="71">
        <v>-0.1</v>
      </c>
      <c r="C205" s="74">
        <v>0</v>
      </c>
      <c r="D205" s="74">
        <v>0</v>
      </c>
      <c r="E205" s="74">
        <v>0</v>
      </c>
      <c r="F205" s="74">
        <v>0</v>
      </c>
      <c r="G205" s="163">
        <f t="shared" si="14"/>
        <v>-0.02</v>
      </c>
      <c r="H205" s="169">
        <f t="shared" si="13"/>
        <v>2.5525753954194528E-5</v>
      </c>
      <c r="I205" s="151"/>
      <c r="J205" s="13"/>
      <c r="K205" s="83" t="s">
        <v>289</v>
      </c>
      <c r="L205" s="158">
        <v>0.2295786310640256</v>
      </c>
    </row>
    <row r="206" spans="1:12" x14ac:dyDescent="0.3">
      <c r="A206" s="102" t="s">
        <v>330</v>
      </c>
      <c r="B206" s="71">
        <v>0.6</v>
      </c>
      <c r="C206" s="74">
        <v>0</v>
      </c>
      <c r="D206" s="74">
        <v>0</v>
      </c>
      <c r="E206" s="74">
        <v>0</v>
      </c>
      <c r="F206" s="74">
        <v>0</v>
      </c>
      <c r="G206" s="163">
        <f t="shared" si="14"/>
        <v>0.12</v>
      </c>
      <c r="H206" s="169">
        <f t="shared" si="13"/>
        <v>-1.5315452372516717E-4</v>
      </c>
      <c r="I206" s="151"/>
      <c r="J206" s="13"/>
      <c r="K206" s="83" t="s">
        <v>425</v>
      </c>
      <c r="L206" s="158">
        <v>0.24642562867379394</v>
      </c>
    </row>
    <row r="207" spans="1:12" x14ac:dyDescent="0.3">
      <c r="A207" s="102" t="s">
        <v>620</v>
      </c>
      <c r="B207" s="71">
        <v>15.5</v>
      </c>
      <c r="C207" s="74">
        <v>5</v>
      </c>
      <c r="D207" s="71">
        <v>16.899999999999999</v>
      </c>
      <c r="E207" s="71">
        <v>95.2</v>
      </c>
      <c r="F207" s="71">
        <v>-9.6999999999999993</v>
      </c>
      <c r="G207" s="163">
        <f t="shared" si="14"/>
        <v>24.58</v>
      </c>
      <c r="H207" s="169">
        <f t="shared" si="13"/>
        <v>-3.1371151609705071E-2</v>
      </c>
      <c r="I207" s="151"/>
      <c r="J207" s="13"/>
      <c r="K207" s="83" t="s">
        <v>371</v>
      </c>
      <c r="L207" s="158">
        <v>0.31713196712691283</v>
      </c>
    </row>
    <row r="208" spans="1:12" x14ac:dyDescent="0.3">
      <c r="A208" s="102" t="s">
        <v>664</v>
      </c>
      <c r="B208" s="71">
        <v>-1.9</v>
      </c>
      <c r="C208" s="71">
        <v>-0.8</v>
      </c>
      <c r="D208" s="71">
        <v>-10.9</v>
      </c>
      <c r="E208" s="71">
        <v>2274.9</v>
      </c>
      <c r="F208" s="71">
        <v>-3.2</v>
      </c>
      <c r="G208" s="163">
        <f t="shared" si="14"/>
        <v>451.62000000000006</v>
      </c>
      <c r="H208" s="169">
        <f t="shared" si="13"/>
        <v>-0.57639705003966668</v>
      </c>
      <c r="I208" s="151"/>
      <c r="J208" s="13"/>
      <c r="K208" s="83" t="s">
        <v>331</v>
      </c>
      <c r="L208" s="158">
        <v>0.34462320413558034</v>
      </c>
    </row>
    <row r="209" spans="1:12" x14ac:dyDescent="0.3">
      <c r="A209" s="102" t="s">
        <v>558</v>
      </c>
      <c r="B209" s="71">
        <v>6.6</v>
      </c>
      <c r="C209" s="74">
        <v>10</v>
      </c>
      <c r="D209" s="74">
        <v>0</v>
      </c>
      <c r="E209" s="74">
        <v>5</v>
      </c>
      <c r="F209" s="74">
        <v>-2</v>
      </c>
      <c r="G209" s="163">
        <f t="shared" si="14"/>
        <v>3.9200000000000004</v>
      </c>
      <c r="H209" s="169">
        <f t="shared" si="13"/>
        <v>-5.0030477750221281E-3</v>
      </c>
      <c r="I209" s="151"/>
      <c r="J209" s="13"/>
      <c r="K209" s="83" t="s">
        <v>614</v>
      </c>
      <c r="L209" s="158">
        <v>0.36103626392812738</v>
      </c>
    </row>
    <row r="210" spans="1:12" x14ac:dyDescent="0.3">
      <c r="A210" s="102" t="s">
        <v>655</v>
      </c>
      <c r="B210" s="74">
        <v>5</v>
      </c>
      <c r="C210" s="74">
        <v>-2</v>
      </c>
      <c r="D210" s="74">
        <v>4</v>
      </c>
      <c r="E210" s="74">
        <v>1</v>
      </c>
      <c r="F210" s="71">
        <v>0.8</v>
      </c>
      <c r="G210" s="163">
        <f t="shared" si="14"/>
        <v>1.7600000000000002</v>
      </c>
      <c r="H210" s="169">
        <f t="shared" si="13"/>
        <v>-2.246266347969119E-3</v>
      </c>
      <c r="I210" s="151"/>
      <c r="J210" s="13"/>
      <c r="K210" s="83" t="s">
        <v>237</v>
      </c>
      <c r="L210" s="158">
        <v>0.46474740224401978</v>
      </c>
    </row>
    <row r="211" spans="1:12" x14ac:dyDescent="0.3">
      <c r="A211" s="102" t="s">
        <v>663</v>
      </c>
      <c r="B211" s="74">
        <v>0</v>
      </c>
      <c r="C211" s="74">
        <v>0</v>
      </c>
      <c r="D211" s="74">
        <v>0</v>
      </c>
      <c r="E211" s="74">
        <v>0</v>
      </c>
      <c r="F211" s="74">
        <v>0</v>
      </c>
      <c r="G211" s="163">
        <f t="shared" si="14"/>
        <v>0</v>
      </c>
      <c r="H211" s="169">
        <f t="shared" si="13"/>
        <v>0</v>
      </c>
      <c r="I211" s="151"/>
      <c r="J211" s="13"/>
      <c r="K211" s="83" t="s">
        <v>295</v>
      </c>
      <c r="L211" s="158">
        <v>0.51467577697842426</v>
      </c>
    </row>
    <row r="212" spans="1:12" x14ac:dyDescent="0.3">
      <c r="A212" s="102" t="s">
        <v>341</v>
      </c>
      <c r="B212" s="71">
        <v>144.6</v>
      </c>
      <c r="C212" s="71">
        <v>211.1</v>
      </c>
      <c r="D212" s="71">
        <v>370.7</v>
      </c>
      <c r="E212" s="71">
        <v>-13.7</v>
      </c>
      <c r="F212" s="71">
        <v>-291.10000000000002</v>
      </c>
      <c r="G212" s="163">
        <f t="shared" si="14"/>
        <v>84.319999999999979</v>
      </c>
      <c r="H212" s="169">
        <f t="shared" si="13"/>
        <v>-0.10761657867088412</v>
      </c>
      <c r="I212" s="151"/>
      <c r="J212" s="13"/>
      <c r="K212" s="83" t="s">
        <v>376</v>
      </c>
      <c r="L212" s="158">
        <v>0.5835442611468411</v>
      </c>
    </row>
    <row r="213" spans="1:12" x14ac:dyDescent="0.3">
      <c r="A213" s="102" t="s">
        <v>661</v>
      </c>
      <c r="B213" s="74">
        <v>0</v>
      </c>
      <c r="C213" s="71">
        <v>-1.4</v>
      </c>
      <c r="D213" s="71">
        <v>15.4</v>
      </c>
      <c r="E213" s="74">
        <v>-14</v>
      </c>
      <c r="F213" s="74">
        <v>0</v>
      </c>
      <c r="G213" s="163">
        <f t="shared" si="14"/>
        <v>0</v>
      </c>
      <c r="H213" s="169">
        <f t="shared" si="13"/>
        <v>0</v>
      </c>
      <c r="I213" s="151"/>
      <c r="J213" s="13"/>
      <c r="K213" s="83" t="s">
        <v>285</v>
      </c>
      <c r="L213" s="158">
        <v>0.62905668044716989</v>
      </c>
    </row>
    <row r="214" spans="1:12" x14ac:dyDescent="0.3">
      <c r="A214" s="102" t="s">
        <v>370</v>
      </c>
      <c r="B214" s="74">
        <v>0</v>
      </c>
      <c r="C214" s="74">
        <v>0</v>
      </c>
      <c r="D214" s="74">
        <v>0</v>
      </c>
      <c r="E214" s="74">
        <v>0</v>
      </c>
      <c r="F214" s="74">
        <v>0</v>
      </c>
      <c r="G214" s="163">
        <f t="shared" si="14"/>
        <v>0</v>
      </c>
      <c r="H214" s="169">
        <f t="shared" si="13"/>
        <v>0</v>
      </c>
      <c r="I214" s="151"/>
      <c r="J214" s="13"/>
      <c r="K214" s="83" t="s">
        <v>198</v>
      </c>
      <c r="L214" s="158">
        <v>0.70160087318499087</v>
      </c>
    </row>
    <row r="215" spans="1:12" x14ac:dyDescent="0.3">
      <c r="A215" s="102" t="s">
        <v>375</v>
      </c>
      <c r="B215" s="74">
        <v>0</v>
      </c>
      <c r="C215" s="74">
        <v>0</v>
      </c>
      <c r="D215" s="74">
        <v>0</v>
      </c>
      <c r="E215" s="74">
        <v>0</v>
      </c>
      <c r="F215" s="74">
        <v>0</v>
      </c>
      <c r="G215" s="163">
        <f t="shared" si="14"/>
        <v>0</v>
      </c>
      <c r="H215" s="169">
        <f t="shared" si="13"/>
        <v>0</v>
      </c>
      <c r="I215" s="151"/>
      <c r="J215" s="13"/>
      <c r="K215" s="83" t="s">
        <v>18</v>
      </c>
      <c r="L215" s="158">
        <f>-4.17139318544052+6.00572491609684</f>
        <v>1.83433173065632</v>
      </c>
    </row>
    <row r="216" spans="1:12" x14ac:dyDescent="0.3">
      <c r="A216" s="102" t="s">
        <v>658</v>
      </c>
      <c r="B216" s="71">
        <v>1.8</v>
      </c>
      <c r="C216" s="74">
        <v>3</v>
      </c>
      <c r="D216" s="71">
        <v>0.9</v>
      </c>
      <c r="E216" s="71">
        <v>1.1000000000000001</v>
      </c>
      <c r="F216" s="74">
        <v>2</v>
      </c>
      <c r="G216" s="163">
        <f t="shared" si="14"/>
        <v>1.7600000000000002</v>
      </c>
      <c r="H216" s="169">
        <f t="shared" si="13"/>
        <v>-2.246266347969119E-3</v>
      </c>
      <c r="I216" s="151"/>
      <c r="J216" s="13"/>
      <c r="K216" s="83" t="s">
        <v>337</v>
      </c>
      <c r="L216" s="158">
        <v>1.9527712290037895</v>
      </c>
    </row>
    <row r="217" spans="1:12" x14ac:dyDescent="0.3">
      <c r="A217" s="102" t="s">
        <v>657</v>
      </c>
      <c r="B217" s="74">
        <v>3</v>
      </c>
      <c r="C217" s="71">
        <v>2.5</v>
      </c>
      <c r="D217" s="71">
        <v>-1.2</v>
      </c>
      <c r="E217" s="71">
        <v>-2.6</v>
      </c>
      <c r="F217" s="71">
        <v>-0.1</v>
      </c>
      <c r="G217" s="163">
        <f t="shared" si="14"/>
        <v>0.31999999999999995</v>
      </c>
      <c r="H217" s="169">
        <f t="shared" si="13"/>
        <v>-4.0841206326711245E-4</v>
      </c>
      <c r="I217" s="151"/>
      <c r="J217" s="13"/>
      <c r="K217" s="83" t="s">
        <v>275</v>
      </c>
      <c r="L217" s="158">
        <v>6.0057249160968436</v>
      </c>
    </row>
    <row r="218" spans="1:12" x14ac:dyDescent="0.3">
      <c r="A218" s="102" t="s">
        <v>654</v>
      </c>
      <c r="B218" s="71">
        <v>78.599999999999994</v>
      </c>
      <c r="C218" s="71">
        <v>-81.099999999999994</v>
      </c>
      <c r="D218" s="71">
        <v>0.2</v>
      </c>
      <c r="E218" s="71">
        <v>0.2</v>
      </c>
      <c r="F218" s="71">
        <v>0.2</v>
      </c>
      <c r="G218" s="163">
        <f t="shared" si="14"/>
        <v>-0.37999999999999995</v>
      </c>
      <c r="H218" s="169">
        <f t="shared" si="13"/>
        <v>4.8498932512969597E-4</v>
      </c>
      <c r="I218" s="151"/>
      <c r="J218" s="13"/>
      <c r="K218" s="83" t="s">
        <v>596</v>
      </c>
      <c r="L218" s="158">
        <v>8.5039815071017717</v>
      </c>
    </row>
    <row r="219" spans="1:12" x14ac:dyDescent="0.3">
      <c r="A219" s="102" t="s">
        <v>652</v>
      </c>
      <c r="B219" s="71">
        <v>-16.5</v>
      </c>
      <c r="C219" s="71">
        <v>-0.5</v>
      </c>
      <c r="D219" s="74">
        <v>1</v>
      </c>
      <c r="E219" s="74">
        <v>4</v>
      </c>
      <c r="F219" s="74">
        <v>0</v>
      </c>
      <c r="G219" s="163">
        <f t="shared" si="14"/>
        <v>-2.4</v>
      </c>
      <c r="H219" s="169">
        <f t="shared" si="13"/>
        <v>3.0630904745033434E-3</v>
      </c>
      <c r="I219" s="151"/>
      <c r="J219" s="13"/>
      <c r="K219" s="83" t="s">
        <v>32</v>
      </c>
      <c r="L219" s="158">
        <v>8.9501716862210898</v>
      </c>
    </row>
    <row r="220" spans="1:12" x14ac:dyDescent="0.3">
      <c r="A220" s="102" t="s">
        <v>651</v>
      </c>
      <c r="B220" s="71">
        <v>-0.1</v>
      </c>
      <c r="C220" s="71">
        <v>-0.1</v>
      </c>
      <c r="D220" s="71">
        <v>-0.1</v>
      </c>
      <c r="E220" s="74">
        <v>0</v>
      </c>
      <c r="F220" s="74">
        <v>0</v>
      </c>
      <c r="G220" s="163">
        <f t="shared" si="14"/>
        <v>-6.0000000000000012E-2</v>
      </c>
      <c r="H220" s="169">
        <f t="shared" si="13"/>
        <v>7.6577261862583601E-5</v>
      </c>
      <c r="I220" s="151"/>
      <c r="J220" s="13"/>
      <c r="K220" s="83" t="s">
        <v>603</v>
      </c>
      <c r="L220" s="158">
        <v>32.497756286227407</v>
      </c>
    </row>
  </sheetData>
  <autoFilter ref="K30:L220" xr:uid="{209345A9-A1B3-2944-ACBB-DBC9DCE6C12F}">
    <sortState xmlns:xlrd2="http://schemas.microsoft.com/office/spreadsheetml/2017/richdata2" ref="K31:L220">
      <sortCondition ref="L30:L220"/>
    </sortState>
  </autoFilter>
  <pageMargins left="0.70866141732283472" right="0.70866141732283472" top="0.78740157480314965" bottom="0.74803149606299213" header="0.31496062992125984" footer="0.31496062992125984"/>
  <pageSetup paperSize="9" scale="73" fitToHeight="0" orientation="landscape" r:id="rId1"/>
  <headerFooter>
    <oddHeader>&amp;L&amp;G</oddHeader>
    <oddFooter>&amp;C&amp;"Roboto Condensed,Normal"&amp;9Página &amp;P</oddFooter>
  </headerFooter>
  <legacyDrawingHF r:id="rId2"/>
  <tableParts count="1">
    <tablePart r:id="rId3"/>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32141-EC27-A345-B267-1579D07A9206}">
  <sheetPr codeName="Hoja30">
    <tabColor theme="5"/>
    <pageSetUpPr fitToPage="1"/>
  </sheetPr>
  <dimension ref="A1:M221"/>
  <sheetViews>
    <sheetView view="pageLayout" zoomScaleNormal="130" workbookViewId="0">
      <selection activeCell="F22" sqref="F22"/>
    </sheetView>
  </sheetViews>
  <sheetFormatPr baseColWidth="10" defaultColWidth="8.875" defaultRowHeight="16.5" x14ac:dyDescent="0.3"/>
  <cols>
    <col min="1" max="1" width="29.875" style="5" customWidth="1"/>
    <col min="2" max="6" width="10" style="5" customWidth="1"/>
    <col min="7" max="10" width="8.875" style="5"/>
    <col min="11" max="11" width="30.875" style="5" customWidth="1"/>
    <col min="12" max="16384" width="8.875" style="5"/>
  </cols>
  <sheetData>
    <row r="1" spans="1:12" ht="20.25" x14ac:dyDescent="0.35">
      <c r="A1" s="3" t="s">
        <v>1590</v>
      </c>
    </row>
    <row r="2" spans="1:12" ht="17.25" x14ac:dyDescent="0.3">
      <c r="A2" s="18" t="s">
        <v>1576</v>
      </c>
      <c r="B2" s="68"/>
    </row>
    <row r="3" spans="1:12" ht="17.25" x14ac:dyDescent="0.3">
      <c r="A3" s="18" t="s">
        <v>1188</v>
      </c>
      <c r="B3" s="68"/>
    </row>
    <row r="5" spans="1:12" x14ac:dyDescent="0.3">
      <c r="A5" s="102" t="s">
        <v>1626</v>
      </c>
      <c r="B5" s="86" t="s">
        <v>12</v>
      </c>
      <c r="C5" s="86" t="s">
        <v>17</v>
      </c>
      <c r="D5" s="86" t="s">
        <v>13</v>
      </c>
      <c r="E5" s="86" t="s">
        <v>14</v>
      </c>
      <c r="F5" s="86" t="s">
        <v>15</v>
      </c>
      <c r="G5" s="166" t="s">
        <v>1554</v>
      </c>
      <c r="H5" s="166" t="s">
        <v>182</v>
      </c>
      <c r="I5" s="150"/>
      <c r="J5" s="13"/>
      <c r="K5" s="13"/>
      <c r="L5" s="13"/>
    </row>
    <row r="6" spans="1:12" ht="17.25" thickBot="1" x14ac:dyDescent="0.35">
      <c r="A6" s="106" t="s">
        <v>179</v>
      </c>
      <c r="B6" s="168">
        <f>B7+B30</f>
        <v>114007.09999999986</v>
      </c>
      <c r="C6" s="168">
        <f>C7+C30</f>
        <v>63126.69999999999</v>
      </c>
      <c r="D6" s="168">
        <f>D7+D30</f>
        <v>166171.89999999997</v>
      </c>
      <c r="E6" s="168">
        <f>E7+E30</f>
        <v>-29646.5</v>
      </c>
      <c r="F6" s="168">
        <f>F7+F30</f>
        <v>-324162.59999999992</v>
      </c>
      <c r="G6" s="163">
        <f t="shared" ref="G6:G28" si="0">AVERAGE(B6:F6)</f>
        <v>-2100.6800000000162</v>
      </c>
      <c r="H6" s="168">
        <f t="shared" ref="H6:H69" si="1">G6/$G$6*100</f>
        <v>100</v>
      </c>
      <c r="I6" s="168"/>
      <c r="J6" s="13"/>
      <c r="K6" s="13"/>
      <c r="L6" s="13"/>
    </row>
    <row r="7" spans="1:12" x14ac:dyDescent="0.3">
      <c r="A7" s="107" t="s">
        <v>1558</v>
      </c>
      <c r="B7" s="167">
        <f>SUM(B10:B28)</f>
        <v>-153874.29999999999</v>
      </c>
      <c r="C7" s="167">
        <f>SUM(C10:C28)</f>
        <v>115338.29999999999</v>
      </c>
      <c r="D7" s="167">
        <f>SUM(D10:D28)</f>
        <v>69236.800000000003</v>
      </c>
      <c r="E7" s="167">
        <f>SUM(E10:E28)</f>
        <v>-139967.59999999998</v>
      </c>
      <c r="F7" s="167">
        <f>SUM(F10:F28)</f>
        <v>-329140.79999999993</v>
      </c>
      <c r="G7" s="164">
        <f t="shared" si="0"/>
        <v>-87681.51999999999</v>
      </c>
      <c r="H7" s="172">
        <f t="shared" si="1"/>
        <v>4173.9589085438674</v>
      </c>
      <c r="I7" s="171"/>
      <c r="J7" s="13"/>
      <c r="K7" s="13"/>
      <c r="L7" s="13"/>
    </row>
    <row r="8" spans="1:12" x14ac:dyDescent="0.3">
      <c r="A8" s="104" t="s">
        <v>202</v>
      </c>
      <c r="B8" s="81">
        <v>158328</v>
      </c>
      <c r="C8" s="79">
        <v>-289931.5</v>
      </c>
      <c r="D8" s="79">
        <v>273133.5</v>
      </c>
      <c r="E8" s="79">
        <v>-49081.1</v>
      </c>
      <c r="F8" s="79">
        <v>19356.099999999999</v>
      </c>
      <c r="G8" s="163">
        <f t="shared" si="0"/>
        <v>22361</v>
      </c>
      <c r="H8" s="168">
        <f t="shared" si="1"/>
        <v>-1064.4648399565772</v>
      </c>
      <c r="I8" s="168"/>
      <c r="J8" s="13"/>
      <c r="K8" s="13"/>
      <c r="L8" s="13"/>
    </row>
    <row r="9" spans="1:12" x14ac:dyDescent="0.3">
      <c r="A9" s="104" t="s">
        <v>686</v>
      </c>
      <c r="B9" s="79">
        <v>153437.9</v>
      </c>
      <c r="C9" s="79">
        <v>-151217.79999999999</v>
      </c>
      <c r="D9" s="79">
        <v>206862.5</v>
      </c>
      <c r="E9" s="79">
        <v>148914.29999999999</v>
      </c>
      <c r="F9" s="79">
        <v>102878.1</v>
      </c>
      <c r="G9" s="163">
        <f t="shared" si="0"/>
        <v>92175</v>
      </c>
      <c r="H9" s="168">
        <f t="shared" si="1"/>
        <v>-4387.8648818477486</v>
      </c>
      <c r="I9" s="168"/>
      <c r="J9" s="13"/>
      <c r="K9" s="13"/>
      <c r="L9" s="13"/>
    </row>
    <row r="10" spans="1:12" x14ac:dyDescent="0.3">
      <c r="A10" s="102" t="s">
        <v>277</v>
      </c>
      <c r="B10" s="71">
        <v>1487.6</v>
      </c>
      <c r="C10" s="71">
        <v>649.29999999999995</v>
      </c>
      <c r="D10" s="71">
        <v>128.19999999999999</v>
      </c>
      <c r="E10" s="71">
        <v>-3262.4</v>
      </c>
      <c r="F10" s="71">
        <v>1024.7</v>
      </c>
      <c r="G10" s="163">
        <f t="shared" si="0"/>
        <v>5.4799999999998814</v>
      </c>
      <c r="H10" s="168">
        <f t="shared" si="1"/>
        <v>-0.26086790943884075</v>
      </c>
      <c r="I10" s="168"/>
      <c r="J10" s="13"/>
      <c r="K10" s="13"/>
      <c r="L10" s="13"/>
    </row>
    <row r="11" spans="1:12" x14ac:dyDescent="0.3">
      <c r="A11" s="102" t="s">
        <v>297</v>
      </c>
      <c r="B11" s="71">
        <v>434.4</v>
      </c>
      <c r="C11" s="71">
        <v>-506.2</v>
      </c>
      <c r="D11" s="71">
        <v>818.6</v>
      </c>
      <c r="E11" s="71">
        <v>133.69999999999999</v>
      </c>
      <c r="F11" s="71">
        <v>-51.8</v>
      </c>
      <c r="G11" s="163">
        <f t="shared" si="0"/>
        <v>165.74</v>
      </c>
      <c r="H11" s="168">
        <f t="shared" si="1"/>
        <v>-7.8898261515318246</v>
      </c>
      <c r="I11" s="168"/>
      <c r="J11" s="13"/>
      <c r="K11" s="13"/>
      <c r="L11" s="13"/>
    </row>
    <row r="12" spans="1:12" x14ac:dyDescent="0.3">
      <c r="A12" s="102" t="s">
        <v>327</v>
      </c>
      <c r="B12" s="74">
        <v>7940</v>
      </c>
      <c r="C12" s="71">
        <v>-1774.6</v>
      </c>
      <c r="D12" s="71">
        <v>8221.7000000000007</v>
      </c>
      <c r="E12" s="71">
        <v>6628.5</v>
      </c>
      <c r="F12" s="71">
        <v>6466.4</v>
      </c>
      <c r="G12" s="163">
        <f t="shared" si="0"/>
        <v>5496.4</v>
      </c>
      <c r="H12" s="168">
        <f t="shared" si="1"/>
        <v>-261.64860902183852</v>
      </c>
      <c r="I12" s="168"/>
      <c r="J12" s="13"/>
      <c r="K12" s="13"/>
      <c r="L12" s="13"/>
    </row>
    <row r="13" spans="1:12" x14ac:dyDescent="0.3">
      <c r="A13" s="102" t="s">
        <v>362</v>
      </c>
      <c r="B13" s="71">
        <v>32320.6</v>
      </c>
      <c r="C13" s="71">
        <v>-113266.7</v>
      </c>
      <c r="D13" s="71">
        <v>-49221.3</v>
      </c>
      <c r="E13" s="74">
        <v>-29594</v>
      </c>
      <c r="F13" s="71">
        <v>-92044.3</v>
      </c>
      <c r="G13" s="163">
        <f t="shared" si="0"/>
        <v>-50361.14</v>
      </c>
      <c r="H13" s="168">
        <f t="shared" si="1"/>
        <v>2397.3732315250113</v>
      </c>
      <c r="I13" s="168"/>
      <c r="J13" s="13"/>
      <c r="K13" s="13"/>
      <c r="L13" s="13"/>
    </row>
    <row r="14" spans="1:12" x14ac:dyDescent="0.3">
      <c r="A14" s="102" t="s">
        <v>379</v>
      </c>
      <c r="B14" s="71">
        <v>-23925.9</v>
      </c>
      <c r="C14" s="71">
        <v>41972.5</v>
      </c>
      <c r="D14" s="71">
        <v>81883.7</v>
      </c>
      <c r="E14" s="71">
        <v>-199017.9</v>
      </c>
      <c r="F14" s="74">
        <v>-9514</v>
      </c>
      <c r="G14" s="163">
        <f t="shared" si="0"/>
        <v>-21720.32</v>
      </c>
      <c r="H14" s="168">
        <f t="shared" si="1"/>
        <v>1033.9661442961249</v>
      </c>
      <c r="I14" s="168"/>
      <c r="J14" s="13"/>
      <c r="K14" s="13"/>
      <c r="L14" s="13"/>
    </row>
    <row r="15" spans="1:12" x14ac:dyDescent="0.3">
      <c r="A15" s="102" t="s">
        <v>205</v>
      </c>
      <c r="B15" s="74">
        <v>14</v>
      </c>
      <c r="C15" s="74">
        <v>49</v>
      </c>
      <c r="D15" s="71">
        <v>219.9</v>
      </c>
      <c r="E15" s="71">
        <v>35.700000000000003</v>
      </c>
      <c r="F15" s="71">
        <v>46.4</v>
      </c>
      <c r="G15" s="163">
        <f t="shared" si="0"/>
        <v>72.999999999999986</v>
      </c>
      <c r="H15" s="168">
        <f t="shared" si="1"/>
        <v>-3.4750652169773319</v>
      </c>
      <c r="I15" s="168"/>
      <c r="J15" s="13"/>
      <c r="K15" s="13"/>
      <c r="L15" s="13"/>
    </row>
    <row r="16" spans="1:12" x14ac:dyDescent="0.3">
      <c r="A16" s="102" t="s">
        <v>685</v>
      </c>
      <c r="B16" s="71">
        <v>-3265.7</v>
      </c>
      <c r="C16" s="74">
        <v>-29</v>
      </c>
      <c r="D16" s="71">
        <v>296.8</v>
      </c>
      <c r="E16" s="71">
        <v>1743.2</v>
      </c>
      <c r="F16" s="71">
        <v>-3156.3</v>
      </c>
      <c r="G16" s="163">
        <f t="shared" si="0"/>
        <v>-882.2</v>
      </c>
      <c r="H16" s="168">
        <f t="shared" si="1"/>
        <v>41.995925129005521</v>
      </c>
      <c r="I16" s="168"/>
      <c r="J16" s="13"/>
      <c r="K16" s="13"/>
      <c r="L16" s="13"/>
    </row>
    <row r="17" spans="1:12" x14ac:dyDescent="0.3">
      <c r="A17" s="102" t="s">
        <v>684</v>
      </c>
      <c r="B17" s="74">
        <v>9694</v>
      </c>
      <c r="C17" s="71">
        <v>-3836.6</v>
      </c>
      <c r="D17" s="71">
        <v>-5971.6</v>
      </c>
      <c r="E17" s="71">
        <v>17134.099999999999</v>
      </c>
      <c r="F17" s="71">
        <v>16554.400000000001</v>
      </c>
      <c r="G17" s="163">
        <f t="shared" si="0"/>
        <v>6714.8600000000006</v>
      </c>
      <c r="H17" s="168">
        <f t="shared" si="1"/>
        <v>-319.65173182017008</v>
      </c>
      <c r="I17" s="168"/>
      <c r="J17" s="13"/>
      <c r="K17" s="13"/>
      <c r="L17" s="13"/>
    </row>
    <row r="18" spans="1:12" x14ac:dyDescent="0.3">
      <c r="A18" s="102" t="s">
        <v>683</v>
      </c>
      <c r="B18" s="71">
        <v>52.6</v>
      </c>
      <c r="C18" s="71">
        <v>-86.4</v>
      </c>
      <c r="D18" s="71">
        <v>-70.5</v>
      </c>
      <c r="E18" s="71">
        <v>6.2</v>
      </c>
      <c r="F18" s="71">
        <v>52.1</v>
      </c>
      <c r="G18" s="163">
        <f t="shared" si="0"/>
        <v>-9.2000000000000011</v>
      </c>
      <c r="H18" s="168">
        <f t="shared" si="1"/>
        <v>0.43795342460536252</v>
      </c>
      <c r="I18" s="168"/>
      <c r="J18" s="13"/>
      <c r="K18" s="13"/>
      <c r="L18" s="13"/>
    </row>
    <row r="19" spans="1:12" x14ac:dyDescent="0.3">
      <c r="A19" s="102" t="s">
        <v>682</v>
      </c>
      <c r="B19" s="71">
        <v>-25353.5</v>
      </c>
      <c r="C19" s="71">
        <v>-12809.7</v>
      </c>
      <c r="D19" s="71">
        <v>67.7</v>
      </c>
      <c r="E19" s="71">
        <v>-267.8</v>
      </c>
      <c r="F19" s="71">
        <v>-3815.8</v>
      </c>
      <c r="G19" s="163">
        <f t="shared" si="0"/>
        <v>-8435.8200000000015</v>
      </c>
      <c r="H19" s="168">
        <f t="shared" si="1"/>
        <v>401.57568025591416</v>
      </c>
      <c r="I19" s="168"/>
      <c r="J19" s="13"/>
      <c r="K19" s="13"/>
      <c r="L19" s="13"/>
    </row>
    <row r="20" spans="1:12" x14ac:dyDescent="0.3">
      <c r="A20" s="102" t="s">
        <v>681</v>
      </c>
      <c r="B20" s="74">
        <v>-1</v>
      </c>
      <c r="C20" s="74">
        <v>1</v>
      </c>
      <c r="D20" s="74">
        <v>0</v>
      </c>
      <c r="E20" s="74">
        <v>0</v>
      </c>
      <c r="F20" s="74">
        <v>0</v>
      </c>
      <c r="G20" s="163">
        <f t="shared" si="0"/>
        <v>0</v>
      </c>
      <c r="H20" s="168">
        <f t="shared" si="1"/>
        <v>0</v>
      </c>
      <c r="I20" s="168"/>
      <c r="J20" s="13"/>
      <c r="K20" s="13"/>
      <c r="L20" s="13"/>
    </row>
    <row r="21" spans="1:12" x14ac:dyDescent="0.3">
      <c r="A21" s="102" t="s">
        <v>680</v>
      </c>
      <c r="B21" s="71">
        <v>-24519.3</v>
      </c>
      <c r="C21" s="71">
        <v>-10544.1</v>
      </c>
      <c r="D21" s="71">
        <v>19037.3</v>
      </c>
      <c r="E21" s="71">
        <v>-118.9</v>
      </c>
      <c r="F21" s="71">
        <v>1107.2</v>
      </c>
      <c r="G21" s="163">
        <f t="shared" si="0"/>
        <v>-3007.5600000000004</v>
      </c>
      <c r="H21" s="168">
        <f t="shared" si="1"/>
        <v>143.17078279414176</v>
      </c>
      <c r="I21" s="168"/>
      <c r="J21" s="13"/>
      <c r="K21" s="13"/>
      <c r="L21" s="13"/>
    </row>
    <row r="22" spans="1:12" x14ac:dyDescent="0.3">
      <c r="A22" s="102" t="s">
        <v>342</v>
      </c>
      <c r="B22" s="71">
        <v>19.7</v>
      </c>
      <c r="C22" s="71">
        <v>-18.399999999999999</v>
      </c>
      <c r="D22" s="74">
        <v>29</v>
      </c>
      <c r="E22" s="71">
        <v>51.9</v>
      </c>
      <c r="F22" s="71">
        <v>34.299999999999997</v>
      </c>
      <c r="G22" s="163">
        <f t="shared" si="0"/>
        <v>23.3</v>
      </c>
      <c r="H22" s="168">
        <f t="shared" si="1"/>
        <v>-1.1091646514461899</v>
      </c>
      <c r="I22" s="168"/>
      <c r="J22" s="13"/>
      <c r="K22" s="13"/>
      <c r="L22" s="13"/>
    </row>
    <row r="23" spans="1:12" x14ac:dyDescent="0.3">
      <c r="A23" s="102" t="s">
        <v>234</v>
      </c>
      <c r="B23" s="71">
        <v>-69167.7</v>
      </c>
      <c r="C23" s="71">
        <v>-27416.1</v>
      </c>
      <c r="D23" s="71">
        <v>-4217.1000000000004</v>
      </c>
      <c r="E23" s="71">
        <v>6194.8</v>
      </c>
      <c r="F23" s="71">
        <v>-18027.099999999999</v>
      </c>
      <c r="G23" s="163">
        <f t="shared" si="0"/>
        <v>-22526.639999999996</v>
      </c>
      <c r="H23" s="168">
        <f t="shared" si="1"/>
        <v>1072.349905744798</v>
      </c>
      <c r="I23" s="168"/>
      <c r="J23" s="13"/>
      <c r="K23" s="13"/>
      <c r="L23" s="13"/>
    </row>
    <row r="24" spans="1:12" x14ac:dyDescent="0.3">
      <c r="A24" s="102" t="s">
        <v>679</v>
      </c>
      <c r="B24" s="71">
        <v>-11.7</v>
      </c>
      <c r="C24" s="71">
        <v>0.4</v>
      </c>
      <c r="D24" s="71">
        <v>65.7</v>
      </c>
      <c r="E24" s="71">
        <v>-108.7</v>
      </c>
      <c r="F24" s="71">
        <v>4.7</v>
      </c>
      <c r="G24" s="163">
        <f t="shared" si="0"/>
        <v>-9.9199999999999982</v>
      </c>
      <c r="H24" s="168">
        <f t="shared" si="1"/>
        <v>0.47222804044404298</v>
      </c>
      <c r="I24" s="168"/>
      <c r="J24" s="13"/>
      <c r="K24" s="13"/>
      <c r="L24" s="13"/>
    </row>
    <row r="25" spans="1:12" x14ac:dyDescent="0.3">
      <c r="A25" s="102" t="s">
        <v>380</v>
      </c>
      <c r="B25" s="71">
        <v>-57251.4</v>
      </c>
      <c r="C25" s="71">
        <v>243070.4</v>
      </c>
      <c r="D25" s="71">
        <v>15207.3</v>
      </c>
      <c r="E25" s="71">
        <v>45010.9</v>
      </c>
      <c r="F25" s="71">
        <v>-237655.8</v>
      </c>
      <c r="G25" s="163">
        <f t="shared" si="0"/>
        <v>1676.2799999999988</v>
      </c>
      <c r="H25" s="168">
        <f t="shared" si="1"/>
        <v>-79.797018108421369</v>
      </c>
      <c r="I25" s="168"/>
      <c r="J25" s="13"/>
      <c r="K25" s="13"/>
      <c r="L25" s="13"/>
    </row>
    <row r="26" spans="1:12" x14ac:dyDescent="0.3">
      <c r="A26" s="102" t="s">
        <v>283</v>
      </c>
      <c r="B26" s="71">
        <v>-360.8</v>
      </c>
      <c r="C26" s="74">
        <v>-905</v>
      </c>
      <c r="D26" s="71">
        <v>-4503.1000000000004</v>
      </c>
      <c r="E26" s="74">
        <v>4387</v>
      </c>
      <c r="F26" s="71">
        <v>2561.8000000000002</v>
      </c>
      <c r="G26" s="163">
        <f t="shared" si="0"/>
        <v>235.97999999999993</v>
      </c>
      <c r="H26" s="168">
        <f t="shared" si="1"/>
        <v>-11.233505341127545</v>
      </c>
      <c r="I26" s="168"/>
      <c r="J26" s="13"/>
      <c r="K26" s="13"/>
      <c r="L26" s="13"/>
    </row>
    <row r="27" spans="1:12" x14ac:dyDescent="0.3">
      <c r="A27" s="102" t="s">
        <v>211</v>
      </c>
      <c r="B27" s="74">
        <v>-2779</v>
      </c>
      <c r="C27" s="71">
        <v>-538.6</v>
      </c>
      <c r="D27" s="71">
        <v>6237.4</v>
      </c>
      <c r="E27" s="71">
        <v>10693.7</v>
      </c>
      <c r="F27" s="71">
        <v>6408.9</v>
      </c>
      <c r="G27" s="163">
        <f t="shared" si="0"/>
        <v>4004.4800000000005</v>
      </c>
      <c r="H27" s="168">
        <f t="shared" si="1"/>
        <v>-190.62779671344373</v>
      </c>
      <c r="I27" s="168"/>
      <c r="J27" s="13"/>
      <c r="K27" s="13"/>
      <c r="L27" s="13"/>
    </row>
    <row r="28" spans="1:12" x14ac:dyDescent="0.3">
      <c r="A28" s="102" t="s">
        <v>321</v>
      </c>
      <c r="B28" s="71">
        <v>798.8</v>
      </c>
      <c r="C28" s="71">
        <v>1327.1</v>
      </c>
      <c r="D28" s="71">
        <v>1007.1</v>
      </c>
      <c r="E28" s="71">
        <v>382.4</v>
      </c>
      <c r="F28" s="71">
        <v>863.4</v>
      </c>
      <c r="G28" s="163">
        <f t="shared" si="0"/>
        <v>875.75999999999988</v>
      </c>
      <c r="H28" s="168">
        <f t="shared" si="1"/>
        <v>-41.689357731781762</v>
      </c>
      <c r="I28" s="168"/>
      <c r="J28" s="13"/>
      <c r="K28" s="13"/>
      <c r="L28" s="13"/>
    </row>
    <row r="29" spans="1:12" ht="17.25" thickBot="1" x14ac:dyDescent="0.35">
      <c r="A29" s="110"/>
      <c r="B29" s="71"/>
      <c r="C29" s="71"/>
      <c r="D29" s="71"/>
      <c r="E29" s="71"/>
      <c r="F29" s="71"/>
      <c r="G29" s="13"/>
      <c r="H29" s="168">
        <f t="shared" si="1"/>
        <v>0</v>
      </c>
      <c r="I29" s="168"/>
      <c r="J29" s="13"/>
      <c r="K29" s="13"/>
      <c r="L29" s="13"/>
    </row>
    <row r="30" spans="1:12" x14ac:dyDescent="0.3">
      <c r="A30" s="107" t="s">
        <v>627</v>
      </c>
      <c r="B30" s="89">
        <f>SUM(B31:B221)</f>
        <v>267881.39999999985</v>
      </c>
      <c r="C30" s="89">
        <f>SUM(C31:C221)</f>
        <v>-52211.6</v>
      </c>
      <c r="D30" s="89">
        <f>SUM(D31:D221)</f>
        <v>96935.099999999977</v>
      </c>
      <c r="E30" s="89">
        <f>SUM(E31:E221)</f>
        <v>110321.09999999998</v>
      </c>
      <c r="F30" s="89">
        <f>SUM(F31:F221)</f>
        <v>4978.1999999999944</v>
      </c>
      <c r="G30" s="164">
        <f t="shared" ref="G30:G39" si="2">AVERAGE(B30:F30)</f>
        <v>85580.839999999953</v>
      </c>
      <c r="H30" s="172">
        <f t="shared" si="1"/>
        <v>-4073.9589085438665</v>
      </c>
      <c r="I30" s="171"/>
      <c r="J30" s="13"/>
      <c r="K30" s="85" t="s">
        <v>627</v>
      </c>
      <c r="L30" s="84"/>
    </row>
    <row r="31" spans="1:12" x14ac:dyDescent="0.3">
      <c r="A31" s="102" t="s">
        <v>225</v>
      </c>
      <c r="B31" s="74">
        <v>95</v>
      </c>
      <c r="C31" s="71">
        <v>228.7</v>
      </c>
      <c r="D31" s="71">
        <v>451.1</v>
      </c>
      <c r="E31" s="71">
        <v>375.2</v>
      </c>
      <c r="F31" s="71">
        <v>325.3</v>
      </c>
      <c r="G31" s="163">
        <f t="shared" si="2"/>
        <v>295.06</v>
      </c>
      <c r="H31" s="168">
        <f t="shared" si="1"/>
        <v>-14.045927985223724</v>
      </c>
      <c r="I31" s="168"/>
      <c r="J31" s="13"/>
      <c r="K31" s="83" t="s">
        <v>587</v>
      </c>
      <c r="L31" s="84">
        <v>-883.63577508234744</v>
      </c>
    </row>
    <row r="32" spans="1:12" x14ac:dyDescent="0.3">
      <c r="A32" s="102" t="s">
        <v>313</v>
      </c>
      <c r="B32" s="71">
        <v>22.1</v>
      </c>
      <c r="C32" s="71">
        <v>359.8</v>
      </c>
      <c r="D32" s="71">
        <v>-228.7</v>
      </c>
      <c r="E32" s="71">
        <v>332.8</v>
      </c>
      <c r="F32" s="71">
        <v>50.5</v>
      </c>
      <c r="G32" s="163">
        <f t="shared" si="2"/>
        <v>107.3</v>
      </c>
      <c r="H32" s="168">
        <f t="shared" si="1"/>
        <v>-5.1078698326255862</v>
      </c>
      <c r="I32" s="168"/>
      <c r="J32" s="13"/>
      <c r="K32" s="83" t="s">
        <v>30</v>
      </c>
      <c r="L32" s="84">
        <v>-663.75935411390094</v>
      </c>
    </row>
    <row r="33" spans="1:13" x14ac:dyDescent="0.3">
      <c r="A33" s="102" t="s">
        <v>310</v>
      </c>
      <c r="B33" s="71">
        <v>92.5</v>
      </c>
      <c r="C33" s="71">
        <v>-13.4</v>
      </c>
      <c r="D33" s="71">
        <v>114.8</v>
      </c>
      <c r="E33" s="71">
        <v>109.7</v>
      </c>
      <c r="F33" s="71">
        <v>99.6</v>
      </c>
      <c r="G33" s="163">
        <f t="shared" si="2"/>
        <v>80.639999999999986</v>
      </c>
      <c r="H33" s="168">
        <f t="shared" si="1"/>
        <v>-3.8387569739322203</v>
      </c>
      <c r="I33" s="168"/>
      <c r="J33" s="13"/>
      <c r="K33" s="83" t="s">
        <v>348</v>
      </c>
      <c r="L33" s="84">
        <v>-602.81623093474013</v>
      </c>
    </row>
    <row r="34" spans="1:13" x14ac:dyDescent="0.3">
      <c r="A34" s="102" t="s">
        <v>326</v>
      </c>
      <c r="B34" s="71">
        <v>263.2</v>
      </c>
      <c r="C34" s="71">
        <v>88.5</v>
      </c>
      <c r="D34" s="71">
        <v>199.3</v>
      </c>
      <c r="E34" s="71">
        <v>323.3</v>
      </c>
      <c r="F34" s="71">
        <v>328.1</v>
      </c>
      <c r="G34" s="163">
        <f t="shared" si="2"/>
        <v>240.48000000000002</v>
      </c>
      <c r="H34" s="168">
        <f t="shared" si="1"/>
        <v>-11.447721690119304</v>
      </c>
      <c r="I34" s="168"/>
      <c r="J34" s="13"/>
      <c r="K34" s="83" t="s">
        <v>18</v>
      </c>
      <c r="L34" s="84">
        <f>-358.195441476091+L43</f>
        <v>-462.95294856903149</v>
      </c>
    </row>
    <row r="35" spans="1:13" x14ac:dyDescent="0.3">
      <c r="A35" s="102" t="s">
        <v>264</v>
      </c>
      <c r="B35" s="71">
        <v>-57.6</v>
      </c>
      <c r="C35" s="71">
        <v>-26.9</v>
      </c>
      <c r="D35" s="71">
        <v>76.400000000000006</v>
      </c>
      <c r="E35" s="71">
        <v>677.6</v>
      </c>
      <c r="F35" s="71">
        <v>174.8</v>
      </c>
      <c r="G35" s="163">
        <f t="shared" si="2"/>
        <v>168.85999999999999</v>
      </c>
      <c r="H35" s="168">
        <f t="shared" si="1"/>
        <v>-8.0383494868327734</v>
      </c>
      <c r="I35" s="168"/>
      <c r="J35" s="13"/>
      <c r="K35" s="83" t="s">
        <v>28</v>
      </c>
      <c r="L35" s="84">
        <v>-406.27987127977292</v>
      </c>
    </row>
    <row r="36" spans="1:13" x14ac:dyDescent="0.3">
      <c r="A36" s="102" t="s">
        <v>201</v>
      </c>
      <c r="B36" s="71">
        <v>76.8</v>
      </c>
      <c r="C36" s="71">
        <v>-35.9</v>
      </c>
      <c r="D36" s="71">
        <v>-173.8</v>
      </c>
      <c r="E36" s="71">
        <v>92.7</v>
      </c>
      <c r="F36" s="71">
        <v>689.5</v>
      </c>
      <c r="G36" s="163">
        <f t="shared" si="2"/>
        <v>129.85999999999999</v>
      </c>
      <c r="H36" s="168">
        <f t="shared" si="1"/>
        <v>-6.1818077955709096</v>
      </c>
      <c r="I36" s="168"/>
      <c r="J36" s="13"/>
      <c r="K36" s="83" t="s">
        <v>596</v>
      </c>
      <c r="L36" s="84">
        <v>-306.44553192299412</v>
      </c>
    </row>
    <row r="37" spans="1:13" x14ac:dyDescent="0.3">
      <c r="A37" s="102" t="s">
        <v>345</v>
      </c>
      <c r="B37" s="71">
        <v>1059.2</v>
      </c>
      <c r="C37" s="71">
        <v>1844.6</v>
      </c>
      <c r="D37" s="71">
        <v>927.2</v>
      </c>
      <c r="E37" s="71">
        <v>1066.7</v>
      </c>
      <c r="F37" s="71">
        <v>1012.9</v>
      </c>
      <c r="G37" s="163">
        <f t="shared" si="2"/>
        <v>1182.1199999999999</v>
      </c>
      <c r="H37" s="168">
        <f t="shared" si="1"/>
        <v>-56.273206771140337</v>
      </c>
      <c r="I37" s="168"/>
      <c r="J37" s="13"/>
      <c r="K37" s="83" t="s">
        <v>60</v>
      </c>
      <c r="L37" s="84">
        <v>-284.64306795894441</v>
      </c>
    </row>
    <row r="38" spans="1:13" x14ac:dyDescent="0.3">
      <c r="A38" s="102" t="s">
        <v>60</v>
      </c>
      <c r="B38" s="71">
        <v>2875.6</v>
      </c>
      <c r="C38" s="71">
        <v>3643.3</v>
      </c>
      <c r="D38" s="71">
        <v>3459.4</v>
      </c>
      <c r="E38" s="71">
        <v>10355.299999999999</v>
      </c>
      <c r="F38" s="71">
        <v>9563.6</v>
      </c>
      <c r="G38" s="163">
        <f t="shared" si="2"/>
        <v>5979.44</v>
      </c>
      <c r="H38" s="168">
        <f t="shared" si="1"/>
        <v>-284.64306795894441</v>
      </c>
      <c r="I38" s="168"/>
      <c r="J38" s="13"/>
      <c r="K38" s="83" t="s">
        <v>281</v>
      </c>
      <c r="L38" s="84">
        <v>-236.45486223508394</v>
      </c>
    </row>
    <row r="39" spans="1:13" x14ac:dyDescent="0.3">
      <c r="A39" s="102" t="s">
        <v>377</v>
      </c>
      <c r="B39" s="71">
        <v>3046.7</v>
      </c>
      <c r="C39" s="71">
        <v>-253.1</v>
      </c>
      <c r="D39" s="71">
        <v>1554.6</v>
      </c>
      <c r="E39" s="71">
        <v>1021.4</v>
      </c>
      <c r="F39" s="74">
        <v>1867</v>
      </c>
      <c r="G39" s="163">
        <f t="shared" si="2"/>
        <v>1447.32</v>
      </c>
      <c r="H39" s="168">
        <f t="shared" si="1"/>
        <v>-68.897690271721004</v>
      </c>
      <c r="I39" s="168"/>
      <c r="J39" s="13"/>
      <c r="K39" s="83" t="s">
        <v>378</v>
      </c>
      <c r="L39" s="84">
        <v>-229.73037302206717</v>
      </c>
    </row>
    <row r="40" spans="1:13" x14ac:dyDescent="0.3">
      <c r="A40" s="102" t="s">
        <v>648</v>
      </c>
      <c r="B40" s="72" t="s">
        <v>744</v>
      </c>
      <c r="C40" s="72" t="s">
        <v>744</v>
      </c>
      <c r="D40" s="72" t="s">
        <v>744</v>
      </c>
      <c r="E40" s="72" t="s">
        <v>744</v>
      </c>
      <c r="F40" s="72" t="s">
        <v>744</v>
      </c>
      <c r="G40" s="163"/>
      <c r="H40" s="168">
        <f t="shared" si="1"/>
        <v>0</v>
      </c>
      <c r="I40" s="168"/>
      <c r="J40" s="13"/>
      <c r="K40" s="83" t="s">
        <v>237</v>
      </c>
      <c r="L40" s="84">
        <v>-175.38892168250143</v>
      </c>
      <c r="M40" s="96">
        <f>SUM(L31:L40)</f>
        <v>-4252.1069368013841</v>
      </c>
    </row>
    <row r="41" spans="1:13" x14ac:dyDescent="0.3">
      <c r="A41" s="102" t="s">
        <v>219</v>
      </c>
      <c r="B41" s="71">
        <v>-116.3</v>
      </c>
      <c r="C41" s="71">
        <v>-862.8</v>
      </c>
      <c r="D41" s="71">
        <v>190.4</v>
      </c>
      <c r="E41" s="71">
        <v>-45.7</v>
      </c>
      <c r="F41" s="71">
        <v>-14.8</v>
      </c>
      <c r="G41" s="163">
        <f t="shared" ref="G41:G72" si="3">AVERAGE(B41:F41)</f>
        <v>-169.83999999999997</v>
      </c>
      <c r="H41" s="168">
        <f t="shared" si="1"/>
        <v>8.0850010472798655</v>
      </c>
      <c r="I41" s="168"/>
      <c r="J41" s="13"/>
      <c r="K41" s="83" t="s">
        <v>5</v>
      </c>
      <c r="L41" s="84">
        <v>-162.037054668011</v>
      </c>
    </row>
    <row r="42" spans="1:13" x14ac:dyDescent="0.3">
      <c r="A42" s="102" t="s">
        <v>339</v>
      </c>
      <c r="B42" s="71">
        <v>20350.8</v>
      </c>
      <c r="C42" s="71">
        <v>-44413.5</v>
      </c>
      <c r="D42" s="71">
        <v>7346.6</v>
      </c>
      <c r="E42" s="71">
        <v>-5200.2</v>
      </c>
      <c r="F42" s="71">
        <v>-14277.2</v>
      </c>
      <c r="G42" s="163">
        <f t="shared" si="3"/>
        <v>-7238.7</v>
      </c>
      <c r="H42" s="168">
        <f t="shared" si="1"/>
        <v>344.58841898813455</v>
      </c>
      <c r="I42" s="168"/>
      <c r="J42" s="13"/>
      <c r="K42" s="83" t="s">
        <v>44</v>
      </c>
      <c r="L42" s="84">
        <v>-134.8525239446264</v>
      </c>
    </row>
    <row r="43" spans="1:13" x14ac:dyDescent="0.3">
      <c r="A43" s="102" t="s">
        <v>207</v>
      </c>
      <c r="B43" s="71">
        <v>-1219.2</v>
      </c>
      <c r="C43" s="71">
        <v>448.6</v>
      </c>
      <c r="D43" s="71">
        <v>-995.9</v>
      </c>
      <c r="E43" s="71">
        <v>-2428.1999999999998</v>
      </c>
      <c r="F43" s="71">
        <v>-7010.6</v>
      </c>
      <c r="G43" s="163">
        <f t="shared" si="3"/>
        <v>-2241.06</v>
      </c>
      <c r="H43" s="168">
        <f t="shared" si="1"/>
        <v>106.68259801587973</v>
      </c>
      <c r="I43" s="168"/>
      <c r="J43" s="13"/>
      <c r="K43" s="83" t="s">
        <v>381</v>
      </c>
      <c r="L43" s="84">
        <v>-104.75750709294051</v>
      </c>
    </row>
    <row r="44" spans="1:13" x14ac:dyDescent="0.3">
      <c r="A44" s="102" t="s">
        <v>233</v>
      </c>
      <c r="B44" s="74">
        <v>-22</v>
      </c>
      <c r="C44" s="71">
        <v>90.9</v>
      </c>
      <c r="D44" s="71">
        <v>97.3</v>
      </c>
      <c r="E44" s="71">
        <v>68.900000000000006</v>
      </c>
      <c r="F44" s="74">
        <v>520</v>
      </c>
      <c r="G44" s="163">
        <f t="shared" si="3"/>
        <v>151.02000000000001</v>
      </c>
      <c r="H44" s="168">
        <f t="shared" si="1"/>
        <v>-7.189100672163244</v>
      </c>
      <c r="I44" s="168"/>
      <c r="J44" s="13"/>
      <c r="K44" s="83" t="s">
        <v>275</v>
      </c>
      <c r="L44" s="84">
        <v>-103.27417788525541</v>
      </c>
    </row>
    <row r="45" spans="1:13" x14ac:dyDescent="0.3">
      <c r="A45" s="102" t="s">
        <v>235</v>
      </c>
      <c r="B45" s="71">
        <v>-36.700000000000003</v>
      </c>
      <c r="C45" s="71">
        <v>10.1</v>
      </c>
      <c r="D45" s="71">
        <v>16.8</v>
      </c>
      <c r="E45" s="74">
        <v>-23</v>
      </c>
      <c r="F45" s="71">
        <v>5.3</v>
      </c>
      <c r="G45" s="163">
        <f t="shared" si="3"/>
        <v>-5.4999999999999991</v>
      </c>
      <c r="H45" s="168">
        <f t="shared" si="1"/>
        <v>0.26181998210103191</v>
      </c>
      <c r="I45" s="168"/>
      <c r="J45" s="13"/>
      <c r="K45" s="83" t="s">
        <v>353</v>
      </c>
      <c r="L45" s="84">
        <v>-74.896700116152275</v>
      </c>
    </row>
    <row r="46" spans="1:13" x14ac:dyDescent="0.3">
      <c r="A46" s="102" t="s">
        <v>236</v>
      </c>
      <c r="B46" s="71">
        <v>12.6</v>
      </c>
      <c r="C46" s="71">
        <v>-62.4</v>
      </c>
      <c r="D46" s="71">
        <v>-50.3</v>
      </c>
      <c r="E46" s="71">
        <v>-37.4</v>
      </c>
      <c r="F46" s="71">
        <v>1.2</v>
      </c>
      <c r="G46" s="163">
        <f t="shared" si="3"/>
        <v>-27.26</v>
      </c>
      <c r="H46" s="168">
        <f t="shared" si="1"/>
        <v>1.2976750385589328</v>
      </c>
      <c r="I46" s="168"/>
      <c r="J46" s="13"/>
      <c r="K46" s="83" t="s">
        <v>32</v>
      </c>
      <c r="L46" s="84">
        <v>-69.91545594759738</v>
      </c>
    </row>
    <row r="47" spans="1:13" x14ac:dyDescent="0.3">
      <c r="A47" s="102" t="s">
        <v>625</v>
      </c>
      <c r="B47" s="71">
        <v>-759.8</v>
      </c>
      <c r="C47" s="71">
        <v>104.1</v>
      </c>
      <c r="D47" s="71">
        <v>-479.6</v>
      </c>
      <c r="E47" s="71">
        <v>-170.6</v>
      </c>
      <c r="F47" s="71">
        <v>2268.4</v>
      </c>
      <c r="G47" s="163">
        <f t="shared" si="3"/>
        <v>192.50000000000006</v>
      </c>
      <c r="H47" s="168">
        <f t="shared" si="1"/>
        <v>-9.1636993735361205</v>
      </c>
      <c r="I47" s="168"/>
      <c r="J47" s="13"/>
      <c r="K47" s="83" t="s">
        <v>377</v>
      </c>
      <c r="L47" s="84">
        <v>-68.897690271721004</v>
      </c>
    </row>
    <row r="48" spans="1:13" x14ac:dyDescent="0.3">
      <c r="A48" s="102" t="s">
        <v>646</v>
      </c>
      <c r="B48" s="71">
        <v>546.70000000000005</v>
      </c>
      <c r="C48" s="71">
        <v>117.6</v>
      </c>
      <c r="D48" s="71">
        <v>-130.30000000000001</v>
      </c>
      <c r="E48" s="71">
        <v>-15.4</v>
      </c>
      <c r="F48" s="71">
        <v>-161.6</v>
      </c>
      <c r="G48" s="163">
        <f t="shared" si="3"/>
        <v>71.400000000000006</v>
      </c>
      <c r="H48" s="168">
        <f t="shared" si="1"/>
        <v>-3.3988994040024876</v>
      </c>
      <c r="I48" s="168"/>
      <c r="J48" s="13"/>
      <c r="K48" s="83" t="s">
        <v>345</v>
      </c>
      <c r="L48" s="84">
        <v>-56.273206771140337</v>
      </c>
    </row>
    <row r="49" spans="1:12" x14ac:dyDescent="0.3">
      <c r="A49" s="102" t="s">
        <v>255</v>
      </c>
      <c r="B49" s="71">
        <v>18.100000000000001</v>
      </c>
      <c r="C49" s="71">
        <v>-21.2</v>
      </c>
      <c r="D49" s="71">
        <v>53.6</v>
      </c>
      <c r="E49" s="71">
        <v>-45.9</v>
      </c>
      <c r="F49" s="71">
        <v>33.200000000000003</v>
      </c>
      <c r="G49" s="163">
        <f t="shared" si="3"/>
        <v>7.5600000000000005</v>
      </c>
      <c r="H49" s="168">
        <f t="shared" si="1"/>
        <v>-0.35988346630614571</v>
      </c>
      <c r="I49" s="168"/>
      <c r="J49" s="13"/>
      <c r="K49" s="83" t="s">
        <v>238</v>
      </c>
      <c r="L49" s="84">
        <v>-55.698154883180266</v>
      </c>
    </row>
    <row r="50" spans="1:12" x14ac:dyDescent="0.3">
      <c r="A50" s="102" t="s">
        <v>263</v>
      </c>
      <c r="B50" s="74">
        <v>-156</v>
      </c>
      <c r="C50" s="71">
        <v>341.8</v>
      </c>
      <c r="D50" s="71">
        <v>-496.9</v>
      </c>
      <c r="E50" s="71">
        <v>1000.7</v>
      </c>
      <c r="F50" s="71">
        <v>517.9</v>
      </c>
      <c r="G50" s="163">
        <f t="shared" si="3"/>
        <v>241.5</v>
      </c>
      <c r="H50" s="168">
        <f t="shared" si="1"/>
        <v>-11.496277395890765</v>
      </c>
      <c r="I50" s="168"/>
      <c r="J50" s="13"/>
      <c r="K50" s="83" t="s">
        <v>436</v>
      </c>
      <c r="L50" s="84">
        <v>-53.258944722660814</v>
      </c>
    </row>
    <row r="51" spans="1:12" x14ac:dyDescent="0.3">
      <c r="A51" s="102" t="s">
        <v>672</v>
      </c>
      <c r="B51" s="71">
        <v>-8.8000000000000007</v>
      </c>
      <c r="C51" s="71">
        <v>-24.4</v>
      </c>
      <c r="D51" s="71">
        <v>174.7</v>
      </c>
      <c r="E51" s="71">
        <v>-194.4</v>
      </c>
      <c r="F51" s="71">
        <v>5.4</v>
      </c>
      <c r="G51" s="163">
        <f t="shared" si="3"/>
        <v>-9.5000000000000018</v>
      </c>
      <c r="H51" s="168">
        <f t="shared" si="1"/>
        <v>0.45223451453814617</v>
      </c>
      <c r="I51" s="168"/>
      <c r="J51" s="13"/>
      <c r="K51" s="83" t="s">
        <v>308</v>
      </c>
      <c r="L51" s="84">
        <v>-48.809909172267638</v>
      </c>
    </row>
    <row r="52" spans="1:12" x14ac:dyDescent="0.3">
      <c r="A52" s="102" t="s">
        <v>230</v>
      </c>
      <c r="B52" s="71">
        <v>37.299999999999997</v>
      </c>
      <c r="C52" s="71">
        <v>13.8</v>
      </c>
      <c r="D52" s="71">
        <v>5.6</v>
      </c>
      <c r="E52" s="71">
        <v>31.7</v>
      </c>
      <c r="F52" s="74">
        <v>44</v>
      </c>
      <c r="G52" s="163">
        <f t="shared" si="3"/>
        <v>26.479999999999997</v>
      </c>
      <c r="H52" s="168">
        <f t="shared" si="1"/>
        <v>-1.2605442047336954</v>
      </c>
      <c r="I52" s="168"/>
      <c r="J52" s="13"/>
      <c r="K52" s="83" t="s">
        <v>45</v>
      </c>
      <c r="L52" s="84">
        <v>-45.959403621684011</v>
      </c>
    </row>
    <row r="53" spans="1:12" x14ac:dyDescent="0.3">
      <c r="A53" s="102" t="s">
        <v>239</v>
      </c>
      <c r="B53" s="74">
        <v>0</v>
      </c>
      <c r="C53" s="74">
        <v>0</v>
      </c>
      <c r="D53" s="74">
        <v>0</v>
      </c>
      <c r="E53" s="74">
        <v>0</v>
      </c>
      <c r="F53" s="74">
        <v>0</v>
      </c>
      <c r="G53" s="163">
        <f t="shared" si="3"/>
        <v>0</v>
      </c>
      <c r="H53" s="168">
        <f t="shared" si="1"/>
        <v>0</v>
      </c>
      <c r="I53" s="168"/>
      <c r="J53" s="13"/>
      <c r="K53" s="83" t="s">
        <v>645</v>
      </c>
      <c r="L53" s="84">
        <v>-43.796294533198434</v>
      </c>
    </row>
    <row r="54" spans="1:12" x14ac:dyDescent="0.3">
      <c r="A54" s="102" t="s">
        <v>249</v>
      </c>
      <c r="B54" s="71">
        <v>22.7</v>
      </c>
      <c r="C54" s="71">
        <v>9.1</v>
      </c>
      <c r="D54" s="71">
        <v>27.9</v>
      </c>
      <c r="E54" s="71">
        <v>10.3</v>
      </c>
      <c r="F54" s="74">
        <v>9</v>
      </c>
      <c r="G54" s="163">
        <f t="shared" si="3"/>
        <v>15.8</v>
      </c>
      <c r="H54" s="168">
        <f t="shared" si="1"/>
        <v>-0.75213740312660093</v>
      </c>
      <c r="I54" s="168"/>
      <c r="J54" s="13"/>
      <c r="K54" s="83" t="s">
        <v>274</v>
      </c>
      <c r="L54" s="84">
        <v>-39.126378125178213</v>
      </c>
    </row>
    <row r="55" spans="1:12" x14ac:dyDescent="0.3">
      <c r="A55" s="102" t="s">
        <v>256</v>
      </c>
      <c r="B55" s="71">
        <v>15.6</v>
      </c>
      <c r="C55" s="71">
        <v>4.8</v>
      </c>
      <c r="D55" s="74">
        <v>-31</v>
      </c>
      <c r="E55" s="71">
        <v>-4.0999999999999996</v>
      </c>
      <c r="F55" s="74">
        <v>3</v>
      </c>
      <c r="G55" s="163">
        <f t="shared" si="3"/>
        <v>-2.3400000000000003</v>
      </c>
      <c r="H55" s="168">
        <f t="shared" si="1"/>
        <v>0.11139250147571178</v>
      </c>
      <c r="I55" s="168"/>
      <c r="J55" s="13"/>
      <c r="K55" s="83" t="s">
        <v>334</v>
      </c>
      <c r="L55" s="84">
        <v>-38.484681150865136</v>
      </c>
    </row>
    <row r="56" spans="1:12" x14ac:dyDescent="0.3">
      <c r="A56" s="102" t="s">
        <v>259</v>
      </c>
      <c r="B56" s="71">
        <v>15.3</v>
      </c>
      <c r="C56" s="71">
        <v>74.099999999999994</v>
      </c>
      <c r="D56" s="71">
        <v>-5.2</v>
      </c>
      <c r="E56" s="71">
        <v>53.2</v>
      </c>
      <c r="F56" s="71">
        <v>486.9</v>
      </c>
      <c r="G56" s="163">
        <f t="shared" si="3"/>
        <v>124.85999999999999</v>
      </c>
      <c r="H56" s="168">
        <f t="shared" si="1"/>
        <v>-5.9437896300245168</v>
      </c>
      <c r="I56" s="168"/>
      <c r="J56" s="13"/>
      <c r="K56" s="83" t="s">
        <v>425</v>
      </c>
      <c r="L56" s="84">
        <v>-38.239046404021259</v>
      </c>
    </row>
    <row r="57" spans="1:12" x14ac:dyDescent="0.3">
      <c r="A57" s="102" t="s">
        <v>286</v>
      </c>
      <c r="B57" s="71">
        <v>245.3</v>
      </c>
      <c r="C57" s="71">
        <v>126.3</v>
      </c>
      <c r="D57" s="71">
        <v>35.200000000000003</v>
      </c>
      <c r="E57" s="74">
        <v>184</v>
      </c>
      <c r="F57" s="71">
        <v>-129.30000000000001</v>
      </c>
      <c r="G57" s="163">
        <f t="shared" si="3"/>
        <v>92.299999999999983</v>
      </c>
      <c r="H57" s="168">
        <f t="shared" si="1"/>
        <v>-4.3938153359864076</v>
      </c>
      <c r="I57" s="168"/>
      <c r="J57" s="13"/>
      <c r="K57" s="83" t="s">
        <v>302</v>
      </c>
      <c r="L57" s="84">
        <v>-33.844278995372669</v>
      </c>
    </row>
    <row r="58" spans="1:12" x14ac:dyDescent="0.3">
      <c r="A58" s="102" t="s">
        <v>300</v>
      </c>
      <c r="B58" s="71">
        <v>79.400000000000006</v>
      </c>
      <c r="C58" s="71">
        <v>-3.9</v>
      </c>
      <c r="D58" s="71">
        <v>387.5</v>
      </c>
      <c r="E58" s="74">
        <v>28</v>
      </c>
      <c r="F58" s="74">
        <v>108</v>
      </c>
      <c r="G58" s="163">
        <f t="shared" si="3"/>
        <v>119.8</v>
      </c>
      <c r="H58" s="168">
        <f t="shared" si="1"/>
        <v>-5.7029152464915684</v>
      </c>
      <c r="I58" s="168"/>
      <c r="J58" s="13"/>
      <c r="K58" s="83" t="s">
        <v>272</v>
      </c>
      <c r="L58" s="84">
        <v>-33.492012110364001</v>
      </c>
    </row>
    <row r="59" spans="1:12" x14ac:dyDescent="0.3">
      <c r="A59" s="102" t="s">
        <v>301</v>
      </c>
      <c r="B59" s="71">
        <v>-4.8</v>
      </c>
      <c r="C59" s="71">
        <v>-30.4</v>
      </c>
      <c r="D59" s="71">
        <v>0.7</v>
      </c>
      <c r="E59" s="71">
        <v>36.6</v>
      </c>
      <c r="F59" s="74">
        <v>6</v>
      </c>
      <c r="G59" s="163">
        <f t="shared" si="3"/>
        <v>1.6200000000000017</v>
      </c>
      <c r="H59" s="168">
        <f t="shared" si="1"/>
        <v>-7.71178856370313E-2</v>
      </c>
      <c r="I59" s="168"/>
      <c r="J59" s="13"/>
      <c r="K59" s="83" t="s">
        <v>314</v>
      </c>
      <c r="L59" s="84">
        <v>-32.823657101509731</v>
      </c>
    </row>
    <row r="60" spans="1:12" x14ac:dyDescent="0.3">
      <c r="A60" s="102" t="s">
        <v>308</v>
      </c>
      <c r="B60" s="71">
        <v>4155.8999999999996</v>
      </c>
      <c r="C60" s="74">
        <v>536</v>
      </c>
      <c r="D60" s="71">
        <v>3156.2</v>
      </c>
      <c r="E60" s="71">
        <v>-4667.6000000000004</v>
      </c>
      <c r="F60" s="71">
        <v>1946.2</v>
      </c>
      <c r="G60" s="163">
        <f t="shared" si="3"/>
        <v>1025.3399999999997</v>
      </c>
      <c r="H60" s="168">
        <f t="shared" si="1"/>
        <v>-48.809909172267638</v>
      </c>
      <c r="I60" s="168"/>
      <c r="J60" s="13"/>
      <c r="K60" s="83" t="s">
        <v>324</v>
      </c>
      <c r="L60" s="84">
        <v>-30.651979359064445</v>
      </c>
    </row>
    <row r="61" spans="1:12" x14ac:dyDescent="0.3">
      <c r="A61" s="102" t="s">
        <v>315</v>
      </c>
      <c r="B61" s="74">
        <v>145</v>
      </c>
      <c r="C61" s="71">
        <v>692.1</v>
      </c>
      <c r="D61" s="71">
        <v>1024.9000000000001</v>
      </c>
      <c r="E61" s="71">
        <v>222.3</v>
      </c>
      <c r="F61" s="71">
        <v>320.7</v>
      </c>
      <c r="G61" s="163">
        <f t="shared" si="3"/>
        <v>481</v>
      </c>
      <c r="H61" s="168">
        <f t="shared" si="1"/>
        <v>-22.897347525562974</v>
      </c>
      <c r="I61" s="168"/>
      <c r="J61" s="13"/>
      <c r="K61" s="83" t="s">
        <v>366</v>
      </c>
      <c r="L61" s="84">
        <v>-29.366681265113925</v>
      </c>
    </row>
    <row r="62" spans="1:12" x14ac:dyDescent="0.3">
      <c r="A62" s="102" t="s">
        <v>340</v>
      </c>
      <c r="B62" s="71">
        <v>-18.2</v>
      </c>
      <c r="C62" s="71">
        <v>49.2</v>
      </c>
      <c r="D62" s="71">
        <v>-129.4</v>
      </c>
      <c r="E62" s="71">
        <v>-46.2</v>
      </c>
      <c r="F62" s="71">
        <v>-37.5</v>
      </c>
      <c r="G62" s="163">
        <f t="shared" si="3"/>
        <v>-36.42</v>
      </c>
      <c r="H62" s="168">
        <f t="shared" si="1"/>
        <v>1.7337243178399242</v>
      </c>
      <c r="I62" s="168"/>
      <c r="J62" s="13"/>
      <c r="K62" s="83" t="s">
        <v>671</v>
      </c>
      <c r="L62" s="84">
        <v>-29.293371670125641</v>
      </c>
    </row>
    <row r="63" spans="1:12" x14ac:dyDescent="0.3">
      <c r="A63" s="102" t="s">
        <v>346</v>
      </c>
      <c r="B63" s="71">
        <v>-291.39999999999998</v>
      </c>
      <c r="C63" s="71">
        <v>609.70000000000005</v>
      </c>
      <c r="D63" s="74">
        <v>598</v>
      </c>
      <c r="E63" s="71">
        <v>92.9</v>
      </c>
      <c r="F63" s="71">
        <v>-96.6</v>
      </c>
      <c r="G63" s="163">
        <f t="shared" si="3"/>
        <v>182.52</v>
      </c>
      <c r="H63" s="168">
        <f t="shared" si="1"/>
        <v>-8.6886151151055184</v>
      </c>
      <c r="I63" s="168"/>
      <c r="J63" s="13"/>
      <c r="K63" s="83" t="s">
        <v>218</v>
      </c>
      <c r="L63" s="84">
        <v>-27.935716053849021</v>
      </c>
    </row>
    <row r="64" spans="1:12" x14ac:dyDescent="0.3">
      <c r="A64" s="102" t="s">
        <v>352</v>
      </c>
      <c r="B64" s="74">
        <v>-1</v>
      </c>
      <c r="C64" s="74">
        <v>1</v>
      </c>
      <c r="D64" s="71">
        <v>5.3</v>
      </c>
      <c r="E64" s="71">
        <v>-72.2</v>
      </c>
      <c r="F64" s="74">
        <v>0</v>
      </c>
      <c r="G64" s="163">
        <f t="shared" si="3"/>
        <v>-13.38</v>
      </c>
      <c r="H64" s="168">
        <f t="shared" si="1"/>
        <v>0.63693661100214682</v>
      </c>
      <c r="I64" s="168"/>
      <c r="J64" s="13"/>
      <c r="K64" s="83" t="s">
        <v>253</v>
      </c>
      <c r="L64" s="84">
        <v>-23.41527505379193</v>
      </c>
    </row>
    <row r="65" spans="1:12" x14ac:dyDescent="0.3">
      <c r="A65" s="102" t="s">
        <v>376</v>
      </c>
      <c r="B65" s="71">
        <v>152.1</v>
      </c>
      <c r="C65" s="71">
        <v>-50.5</v>
      </c>
      <c r="D65" s="71">
        <v>52.3</v>
      </c>
      <c r="E65" s="71">
        <v>93.3</v>
      </c>
      <c r="F65" s="71">
        <v>108.5</v>
      </c>
      <c r="G65" s="163">
        <f t="shared" si="3"/>
        <v>71.14</v>
      </c>
      <c r="H65" s="168">
        <f t="shared" si="1"/>
        <v>-3.386522459394075</v>
      </c>
      <c r="I65" s="168"/>
      <c r="J65" s="13"/>
      <c r="K65" s="83" t="s">
        <v>315</v>
      </c>
      <c r="L65" s="84">
        <v>-22.897347525562974</v>
      </c>
    </row>
    <row r="66" spans="1:12" x14ac:dyDescent="0.3">
      <c r="A66" s="102" t="s">
        <v>365</v>
      </c>
      <c r="B66" s="71">
        <v>74.900000000000006</v>
      </c>
      <c r="C66" s="71">
        <v>-124.7</v>
      </c>
      <c r="D66" s="71">
        <v>-51.9</v>
      </c>
      <c r="E66" s="71">
        <v>355.4</v>
      </c>
      <c r="F66" s="71">
        <v>-25.8</v>
      </c>
      <c r="G66" s="163">
        <f t="shared" si="3"/>
        <v>45.58</v>
      </c>
      <c r="H66" s="168">
        <f t="shared" si="1"/>
        <v>-2.1697735971209156</v>
      </c>
      <c r="I66" s="168"/>
      <c r="J66" s="13"/>
      <c r="K66" s="83" t="s">
        <v>252</v>
      </c>
      <c r="L66" s="84">
        <v>-21.408305881904742</v>
      </c>
    </row>
    <row r="67" spans="1:12" x14ac:dyDescent="0.3">
      <c r="A67" s="102" t="s">
        <v>388</v>
      </c>
      <c r="B67" s="71">
        <v>691.7</v>
      </c>
      <c r="C67" s="71">
        <v>-23.9</v>
      </c>
      <c r="D67" s="74">
        <v>-36</v>
      </c>
      <c r="E67" s="71">
        <v>-97.6</v>
      </c>
      <c r="F67" s="71">
        <v>-96.2</v>
      </c>
      <c r="G67" s="163">
        <f t="shared" si="3"/>
        <v>87.600000000000009</v>
      </c>
      <c r="H67" s="168">
        <f t="shared" si="1"/>
        <v>-4.1700782603727999</v>
      </c>
      <c r="I67" s="168"/>
      <c r="J67" s="13"/>
      <c r="K67" s="83" t="s">
        <v>296</v>
      </c>
      <c r="L67" s="84">
        <v>-20.344840718243461</v>
      </c>
    </row>
    <row r="68" spans="1:12" x14ac:dyDescent="0.3">
      <c r="A68" s="102" t="s">
        <v>389</v>
      </c>
      <c r="B68" s="71">
        <v>87.1</v>
      </c>
      <c r="C68" s="71">
        <v>60.6</v>
      </c>
      <c r="D68" s="71">
        <v>175.9</v>
      </c>
      <c r="E68" s="71">
        <v>-13.9</v>
      </c>
      <c r="F68" s="71">
        <v>56.2</v>
      </c>
      <c r="G68" s="163">
        <f t="shared" si="3"/>
        <v>73.180000000000007</v>
      </c>
      <c r="H68" s="168">
        <f t="shared" si="1"/>
        <v>-3.4836338709370036</v>
      </c>
      <c r="I68" s="168"/>
      <c r="J68" s="13"/>
      <c r="K68" s="83" t="s">
        <v>232</v>
      </c>
      <c r="L68" s="84">
        <v>-18.273130605327658</v>
      </c>
    </row>
    <row r="69" spans="1:12" x14ac:dyDescent="0.3">
      <c r="A69" s="102" t="s">
        <v>203</v>
      </c>
      <c r="B69" s="71">
        <v>323.3</v>
      </c>
      <c r="C69" s="71">
        <v>-503.7</v>
      </c>
      <c r="D69" s="71">
        <v>-658.5</v>
      </c>
      <c r="E69" s="71">
        <v>754.3</v>
      </c>
      <c r="F69" s="71">
        <v>-38.1</v>
      </c>
      <c r="G69" s="163">
        <f t="shared" si="3"/>
        <v>-24.540000000000003</v>
      </c>
      <c r="H69" s="168">
        <f t="shared" si="1"/>
        <v>1.1681931565016952</v>
      </c>
      <c r="I69" s="168"/>
      <c r="J69" s="13"/>
      <c r="K69" s="83" t="s">
        <v>323</v>
      </c>
      <c r="L69" s="84">
        <v>-15.418816764095316</v>
      </c>
    </row>
    <row r="70" spans="1:12" x14ac:dyDescent="0.3">
      <c r="A70" s="102" t="s">
        <v>253</v>
      </c>
      <c r="B70" s="71">
        <v>1424.9</v>
      </c>
      <c r="C70" s="71">
        <v>655.7</v>
      </c>
      <c r="D70" s="71">
        <v>576.6</v>
      </c>
      <c r="E70" s="71">
        <v>-812.6</v>
      </c>
      <c r="F70" s="71">
        <v>614.79999999999995</v>
      </c>
      <c r="G70" s="163">
        <f t="shared" si="3"/>
        <v>491.88000000000011</v>
      </c>
      <c r="H70" s="168">
        <f t="shared" ref="H70:H133" si="4">G70/$G$6*100</f>
        <v>-23.41527505379193</v>
      </c>
      <c r="I70" s="168"/>
      <c r="J70" s="13"/>
      <c r="K70" s="83" t="s">
        <v>225</v>
      </c>
      <c r="L70" s="84">
        <v>-14.045927985223724</v>
      </c>
    </row>
    <row r="71" spans="1:12" x14ac:dyDescent="0.3">
      <c r="A71" s="102" t="s">
        <v>296</v>
      </c>
      <c r="B71" s="71">
        <v>447.5</v>
      </c>
      <c r="C71" s="71">
        <v>101.7</v>
      </c>
      <c r="D71" s="71">
        <v>79.900000000000006</v>
      </c>
      <c r="E71" s="71">
        <v>900.4</v>
      </c>
      <c r="F71" s="71">
        <v>607.4</v>
      </c>
      <c r="G71" s="163">
        <f t="shared" si="3"/>
        <v>427.38</v>
      </c>
      <c r="H71" s="168">
        <f t="shared" si="4"/>
        <v>-20.344840718243461</v>
      </c>
      <c r="I71" s="168"/>
      <c r="J71" s="13"/>
      <c r="K71" s="83" t="s">
        <v>649</v>
      </c>
      <c r="L71" s="84">
        <v>-13.77553934916302</v>
      </c>
    </row>
    <row r="72" spans="1:12" x14ac:dyDescent="0.3">
      <c r="A72" s="102" t="s">
        <v>314</v>
      </c>
      <c r="B72" s="71">
        <v>370.7</v>
      </c>
      <c r="C72" s="71">
        <v>3652.7</v>
      </c>
      <c r="D72" s="71">
        <v>-604.9</v>
      </c>
      <c r="E72" s="71">
        <v>-563.1</v>
      </c>
      <c r="F72" s="71">
        <v>592.20000000000005</v>
      </c>
      <c r="G72" s="163">
        <f t="shared" si="3"/>
        <v>689.51999999999987</v>
      </c>
      <c r="H72" s="168">
        <f t="shared" si="4"/>
        <v>-32.823657101509731</v>
      </c>
      <c r="I72" s="168"/>
      <c r="J72" s="13"/>
      <c r="K72" s="83" t="s">
        <v>254</v>
      </c>
      <c r="L72" s="84">
        <v>-13.708894262810031</v>
      </c>
    </row>
    <row r="73" spans="1:12" x14ac:dyDescent="0.3">
      <c r="A73" s="102" t="s">
        <v>354</v>
      </c>
      <c r="B73" s="74">
        <v>-2</v>
      </c>
      <c r="C73" s="74">
        <v>-1</v>
      </c>
      <c r="D73" s="74">
        <v>-2</v>
      </c>
      <c r="E73" s="71">
        <v>0.1</v>
      </c>
      <c r="F73" s="71">
        <v>3.7</v>
      </c>
      <c r="G73" s="163">
        <f t="shared" ref="G73:G104" si="5">AVERAGE(B73:F73)</f>
        <v>-0.24000000000000005</v>
      </c>
      <c r="H73" s="168">
        <f t="shared" si="4"/>
        <v>1.142487194622685E-2</v>
      </c>
      <c r="I73" s="168"/>
      <c r="J73" s="13"/>
      <c r="K73" s="83" t="s">
        <v>266</v>
      </c>
      <c r="L73" s="84">
        <v>-13.313784108003022</v>
      </c>
    </row>
    <row r="74" spans="1:12" x14ac:dyDescent="0.3">
      <c r="A74" s="102" t="s">
        <v>359</v>
      </c>
      <c r="B74" s="71">
        <v>-1.4</v>
      </c>
      <c r="C74" s="71">
        <v>-8.4</v>
      </c>
      <c r="D74" s="71">
        <v>84.7</v>
      </c>
      <c r="E74" s="71">
        <v>-16.100000000000001</v>
      </c>
      <c r="F74" s="74">
        <v>-15</v>
      </c>
      <c r="G74" s="163">
        <f t="shared" si="5"/>
        <v>8.7600000000000016</v>
      </c>
      <c r="H74" s="168">
        <f t="shared" si="4"/>
        <v>-0.41700782603728004</v>
      </c>
      <c r="I74" s="168"/>
      <c r="J74" s="13"/>
      <c r="K74" s="83" t="s">
        <v>363</v>
      </c>
      <c r="L74" s="84">
        <v>-12.591160957404171</v>
      </c>
    </row>
    <row r="75" spans="1:12" x14ac:dyDescent="0.3">
      <c r="A75" s="102" t="s">
        <v>372</v>
      </c>
      <c r="B75" s="74">
        <v>245</v>
      </c>
      <c r="C75" s="71">
        <v>-436.2</v>
      </c>
      <c r="D75" s="71">
        <v>873.9</v>
      </c>
      <c r="E75" s="71">
        <v>220.4</v>
      </c>
      <c r="F75" s="71">
        <v>384.8</v>
      </c>
      <c r="G75" s="163">
        <f t="shared" si="5"/>
        <v>257.58000000000004</v>
      </c>
      <c r="H75" s="168">
        <f t="shared" si="4"/>
        <v>-12.261743816287966</v>
      </c>
      <c r="I75" s="168"/>
      <c r="J75" s="13"/>
      <c r="K75" s="83" t="s">
        <v>372</v>
      </c>
      <c r="L75" s="84">
        <v>-12.261743816287966</v>
      </c>
    </row>
    <row r="76" spans="1:12" x14ac:dyDescent="0.3">
      <c r="A76" s="102" t="s">
        <v>226</v>
      </c>
      <c r="B76" s="71">
        <v>7.1</v>
      </c>
      <c r="C76" s="71">
        <v>2.5</v>
      </c>
      <c r="D76" s="71">
        <v>16.5</v>
      </c>
      <c r="E76" s="71">
        <v>4.9000000000000004</v>
      </c>
      <c r="F76" s="71">
        <v>-11.9</v>
      </c>
      <c r="G76" s="163">
        <f t="shared" si="5"/>
        <v>3.8200000000000003</v>
      </c>
      <c r="H76" s="168">
        <f t="shared" si="4"/>
        <v>-0.18184587847744402</v>
      </c>
      <c r="I76" s="168"/>
      <c r="J76" s="13"/>
      <c r="K76" s="83" t="s">
        <v>217</v>
      </c>
      <c r="L76" s="84">
        <v>-11.625759277948005</v>
      </c>
    </row>
    <row r="77" spans="1:12" x14ac:dyDescent="0.3">
      <c r="A77" s="102" t="s">
        <v>294</v>
      </c>
      <c r="B77" s="71">
        <v>1.6</v>
      </c>
      <c r="C77" s="71">
        <v>-0.7</v>
      </c>
      <c r="D77" s="74">
        <v>0</v>
      </c>
      <c r="E77" s="71">
        <v>1.4</v>
      </c>
      <c r="F77" s="71">
        <v>-1.2</v>
      </c>
      <c r="G77" s="163">
        <f t="shared" si="5"/>
        <v>0.21999999999999997</v>
      </c>
      <c r="H77" s="168">
        <f t="shared" si="4"/>
        <v>-1.0472799284041276E-2</v>
      </c>
      <c r="I77" s="168"/>
      <c r="J77" s="13"/>
      <c r="K77" s="83" t="s">
        <v>263</v>
      </c>
      <c r="L77" s="84">
        <v>-11.496277395890765</v>
      </c>
    </row>
    <row r="78" spans="1:12" x14ac:dyDescent="0.3">
      <c r="A78" s="102" t="s">
        <v>317</v>
      </c>
      <c r="B78" s="71">
        <v>-259.10000000000002</v>
      </c>
      <c r="C78" s="71">
        <v>-85.1</v>
      </c>
      <c r="D78" s="71">
        <v>-24.1</v>
      </c>
      <c r="E78" s="71">
        <v>177.8</v>
      </c>
      <c r="F78" s="71">
        <v>163.19999999999999</v>
      </c>
      <c r="G78" s="163">
        <f t="shared" si="5"/>
        <v>-5.4600000000000133</v>
      </c>
      <c r="H78" s="168">
        <f t="shared" si="4"/>
        <v>0.25991583677666141</v>
      </c>
      <c r="I78" s="168"/>
      <c r="J78" s="13"/>
      <c r="K78" s="83" t="s">
        <v>326</v>
      </c>
      <c r="L78" s="84">
        <v>-11.447721690119304</v>
      </c>
    </row>
    <row r="79" spans="1:12" x14ac:dyDescent="0.3">
      <c r="A79" s="102" t="s">
        <v>45</v>
      </c>
      <c r="B79" s="71">
        <v>1178.2</v>
      </c>
      <c r="C79" s="71">
        <v>2167.3000000000002</v>
      </c>
      <c r="D79" s="71">
        <v>31573.200000000001</v>
      </c>
      <c r="E79" s="71">
        <v>3343.2</v>
      </c>
      <c r="F79" s="71">
        <v>-33434.6</v>
      </c>
      <c r="G79" s="163">
        <f t="shared" si="5"/>
        <v>965.45999999999913</v>
      </c>
      <c r="H79" s="168">
        <f t="shared" si="4"/>
        <v>-45.959403621684011</v>
      </c>
      <c r="I79" s="168"/>
      <c r="J79" s="13"/>
      <c r="K79" s="83" t="s">
        <v>406</v>
      </c>
      <c r="L79" s="84">
        <v>-10.952643905782804</v>
      </c>
    </row>
    <row r="80" spans="1:12" x14ac:dyDescent="0.3">
      <c r="A80" s="102" t="s">
        <v>258</v>
      </c>
      <c r="B80" s="71">
        <v>-14.1</v>
      </c>
      <c r="C80" s="71">
        <v>-431.8</v>
      </c>
      <c r="D80" s="71">
        <v>14.9</v>
      </c>
      <c r="E80" s="71">
        <v>33.799999999999997</v>
      </c>
      <c r="F80" s="71">
        <v>40.5</v>
      </c>
      <c r="G80" s="163">
        <f t="shared" si="5"/>
        <v>-71.34</v>
      </c>
      <c r="H80" s="168">
        <f t="shared" si="4"/>
        <v>3.3960431860159304</v>
      </c>
      <c r="I80" s="168"/>
      <c r="J80" s="13"/>
      <c r="K80" s="83" t="s">
        <v>360</v>
      </c>
      <c r="L80" s="84">
        <v>-9.4483690995296019</v>
      </c>
    </row>
    <row r="81" spans="1:12" x14ac:dyDescent="0.3">
      <c r="A81" s="102" t="s">
        <v>222</v>
      </c>
      <c r="B81" s="74">
        <v>8</v>
      </c>
      <c r="C81" s="71">
        <v>89.5</v>
      </c>
      <c r="D81" s="71">
        <v>-16.399999999999999</v>
      </c>
      <c r="E81" s="71">
        <v>65.400000000000006</v>
      </c>
      <c r="F81" s="71">
        <v>13.6</v>
      </c>
      <c r="G81" s="163">
        <f t="shared" si="5"/>
        <v>32.019999999999996</v>
      </c>
      <c r="H81" s="168">
        <f t="shared" si="4"/>
        <v>-1.5242683321590984</v>
      </c>
      <c r="I81" s="168"/>
      <c r="J81" s="13"/>
      <c r="K81" s="83" t="s">
        <v>625</v>
      </c>
      <c r="L81" s="84">
        <v>-9.1636993735361205</v>
      </c>
    </row>
    <row r="82" spans="1:12" x14ac:dyDescent="0.3">
      <c r="A82" s="102" t="s">
        <v>229</v>
      </c>
      <c r="B82" s="71">
        <v>6.2</v>
      </c>
      <c r="C82" s="71">
        <v>50.2</v>
      </c>
      <c r="D82" s="74">
        <v>57</v>
      </c>
      <c r="E82" s="71">
        <v>37.5</v>
      </c>
      <c r="F82" s="71">
        <v>39.5</v>
      </c>
      <c r="G82" s="163">
        <f t="shared" si="5"/>
        <v>38.08</v>
      </c>
      <c r="H82" s="168">
        <f t="shared" si="4"/>
        <v>-1.8127463488013265</v>
      </c>
      <c r="I82" s="168"/>
      <c r="J82" s="13"/>
      <c r="K82" s="83" t="s">
        <v>346</v>
      </c>
      <c r="L82" s="84">
        <v>-8.6886151151055184</v>
      </c>
    </row>
    <row r="83" spans="1:12" x14ac:dyDescent="0.3">
      <c r="A83" s="102" t="s">
        <v>231</v>
      </c>
      <c r="B83" s="74">
        <v>29</v>
      </c>
      <c r="C83" s="71">
        <v>32.1</v>
      </c>
      <c r="D83" s="74">
        <v>41</v>
      </c>
      <c r="E83" s="71">
        <v>66.8</v>
      </c>
      <c r="F83" s="71">
        <v>-59.2</v>
      </c>
      <c r="G83" s="163">
        <f t="shared" si="5"/>
        <v>21.939999999999994</v>
      </c>
      <c r="H83" s="168">
        <f t="shared" si="4"/>
        <v>-1.0444237104175706</v>
      </c>
      <c r="I83" s="168"/>
      <c r="J83" s="13"/>
      <c r="K83" s="83" t="s">
        <v>264</v>
      </c>
      <c r="L83" s="84">
        <v>-8.0383494868327734</v>
      </c>
    </row>
    <row r="84" spans="1:12" x14ac:dyDescent="0.3">
      <c r="A84" s="102" t="s">
        <v>649</v>
      </c>
      <c r="B84" s="71">
        <v>718.9</v>
      </c>
      <c r="C84" s="71">
        <v>19.8</v>
      </c>
      <c r="D84" s="71">
        <v>545.9</v>
      </c>
      <c r="E84" s="71">
        <v>-66.400000000000006</v>
      </c>
      <c r="F84" s="71">
        <v>228.7</v>
      </c>
      <c r="G84" s="163">
        <f t="shared" si="5"/>
        <v>289.38</v>
      </c>
      <c r="H84" s="168">
        <f t="shared" si="4"/>
        <v>-13.77553934916302</v>
      </c>
      <c r="I84" s="168"/>
      <c r="J84" s="13"/>
      <c r="K84" s="83" t="s">
        <v>278</v>
      </c>
      <c r="L84" s="84">
        <v>-7.9479025839251429</v>
      </c>
    </row>
    <row r="85" spans="1:12" x14ac:dyDescent="0.3">
      <c r="A85" s="102" t="s">
        <v>555</v>
      </c>
      <c r="B85" s="71">
        <v>0.7</v>
      </c>
      <c r="C85" s="71">
        <v>-1.9</v>
      </c>
      <c r="D85" s="74">
        <v>-42</v>
      </c>
      <c r="E85" s="71">
        <v>-1.8</v>
      </c>
      <c r="F85" s="71">
        <v>446.7</v>
      </c>
      <c r="G85" s="163">
        <f t="shared" si="5"/>
        <v>80.34</v>
      </c>
      <c r="H85" s="168">
        <f t="shared" si="4"/>
        <v>-3.8244758839994377</v>
      </c>
      <c r="I85" s="168"/>
      <c r="J85" s="13"/>
      <c r="K85" s="83" t="s">
        <v>306</v>
      </c>
      <c r="L85" s="84">
        <v>-7.5461279204828351</v>
      </c>
    </row>
    <row r="86" spans="1:12" x14ac:dyDescent="0.3">
      <c r="A86" s="102" t="s">
        <v>266</v>
      </c>
      <c r="B86" s="71">
        <v>367.1</v>
      </c>
      <c r="C86" s="71">
        <v>122.9</v>
      </c>
      <c r="D86" s="74">
        <v>293</v>
      </c>
      <c r="E86" s="74">
        <v>179</v>
      </c>
      <c r="F86" s="71">
        <v>436.4</v>
      </c>
      <c r="G86" s="163">
        <f t="shared" si="5"/>
        <v>279.68</v>
      </c>
      <c r="H86" s="168">
        <f t="shared" si="4"/>
        <v>-13.313784108003022</v>
      </c>
      <c r="I86" s="168"/>
      <c r="J86" s="13"/>
      <c r="K86" s="83" t="s">
        <v>293</v>
      </c>
      <c r="L86" s="84">
        <v>-7.27193099377339</v>
      </c>
    </row>
    <row r="87" spans="1:12" x14ac:dyDescent="0.3">
      <c r="A87" s="102" t="s">
        <v>270</v>
      </c>
      <c r="B87" s="71">
        <v>-22.6</v>
      </c>
      <c r="C87" s="71">
        <v>71.099999999999994</v>
      </c>
      <c r="D87" s="74">
        <v>8</v>
      </c>
      <c r="E87" s="71">
        <v>147.69999999999999</v>
      </c>
      <c r="F87" s="71">
        <v>68.2</v>
      </c>
      <c r="G87" s="163">
        <f t="shared" si="5"/>
        <v>54.48</v>
      </c>
      <c r="H87" s="168">
        <f t="shared" si="4"/>
        <v>-2.5934459317934944</v>
      </c>
      <c r="I87" s="168"/>
      <c r="J87" s="13"/>
      <c r="K87" s="83" t="s">
        <v>233</v>
      </c>
      <c r="L87" s="84">
        <v>-7.189100672163244</v>
      </c>
    </row>
    <row r="88" spans="1:12" x14ac:dyDescent="0.3">
      <c r="A88" s="102" t="s">
        <v>271</v>
      </c>
      <c r="B88" s="71">
        <v>4.4000000000000004</v>
      </c>
      <c r="C88" s="71">
        <v>4.4000000000000004</v>
      </c>
      <c r="D88" s="71">
        <v>31.6</v>
      </c>
      <c r="E88" s="71">
        <v>-0.9</v>
      </c>
      <c r="F88" s="71">
        <v>9.8000000000000007</v>
      </c>
      <c r="G88" s="163">
        <f t="shared" si="5"/>
        <v>9.860000000000003</v>
      </c>
      <c r="H88" s="168">
        <f t="shared" si="4"/>
        <v>-0.46937182245748654</v>
      </c>
      <c r="I88" s="168"/>
      <c r="J88" s="13"/>
      <c r="K88" s="83" t="s">
        <v>329</v>
      </c>
      <c r="L88" s="84">
        <v>-6.9701239598605618</v>
      </c>
    </row>
    <row r="89" spans="1:12" x14ac:dyDescent="0.3">
      <c r="A89" s="102" t="s">
        <v>295</v>
      </c>
      <c r="B89" s="71">
        <v>563.9</v>
      </c>
      <c r="C89" s="71">
        <v>-380.3</v>
      </c>
      <c r="D89" s="71">
        <v>128.80000000000001</v>
      </c>
      <c r="E89" s="71">
        <v>-1537.4</v>
      </c>
      <c r="F89" s="71">
        <v>36.200000000000003</v>
      </c>
      <c r="G89" s="163">
        <f t="shared" si="5"/>
        <v>-237.76</v>
      </c>
      <c r="H89" s="168">
        <f t="shared" si="4"/>
        <v>11.318239808062064</v>
      </c>
      <c r="I89" s="168"/>
      <c r="J89" s="13"/>
      <c r="K89" s="83" t="s">
        <v>213</v>
      </c>
      <c r="L89" s="84">
        <v>-6.8625397490335933</v>
      </c>
    </row>
    <row r="90" spans="1:12" x14ac:dyDescent="0.3">
      <c r="A90" s="102" t="s">
        <v>304</v>
      </c>
      <c r="B90" s="71">
        <v>-106.3</v>
      </c>
      <c r="C90" s="74">
        <v>103</v>
      </c>
      <c r="D90" s="71">
        <v>16.5</v>
      </c>
      <c r="E90" s="71">
        <v>-15.3</v>
      </c>
      <c r="F90" s="74">
        <v>28</v>
      </c>
      <c r="G90" s="163">
        <f t="shared" si="5"/>
        <v>5.1800000000000006</v>
      </c>
      <c r="H90" s="168">
        <f t="shared" si="4"/>
        <v>-0.24658681950606282</v>
      </c>
      <c r="I90" s="168"/>
      <c r="J90" s="13"/>
      <c r="K90" s="83" t="s">
        <v>279</v>
      </c>
      <c r="L90" s="84">
        <v>-6.5997676942703754</v>
      </c>
    </row>
    <row r="91" spans="1:12" x14ac:dyDescent="0.3">
      <c r="A91" s="102" t="s">
        <v>307</v>
      </c>
      <c r="B91" s="71">
        <v>-249.3</v>
      </c>
      <c r="C91" s="71">
        <v>-128.30000000000001</v>
      </c>
      <c r="D91" s="71">
        <v>251.9</v>
      </c>
      <c r="E91" s="71">
        <v>175.1</v>
      </c>
      <c r="F91" s="71">
        <v>21.8</v>
      </c>
      <c r="G91" s="163">
        <f t="shared" si="5"/>
        <v>14.239999999999995</v>
      </c>
      <c r="H91" s="168">
        <f t="shared" si="4"/>
        <v>-0.67787573547612612</v>
      </c>
      <c r="I91" s="168"/>
      <c r="J91" s="13"/>
      <c r="K91" s="83" t="s">
        <v>382</v>
      </c>
      <c r="L91" s="84">
        <v>-6.3998324352114055</v>
      </c>
    </row>
    <row r="92" spans="1:12" x14ac:dyDescent="0.3">
      <c r="A92" s="102" t="s">
        <v>323</v>
      </c>
      <c r="B92" s="71">
        <v>242.1</v>
      </c>
      <c r="C92" s="71">
        <v>572.6</v>
      </c>
      <c r="D92" s="74">
        <v>1019</v>
      </c>
      <c r="E92" s="74">
        <v>384</v>
      </c>
      <c r="F92" s="71">
        <v>-598.20000000000005</v>
      </c>
      <c r="G92" s="163">
        <f t="shared" si="5"/>
        <v>323.89999999999998</v>
      </c>
      <c r="H92" s="168">
        <f t="shared" si="4"/>
        <v>-15.418816764095316</v>
      </c>
      <c r="I92" s="168"/>
      <c r="J92" s="13"/>
      <c r="K92" s="83" t="s">
        <v>215</v>
      </c>
      <c r="L92" s="84">
        <v>-6.3465163661290136</v>
      </c>
    </row>
    <row r="93" spans="1:12" x14ac:dyDescent="0.3">
      <c r="A93" s="102" t="s">
        <v>324</v>
      </c>
      <c r="B93" s="71">
        <v>2592.6999999999998</v>
      </c>
      <c r="C93" s="71">
        <v>-1327.2</v>
      </c>
      <c r="D93" s="71">
        <v>1514.5</v>
      </c>
      <c r="E93" s="71">
        <v>-419.6</v>
      </c>
      <c r="F93" s="71">
        <v>859.1</v>
      </c>
      <c r="G93" s="163">
        <f t="shared" si="5"/>
        <v>643.9</v>
      </c>
      <c r="H93" s="168">
        <f t="shared" si="4"/>
        <v>-30.651979359064445</v>
      </c>
      <c r="I93" s="168"/>
      <c r="J93" s="13"/>
      <c r="K93" s="83" t="s">
        <v>201</v>
      </c>
      <c r="L93" s="84">
        <v>-6.1818077955709096</v>
      </c>
    </row>
    <row r="94" spans="1:12" x14ac:dyDescent="0.3">
      <c r="A94" s="102" t="s">
        <v>644</v>
      </c>
      <c r="B94" s="74">
        <v>1</v>
      </c>
      <c r="C94" s="71">
        <v>1.9</v>
      </c>
      <c r="D94" s="74">
        <v>0</v>
      </c>
      <c r="E94" s="74">
        <v>0</v>
      </c>
      <c r="F94" s="74">
        <v>0</v>
      </c>
      <c r="G94" s="163">
        <f t="shared" si="5"/>
        <v>0.57999999999999996</v>
      </c>
      <c r="H94" s="168">
        <f t="shared" si="4"/>
        <v>-2.761010720338155E-2</v>
      </c>
      <c r="I94" s="168"/>
      <c r="J94" s="13"/>
      <c r="K94" s="83" t="s">
        <v>355</v>
      </c>
      <c r="L94" s="84">
        <v>-6.0037702077422086</v>
      </c>
    </row>
    <row r="95" spans="1:12" x14ac:dyDescent="0.3">
      <c r="A95" s="102" t="s">
        <v>344</v>
      </c>
      <c r="B95" s="71">
        <v>161.19999999999999</v>
      </c>
      <c r="C95" s="71">
        <v>622.70000000000005</v>
      </c>
      <c r="D95" s="71">
        <v>-441.1</v>
      </c>
      <c r="E95" s="71">
        <v>28.4</v>
      </c>
      <c r="F95" s="71">
        <v>187.5</v>
      </c>
      <c r="G95" s="163">
        <f t="shared" si="5"/>
        <v>111.74000000000001</v>
      </c>
      <c r="H95" s="168">
        <f t="shared" si="4"/>
        <v>-5.319229963630784</v>
      </c>
      <c r="I95" s="168"/>
      <c r="J95" s="13"/>
      <c r="K95" s="83" t="s">
        <v>259</v>
      </c>
      <c r="L95" s="84">
        <v>-5.9437896300245168</v>
      </c>
    </row>
    <row r="96" spans="1:12" x14ac:dyDescent="0.3">
      <c r="A96" s="102" t="s">
        <v>347</v>
      </c>
      <c r="B96" s="74">
        <v>-20</v>
      </c>
      <c r="C96" s="71">
        <v>24.9</v>
      </c>
      <c r="D96" s="71">
        <v>-59.9</v>
      </c>
      <c r="E96" s="71">
        <v>-107.7</v>
      </c>
      <c r="F96" s="71">
        <v>-17.899999999999999</v>
      </c>
      <c r="G96" s="163">
        <f t="shared" si="5"/>
        <v>-36.119999999999997</v>
      </c>
      <c r="H96" s="168">
        <f t="shared" si="4"/>
        <v>1.7194432279071403</v>
      </c>
      <c r="I96" s="168"/>
      <c r="J96" s="13"/>
      <c r="K96" s="83" t="s">
        <v>300</v>
      </c>
      <c r="L96" s="84">
        <v>-5.7029152464915684</v>
      </c>
    </row>
    <row r="97" spans="1:12" x14ac:dyDescent="0.3">
      <c r="A97" s="102" t="s">
        <v>369</v>
      </c>
      <c r="B97" s="71">
        <v>116.6</v>
      </c>
      <c r="C97" s="71">
        <v>-12.3</v>
      </c>
      <c r="D97" s="71">
        <v>3.3</v>
      </c>
      <c r="E97" s="74">
        <v>97</v>
      </c>
      <c r="F97" s="71">
        <v>261.5</v>
      </c>
      <c r="G97" s="163">
        <f t="shared" si="5"/>
        <v>93.22</v>
      </c>
      <c r="H97" s="168">
        <f t="shared" si="4"/>
        <v>-4.4376106784469442</v>
      </c>
      <c r="I97" s="168"/>
      <c r="J97" s="13"/>
      <c r="K97" s="83" t="s">
        <v>344</v>
      </c>
      <c r="L97" s="84">
        <v>-5.319229963630784</v>
      </c>
    </row>
    <row r="98" spans="1:12" x14ac:dyDescent="0.3">
      <c r="A98" s="102" t="s">
        <v>603</v>
      </c>
      <c r="B98" s="74">
        <v>-30310</v>
      </c>
      <c r="C98" s="71">
        <v>-20240.8</v>
      </c>
      <c r="D98" s="71">
        <v>-62145.9</v>
      </c>
      <c r="E98" s="71">
        <v>44046.7</v>
      </c>
      <c r="F98" s="71">
        <v>7347.6</v>
      </c>
      <c r="G98" s="163">
        <f t="shared" si="5"/>
        <v>-12260.480000000003</v>
      </c>
      <c r="H98" s="168">
        <f t="shared" si="4"/>
        <v>583.64339166364744</v>
      </c>
      <c r="I98" s="168"/>
      <c r="J98" s="13"/>
      <c r="K98" s="83" t="s">
        <v>668</v>
      </c>
      <c r="L98" s="84">
        <v>-5.3068530190223715</v>
      </c>
    </row>
    <row r="99" spans="1:12" x14ac:dyDescent="0.3">
      <c r="A99" s="102" t="s">
        <v>674</v>
      </c>
      <c r="B99" s="71">
        <v>-26.5</v>
      </c>
      <c r="C99" s="71">
        <v>37.200000000000003</v>
      </c>
      <c r="D99" s="71">
        <v>11.7</v>
      </c>
      <c r="E99" s="74">
        <v>4</v>
      </c>
      <c r="F99" s="74">
        <v>5</v>
      </c>
      <c r="G99" s="163">
        <f t="shared" si="5"/>
        <v>6.28</v>
      </c>
      <c r="H99" s="168">
        <f t="shared" si="4"/>
        <v>-0.29895081592626921</v>
      </c>
      <c r="I99" s="168"/>
      <c r="J99" s="13"/>
      <c r="K99" s="83" t="s">
        <v>594</v>
      </c>
      <c r="L99" s="84">
        <v>-5.267818039872763</v>
      </c>
    </row>
    <row r="100" spans="1:12" x14ac:dyDescent="0.3">
      <c r="A100" s="102" t="s">
        <v>208</v>
      </c>
      <c r="B100" s="71">
        <v>7.4</v>
      </c>
      <c r="C100" s="71">
        <v>3.6</v>
      </c>
      <c r="D100" s="71">
        <v>-0.8</v>
      </c>
      <c r="E100" s="71">
        <v>6.8</v>
      </c>
      <c r="F100" s="71">
        <v>69.400000000000006</v>
      </c>
      <c r="G100" s="163">
        <f t="shared" si="5"/>
        <v>17.28</v>
      </c>
      <c r="H100" s="168">
        <f t="shared" si="4"/>
        <v>-0.82259078012833309</v>
      </c>
      <c r="I100" s="168"/>
      <c r="J100" s="13"/>
      <c r="K100" s="83" t="s">
        <v>313</v>
      </c>
      <c r="L100" s="84">
        <v>-5.1078698326255862</v>
      </c>
    </row>
    <row r="101" spans="1:12" x14ac:dyDescent="0.3">
      <c r="A101" s="102" t="s">
        <v>614</v>
      </c>
      <c r="B101" s="71">
        <v>171.4</v>
      </c>
      <c r="C101" s="71">
        <v>-60.6</v>
      </c>
      <c r="D101" s="71">
        <v>29.3</v>
      </c>
      <c r="E101" s="71">
        <v>11.8</v>
      </c>
      <c r="F101" s="71">
        <v>-10.7</v>
      </c>
      <c r="G101" s="163">
        <f t="shared" si="5"/>
        <v>28.240000000000009</v>
      </c>
      <c r="H101" s="168">
        <f t="shared" si="4"/>
        <v>-1.3443265990060262</v>
      </c>
      <c r="I101" s="168"/>
      <c r="J101" s="13"/>
      <c r="K101" s="83" t="s">
        <v>284</v>
      </c>
      <c r="L101" s="84">
        <v>-4.9022221375935029</v>
      </c>
    </row>
    <row r="102" spans="1:12" x14ac:dyDescent="0.3">
      <c r="A102" s="102" t="s">
        <v>214</v>
      </c>
      <c r="B102" s="74">
        <v>-3754</v>
      </c>
      <c r="C102" s="71">
        <v>-12291.1</v>
      </c>
      <c r="D102" s="71">
        <v>-1616.2</v>
      </c>
      <c r="E102" s="71">
        <v>2403.1999999999998</v>
      </c>
      <c r="F102" s="71">
        <v>-1428.4</v>
      </c>
      <c r="G102" s="163">
        <f t="shared" si="5"/>
        <v>-3337.3</v>
      </c>
      <c r="H102" s="168">
        <f t="shared" si="4"/>
        <v>158.86760477559525</v>
      </c>
      <c r="I102" s="168"/>
      <c r="J102" s="13"/>
      <c r="K102" s="83" t="s">
        <v>333</v>
      </c>
      <c r="L102" s="84">
        <v>-4.4661728583125111</v>
      </c>
    </row>
    <row r="103" spans="1:12" x14ac:dyDescent="0.3">
      <c r="A103" s="102" t="s">
        <v>218</v>
      </c>
      <c r="B103" s="71">
        <v>-537.29999999999995</v>
      </c>
      <c r="C103" s="71">
        <v>9328.5</v>
      </c>
      <c r="D103" s="71">
        <v>-2711.3</v>
      </c>
      <c r="E103" s="71">
        <v>-1224.7</v>
      </c>
      <c r="F103" s="74">
        <v>-1921</v>
      </c>
      <c r="G103" s="163">
        <f t="shared" si="5"/>
        <v>586.84000000000015</v>
      </c>
      <c r="H103" s="168">
        <f t="shared" si="4"/>
        <v>-27.935716053849021</v>
      </c>
      <c r="I103" s="168"/>
      <c r="J103" s="13"/>
      <c r="K103" s="83" t="s">
        <v>369</v>
      </c>
      <c r="L103" s="84">
        <v>-4.4376106784469442</v>
      </c>
    </row>
    <row r="104" spans="1:12" x14ac:dyDescent="0.3">
      <c r="A104" s="102" t="s">
        <v>676</v>
      </c>
      <c r="B104" s="74">
        <v>23</v>
      </c>
      <c r="C104" s="71">
        <v>22.8</v>
      </c>
      <c r="D104" s="71">
        <v>-39.700000000000003</v>
      </c>
      <c r="E104" s="71">
        <v>-2.9</v>
      </c>
      <c r="F104" s="74">
        <v>9</v>
      </c>
      <c r="G104" s="163">
        <f t="shared" si="5"/>
        <v>2.4399999999999986</v>
      </c>
      <c r="H104" s="168">
        <f t="shared" si="4"/>
        <v>-0.11615286478663955</v>
      </c>
      <c r="I104" s="168"/>
      <c r="J104" s="13"/>
      <c r="K104" s="83" t="s">
        <v>332</v>
      </c>
      <c r="L104" s="84">
        <v>-4.4223775158519762</v>
      </c>
    </row>
    <row r="105" spans="1:12" x14ac:dyDescent="0.3">
      <c r="A105" s="102" t="s">
        <v>596</v>
      </c>
      <c r="B105" s="71">
        <v>-41732.300000000003</v>
      </c>
      <c r="C105" s="71">
        <v>159851.6</v>
      </c>
      <c r="D105" s="71">
        <v>5108.1000000000004</v>
      </c>
      <c r="E105" s="71">
        <v>-89797.7</v>
      </c>
      <c r="F105" s="71">
        <v>-1242.5</v>
      </c>
      <c r="G105" s="163">
        <f t="shared" ref="G105:G136" si="6">AVERAGE(B105:F105)</f>
        <v>6437.4400000000023</v>
      </c>
      <c r="H105" s="168">
        <f t="shared" si="4"/>
        <v>-306.44553192299412</v>
      </c>
      <c r="I105" s="168"/>
      <c r="J105" s="13"/>
      <c r="K105" s="83" t="s">
        <v>291</v>
      </c>
      <c r="L105" s="84">
        <v>-4.4004798446217075</v>
      </c>
    </row>
    <row r="106" spans="1:12" x14ac:dyDescent="0.3">
      <c r="A106" s="102" t="s">
        <v>587</v>
      </c>
      <c r="B106" s="71">
        <v>-15529.1</v>
      </c>
      <c r="C106" s="71">
        <v>11649.8</v>
      </c>
      <c r="D106" s="71">
        <v>16116.1</v>
      </c>
      <c r="E106" s="71">
        <v>88902.8</v>
      </c>
      <c r="F106" s="71">
        <v>-8327.7999999999993</v>
      </c>
      <c r="G106" s="163">
        <f t="shared" si="6"/>
        <v>18562.36</v>
      </c>
      <c r="H106" s="168">
        <f t="shared" si="4"/>
        <v>-883.63577508234744</v>
      </c>
      <c r="I106" s="168"/>
      <c r="J106" s="13"/>
      <c r="K106" s="83" t="s">
        <v>286</v>
      </c>
      <c r="L106" s="84">
        <v>-4.3938153359864076</v>
      </c>
    </row>
    <row r="107" spans="1:12" x14ac:dyDescent="0.3">
      <c r="A107" s="102" t="s">
        <v>245</v>
      </c>
      <c r="B107" s="71">
        <v>29.4</v>
      </c>
      <c r="C107" s="71">
        <v>-14.4</v>
      </c>
      <c r="D107" s="71">
        <v>93.2</v>
      </c>
      <c r="E107" s="71">
        <v>43.1</v>
      </c>
      <c r="F107" s="71">
        <v>-55.3</v>
      </c>
      <c r="G107" s="163">
        <f t="shared" si="6"/>
        <v>19.200000000000003</v>
      </c>
      <c r="H107" s="168">
        <f t="shared" si="4"/>
        <v>-0.91398975569814789</v>
      </c>
      <c r="I107" s="168"/>
      <c r="J107" s="13"/>
      <c r="K107" s="83" t="s">
        <v>388</v>
      </c>
      <c r="L107" s="84">
        <v>-4.1700782603727999</v>
      </c>
    </row>
    <row r="108" spans="1:12" x14ac:dyDescent="0.3">
      <c r="A108" s="102" t="s">
        <v>678</v>
      </c>
      <c r="B108" s="71">
        <v>-13006.7</v>
      </c>
      <c r="C108" s="71">
        <v>-2661.4</v>
      </c>
      <c r="D108" s="71">
        <v>4814.8999999999996</v>
      </c>
      <c r="E108" s="71">
        <v>-1134.5</v>
      </c>
      <c r="F108" s="71">
        <v>504.8</v>
      </c>
      <c r="G108" s="163">
        <f t="shared" si="6"/>
        <v>-2296.5800000000004</v>
      </c>
      <c r="H108" s="168">
        <f t="shared" si="4"/>
        <v>109.32555172610692</v>
      </c>
      <c r="I108" s="168"/>
      <c r="J108" s="13"/>
      <c r="K108" s="83" t="s">
        <v>310</v>
      </c>
      <c r="L108" s="84">
        <v>-3.8387569739322203</v>
      </c>
    </row>
    <row r="109" spans="1:12" x14ac:dyDescent="0.3">
      <c r="A109" s="102" t="s">
        <v>250</v>
      </c>
      <c r="B109" s="71">
        <v>-11.9</v>
      </c>
      <c r="C109" s="71">
        <v>145.9</v>
      </c>
      <c r="D109" s="74">
        <v>-7</v>
      </c>
      <c r="E109" s="74">
        <v>-22</v>
      </c>
      <c r="F109" s="71">
        <v>-22.2</v>
      </c>
      <c r="G109" s="163">
        <f t="shared" si="6"/>
        <v>16.559999999999999</v>
      </c>
      <c r="H109" s="168">
        <f t="shared" si="4"/>
        <v>-0.78831616428965234</v>
      </c>
      <c r="I109" s="168"/>
      <c r="J109" s="13"/>
      <c r="K109" s="83" t="s">
        <v>555</v>
      </c>
      <c r="L109" s="84">
        <v>-3.8244758839994377</v>
      </c>
    </row>
    <row r="110" spans="1:12" x14ac:dyDescent="0.3">
      <c r="A110" s="102" t="s">
        <v>251</v>
      </c>
      <c r="B110" s="71">
        <v>836.9</v>
      </c>
      <c r="C110" s="74">
        <v>-128</v>
      </c>
      <c r="D110" s="71">
        <v>897.1</v>
      </c>
      <c r="E110" s="71">
        <v>-4290.6000000000004</v>
      </c>
      <c r="F110" s="71">
        <v>2686.6</v>
      </c>
      <c r="G110" s="163">
        <f t="shared" si="6"/>
        <v>0.39999999999990904</v>
      </c>
      <c r="H110" s="168">
        <f t="shared" si="4"/>
        <v>-1.9041453243707082E-2</v>
      </c>
      <c r="I110" s="168"/>
      <c r="J110" s="13"/>
      <c r="K110" s="83" t="s">
        <v>210</v>
      </c>
      <c r="L110" s="84">
        <v>-3.6131157529942408</v>
      </c>
    </row>
    <row r="111" spans="1:12" x14ac:dyDescent="0.3">
      <c r="A111" s="102" t="s">
        <v>268</v>
      </c>
      <c r="B111" s="71">
        <v>11.6</v>
      </c>
      <c r="C111" s="71">
        <v>-37.200000000000003</v>
      </c>
      <c r="D111" s="71">
        <v>-15.7</v>
      </c>
      <c r="E111" s="71">
        <v>1.7</v>
      </c>
      <c r="F111" s="71">
        <v>-30.7</v>
      </c>
      <c r="G111" s="163">
        <f t="shared" si="6"/>
        <v>-14.059999999999999</v>
      </c>
      <c r="H111" s="168">
        <f t="shared" si="4"/>
        <v>0.66930708151645613</v>
      </c>
      <c r="I111" s="168"/>
      <c r="J111" s="13"/>
      <c r="K111" s="83" t="s">
        <v>364</v>
      </c>
      <c r="L111" s="84">
        <v>-3.5226688500866112</v>
      </c>
    </row>
    <row r="112" spans="1:12" x14ac:dyDescent="0.3">
      <c r="A112" s="102" t="s">
        <v>273</v>
      </c>
      <c r="B112" s="71">
        <v>13.3</v>
      </c>
      <c r="C112" s="71">
        <v>-16.899999999999999</v>
      </c>
      <c r="D112" s="71">
        <v>32.9</v>
      </c>
      <c r="E112" s="71">
        <v>-6.9</v>
      </c>
      <c r="F112" s="71">
        <v>-2.1</v>
      </c>
      <c r="G112" s="163">
        <f t="shared" si="6"/>
        <v>4.0599999999999996</v>
      </c>
      <c r="H112" s="168">
        <f t="shared" si="4"/>
        <v>-0.19327075042367081</v>
      </c>
      <c r="I112" s="168"/>
      <c r="J112" s="13"/>
      <c r="K112" s="83" t="s">
        <v>389</v>
      </c>
      <c r="L112" s="84">
        <v>-3.4836338709370036</v>
      </c>
    </row>
    <row r="113" spans="1:12" x14ac:dyDescent="0.3">
      <c r="A113" s="102" t="s">
        <v>282</v>
      </c>
      <c r="B113" s="71">
        <v>-181.1</v>
      </c>
      <c r="C113" s="71">
        <v>65.2</v>
      </c>
      <c r="D113" s="71">
        <v>57.2</v>
      </c>
      <c r="E113" s="71">
        <v>137.5</v>
      </c>
      <c r="F113" s="71">
        <v>41.3</v>
      </c>
      <c r="G113" s="163">
        <f t="shared" si="6"/>
        <v>24.020000000000003</v>
      </c>
      <c r="H113" s="168">
        <f t="shared" si="4"/>
        <v>-1.1434392672848706</v>
      </c>
      <c r="I113" s="168"/>
      <c r="J113" s="13"/>
      <c r="K113" s="83" t="s">
        <v>646</v>
      </c>
      <c r="L113" s="84">
        <v>-3.3988994040024876</v>
      </c>
    </row>
    <row r="114" spans="1:12" x14ac:dyDescent="0.3">
      <c r="A114" s="102" t="s">
        <v>653</v>
      </c>
      <c r="B114" s="74">
        <v>0</v>
      </c>
      <c r="C114" s="74">
        <v>0</v>
      </c>
      <c r="D114" s="74">
        <v>0</v>
      </c>
      <c r="E114" s="74">
        <v>0</v>
      </c>
      <c r="F114" s="74">
        <v>0</v>
      </c>
      <c r="G114" s="163">
        <f t="shared" si="6"/>
        <v>0</v>
      </c>
      <c r="H114" s="168">
        <f t="shared" si="4"/>
        <v>0</v>
      </c>
      <c r="I114" s="168"/>
      <c r="J114" s="13"/>
      <c r="K114" s="83" t="s">
        <v>376</v>
      </c>
      <c r="L114" s="84">
        <v>-3.386522459394075</v>
      </c>
    </row>
    <row r="115" spans="1:12" x14ac:dyDescent="0.3">
      <c r="A115" s="102" t="s">
        <v>677</v>
      </c>
      <c r="B115" s="71">
        <v>1.9</v>
      </c>
      <c r="C115" s="71">
        <v>13.2</v>
      </c>
      <c r="D115" s="71">
        <v>38.200000000000003</v>
      </c>
      <c r="E115" s="71">
        <v>-31.9</v>
      </c>
      <c r="F115" s="71">
        <v>2.2000000000000002</v>
      </c>
      <c r="G115" s="163">
        <f t="shared" si="6"/>
        <v>4.7200000000000006</v>
      </c>
      <c r="H115" s="168">
        <f t="shared" si="4"/>
        <v>-0.2246891482757947</v>
      </c>
      <c r="I115" s="168"/>
      <c r="J115" s="13"/>
      <c r="K115" s="83" t="s">
        <v>387</v>
      </c>
      <c r="L115" s="84">
        <v>-3.1475522211854972</v>
      </c>
    </row>
    <row r="116" spans="1:12" x14ac:dyDescent="0.3">
      <c r="A116" s="102" t="s">
        <v>668</v>
      </c>
      <c r="B116" s="71">
        <v>30.1</v>
      </c>
      <c r="C116" s="71">
        <v>228.8</v>
      </c>
      <c r="D116" s="71">
        <v>20.399999999999999</v>
      </c>
      <c r="E116" s="71">
        <v>112.4</v>
      </c>
      <c r="F116" s="71">
        <v>165.7</v>
      </c>
      <c r="G116" s="163">
        <f t="shared" si="6"/>
        <v>111.48000000000002</v>
      </c>
      <c r="H116" s="168">
        <f t="shared" si="4"/>
        <v>-5.3068530190223715</v>
      </c>
      <c r="I116" s="168"/>
      <c r="J116" s="13"/>
      <c r="K116" s="83" t="s">
        <v>270</v>
      </c>
      <c r="L116" s="84">
        <v>-2.5934459317934944</v>
      </c>
    </row>
    <row r="117" spans="1:12" x14ac:dyDescent="0.3">
      <c r="A117" s="102" t="s">
        <v>675</v>
      </c>
      <c r="B117" s="71">
        <v>64.5</v>
      </c>
      <c r="C117" s="71">
        <v>35.700000000000003</v>
      </c>
      <c r="D117" s="71">
        <v>65.099999999999994</v>
      </c>
      <c r="E117" s="71">
        <v>54.9</v>
      </c>
      <c r="F117" s="71">
        <v>42.8</v>
      </c>
      <c r="G117" s="163">
        <f t="shared" si="6"/>
        <v>52.6</v>
      </c>
      <c r="H117" s="168">
        <f t="shared" si="4"/>
        <v>-2.5039511015480511</v>
      </c>
      <c r="I117" s="168"/>
      <c r="J117" s="13"/>
      <c r="K117" s="83" t="s">
        <v>675</v>
      </c>
      <c r="L117" s="84">
        <v>-2.5039511015480511</v>
      </c>
    </row>
    <row r="118" spans="1:12" x14ac:dyDescent="0.3">
      <c r="A118" s="102" t="s">
        <v>670</v>
      </c>
      <c r="B118" s="71">
        <v>176.1</v>
      </c>
      <c r="C118" s="71">
        <v>-148.1</v>
      </c>
      <c r="D118" s="71">
        <v>33.1</v>
      </c>
      <c r="E118" s="71">
        <v>0.7</v>
      </c>
      <c r="F118" s="71">
        <v>34.200000000000003</v>
      </c>
      <c r="G118" s="163">
        <f t="shared" si="6"/>
        <v>19.2</v>
      </c>
      <c r="H118" s="168">
        <f t="shared" si="4"/>
        <v>-0.91398975569814778</v>
      </c>
      <c r="I118" s="168"/>
      <c r="J118" s="13"/>
      <c r="K118" s="83" t="s">
        <v>365</v>
      </c>
      <c r="L118" s="84">
        <v>-2.1697735971209156</v>
      </c>
    </row>
    <row r="119" spans="1:12" x14ac:dyDescent="0.3">
      <c r="A119" s="102" t="s">
        <v>371</v>
      </c>
      <c r="B119" s="74">
        <v>-390</v>
      </c>
      <c r="C119" s="71">
        <v>142.30000000000001</v>
      </c>
      <c r="D119" s="71">
        <v>-55.1</v>
      </c>
      <c r="E119" s="71">
        <v>-587.4</v>
      </c>
      <c r="F119" s="71">
        <v>-247.8</v>
      </c>
      <c r="G119" s="163">
        <f t="shared" si="6"/>
        <v>-227.6</v>
      </c>
      <c r="H119" s="168">
        <f t="shared" si="4"/>
        <v>10.834586895671794</v>
      </c>
      <c r="I119" s="168"/>
      <c r="J119" s="13"/>
      <c r="K119" s="83" t="s">
        <v>229</v>
      </c>
      <c r="L119" s="84">
        <v>-1.8127463488013265</v>
      </c>
    </row>
    <row r="120" spans="1:12" x14ac:dyDescent="0.3">
      <c r="A120" s="102" t="s">
        <v>436</v>
      </c>
      <c r="B120" s="71">
        <v>-7.9</v>
      </c>
      <c r="C120" s="71">
        <v>-4.9000000000000004</v>
      </c>
      <c r="D120" s="71">
        <v>-208.9</v>
      </c>
      <c r="E120" s="71">
        <v>91.8</v>
      </c>
      <c r="F120" s="71">
        <v>5723.9</v>
      </c>
      <c r="G120" s="163">
        <f t="shared" si="6"/>
        <v>1118.8</v>
      </c>
      <c r="H120" s="168">
        <f t="shared" si="4"/>
        <v>-53.258944722660814</v>
      </c>
      <c r="I120" s="168"/>
      <c r="J120" s="13"/>
      <c r="K120" s="83" t="s">
        <v>654</v>
      </c>
      <c r="L120" s="84">
        <v>-1.6851686120684599</v>
      </c>
    </row>
    <row r="121" spans="1:12" x14ac:dyDescent="0.3">
      <c r="A121" s="102" t="s">
        <v>671</v>
      </c>
      <c r="B121" s="71">
        <v>3451.1</v>
      </c>
      <c r="C121" s="74">
        <v>526</v>
      </c>
      <c r="D121" s="71">
        <v>-1091.0999999999999</v>
      </c>
      <c r="E121" s="71">
        <v>58.8</v>
      </c>
      <c r="F121" s="74">
        <v>132</v>
      </c>
      <c r="G121" s="163">
        <f t="shared" si="6"/>
        <v>615.36</v>
      </c>
      <c r="H121" s="168">
        <f t="shared" si="4"/>
        <v>-29.293371670125641</v>
      </c>
      <c r="I121" s="168"/>
      <c r="J121" s="13"/>
      <c r="K121" s="83" t="s">
        <v>368</v>
      </c>
      <c r="L121" s="84">
        <v>-1.52617247748347</v>
      </c>
    </row>
    <row r="122" spans="1:12" x14ac:dyDescent="0.3">
      <c r="A122" s="102" t="s">
        <v>221</v>
      </c>
      <c r="B122" s="71">
        <v>-450.7</v>
      </c>
      <c r="C122" s="71">
        <v>-5.2</v>
      </c>
      <c r="D122" s="71">
        <v>53.7</v>
      </c>
      <c r="E122" s="71">
        <v>0.5</v>
      </c>
      <c r="F122" s="71">
        <v>26.6</v>
      </c>
      <c r="G122" s="163">
        <f t="shared" si="6"/>
        <v>-75.02</v>
      </c>
      <c r="H122" s="168">
        <f t="shared" si="4"/>
        <v>3.5712245558580755</v>
      </c>
      <c r="I122" s="168"/>
      <c r="J122" s="13"/>
      <c r="K122" s="83" t="s">
        <v>222</v>
      </c>
      <c r="L122" s="84">
        <v>-1.5242683321590984</v>
      </c>
    </row>
    <row r="123" spans="1:12" x14ac:dyDescent="0.3">
      <c r="A123" s="102" t="s">
        <v>242</v>
      </c>
      <c r="B123" s="71">
        <v>67.599999999999994</v>
      </c>
      <c r="C123" s="71">
        <v>-1073.3</v>
      </c>
      <c r="D123" s="71">
        <v>796.8</v>
      </c>
      <c r="E123" s="71">
        <v>-110.3</v>
      </c>
      <c r="F123" s="71">
        <v>273.8</v>
      </c>
      <c r="G123" s="163">
        <f t="shared" si="6"/>
        <v>-9.0799999999999947</v>
      </c>
      <c r="H123" s="168">
        <f t="shared" si="4"/>
        <v>0.43224098863224886</v>
      </c>
      <c r="I123" s="168"/>
      <c r="J123" s="13"/>
      <c r="K123" s="83" t="s">
        <v>260</v>
      </c>
      <c r="L123" s="84">
        <v>-1.3452786716682112</v>
      </c>
    </row>
    <row r="124" spans="1:12" x14ac:dyDescent="0.3">
      <c r="A124" s="102" t="s">
        <v>254</v>
      </c>
      <c r="B124" s="71">
        <v>254.1</v>
      </c>
      <c r="C124" s="71">
        <v>87.1</v>
      </c>
      <c r="D124" s="74">
        <v>73</v>
      </c>
      <c r="E124" s="71">
        <v>-48.4</v>
      </c>
      <c r="F124" s="71">
        <v>1074.0999999999999</v>
      </c>
      <c r="G124" s="163">
        <f t="shared" si="6"/>
        <v>287.97999999999996</v>
      </c>
      <c r="H124" s="168">
        <f t="shared" si="4"/>
        <v>-13.708894262810031</v>
      </c>
      <c r="I124" s="168"/>
      <c r="J124" s="13"/>
      <c r="K124" s="83" t="s">
        <v>614</v>
      </c>
      <c r="L124" s="84">
        <v>-1.3443265990060262</v>
      </c>
    </row>
    <row r="125" spans="1:12" x14ac:dyDescent="0.3">
      <c r="A125" s="102" t="s">
        <v>269</v>
      </c>
      <c r="B125" s="71">
        <v>-161.5</v>
      </c>
      <c r="C125" s="71">
        <v>-96.1</v>
      </c>
      <c r="D125" s="71">
        <v>-80.5</v>
      </c>
      <c r="E125" s="71">
        <v>230.7</v>
      </c>
      <c r="F125" s="71">
        <v>118.1</v>
      </c>
      <c r="G125" s="163">
        <f t="shared" si="6"/>
        <v>2.1399999999999921</v>
      </c>
      <c r="H125" s="168">
        <f t="shared" si="4"/>
        <v>-0.10187177485385568</v>
      </c>
      <c r="I125" s="168"/>
      <c r="J125" s="13"/>
      <c r="K125" s="83" t="s">
        <v>374</v>
      </c>
      <c r="L125" s="84">
        <v>-1.3329017270597991</v>
      </c>
    </row>
    <row r="126" spans="1:12" x14ac:dyDescent="0.3">
      <c r="A126" s="102" t="s">
        <v>274</v>
      </c>
      <c r="B126" s="71">
        <v>66.7</v>
      </c>
      <c r="C126" s="71">
        <v>78.2</v>
      </c>
      <c r="D126" s="71">
        <v>-28.1</v>
      </c>
      <c r="E126" s="71">
        <v>160.19999999999999</v>
      </c>
      <c r="F126" s="71">
        <v>3832.6</v>
      </c>
      <c r="G126" s="163">
        <f t="shared" si="6"/>
        <v>821.92000000000007</v>
      </c>
      <c r="H126" s="168">
        <f t="shared" si="4"/>
        <v>-39.126378125178213</v>
      </c>
      <c r="I126" s="168"/>
      <c r="J126" s="13"/>
      <c r="K126" s="83" t="s">
        <v>230</v>
      </c>
      <c r="L126" s="84">
        <v>-1.2605442047336954</v>
      </c>
    </row>
    <row r="127" spans="1:12" x14ac:dyDescent="0.3">
      <c r="A127" s="102" t="s">
        <v>32</v>
      </c>
      <c r="B127" s="71">
        <v>5120.8</v>
      </c>
      <c r="C127" s="71">
        <v>-25373.200000000001</v>
      </c>
      <c r="D127" s="71">
        <v>16982.400000000001</v>
      </c>
      <c r="E127" s="71">
        <v>-458.6</v>
      </c>
      <c r="F127" s="71">
        <v>11072.1</v>
      </c>
      <c r="G127" s="163">
        <f t="shared" si="6"/>
        <v>1468.7</v>
      </c>
      <c r="H127" s="168">
        <f t="shared" si="4"/>
        <v>-69.91545594759738</v>
      </c>
      <c r="I127" s="168"/>
      <c r="J127" s="13"/>
      <c r="K127" s="83" t="s">
        <v>282</v>
      </c>
      <c r="L127" s="84">
        <v>-1.1434392672848706</v>
      </c>
    </row>
    <row r="128" spans="1:12" x14ac:dyDescent="0.3">
      <c r="A128" s="102" t="s">
        <v>322</v>
      </c>
      <c r="B128" s="71">
        <v>68.099999999999994</v>
      </c>
      <c r="C128" s="71">
        <v>14.4</v>
      </c>
      <c r="D128" s="71">
        <v>0.1</v>
      </c>
      <c r="E128" s="71">
        <v>-131.30000000000001</v>
      </c>
      <c r="F128" s="74">
        <v>26</v>
      </c>
      <c r="G128" s="163">
        <f t="shared" si="6"/>
        <v>-4.5400000000000036</v>
      </c>
      <c r="H128" s="168">
        <f t="shared" si="4"/>
        <v>0.21612049431612468</v>
      </c>
      <c r="I128" s="168"/>
      <c r="J128" s="13"/>
      <c r="K128" s="83" t="s">
        <v>493</v>
      </c>
      <c r="L128" s="84">
        <v>-1.0863149075537357</v>
      </c>
    </row>
    <row r="129" spans="1:12" x14ac:dyDescent="0.3">
      <c r="A129" s="102" t="s">
        <v>331</v>
      </c>
      <c r="B129" s="71">
        <v>-1538.6</v>
      </c>
      <c r="C129" s="71">
        <v>225.2</v>
      </c>
      <c r="D129" s="71">
        <v>-287.2</v>
      </c>
      <c r="E129" s="71">
        <v>1011.6</v>
      </c>
      <c r="F129" s="71">
        <v>-156.4</v>
      </c>
      <c r="G129" s="163">
        <f t="shared" si="6"/>
        <v>-149.07999999999998</v>
      </c>
      <c r="H129" s="168">
        <f t="shared" si="4"/>
        <v>7.0967496239312435</v>
      </c>
      <c r="I129" s="168"/>
      <c r="J129" s="13"/>
      <c r="K129" s="83" t="s">
        <v>231</v>
      </c>
      <c r="L129" s="84">
        <v>-1.0444237104175706</v>
      </c>
    </row>
    <row r="130" spans="1:12" x14ac:dyDescent="0.3">
      <c r="A130" s="102" t="s">
        <v>5</v>
      </c>
      <c r="B130" s="71">
        <v>2520.5</v>
      </c>
      <c r="C130" s="71">
        <v>467.3</v>
      </c>
      <c r="D130" s="71">
        <v>4311.8999999999996</v>
      </c>
      <c r="E130" s="71">
        <v>7385.1</v>
      </c>
      <c r="F130" s="71">
        <v>2334.6</v>
      </c>
      <c r="G130" s="163">
        <f t="shared" si="6"/>
        <v>3403.8799999999997</v>
      </c>
      <c r="H130" s="168">
        <f t="shared" si="4"/>
        <v>-162.037054668011</v>
      </c>
      <c r="I130" s="168"/>
      <c r="J130" s="13"/>
      <c r="K130" s="83" t="s">
        <v>558</v>
      </c>
      <c r="L130" s="84">
        <v>-1.0425195650931998</v>
      </c>
    </row>
    <row r="131" spans="1:12" x14ac:dyDescent="0.3">
      <c r="A131" s="102" t="s">
        <v>224</v>
      </c>
      <c r="B131" s="71">
        <v>136.5</v>
      </c>
      <c r="C131" s="74">
        <v>-740</v>
      </c>
      <c r="D131" s="71">
        <v>-63.8</v>
      </c>
      <c r="E131" s="71">
        <v>-335.5</v>
      </c>
      <c r="F131" s="74">
        <v>232</v>
      </c>
      <c r="G131" s="163">
        <f t="shared" si="6"/>
        <v>-154.16</v>
      </c>
      <c r="H131" s="168">
        <f t="shared" si="4"/>
        <v>7.3385760801263782</v>
      </c>
      <c r="I131" s="168"/>
      <c r="J131" s="13"/>
      <c r="K131" s="83" t="s">
        <v>290</v>
      </c>
      <c r="L131" s="84">
        <v>-0.98444313269988004</v>
      </c>
    </row>
    <row r="132" spans="1:12" x14ac:dyDescent="0.3">
      <c r="A132" s="102" t="s">
        <v>30</v>
      </c>
      <c r="B132" s="71">
        <v>23736.9</v>
      </c>
      <c r="C132" s="71">
        <v>-10392.299999999999</v>
      </c>
      <c r="D132" s="71">
        <v>13989.7</v>
      </c>
      <c r="E132" s="71">
        <v>21080.7</v>
      </c>
      <c r="F132" s="71">
        <v>21302.3</v>
      </c>
      <c r="G132" s="163">
        <f t="shared" si="6"/>
        <v>13943.460000000001</v>
      </c>
      <c r="H132" s="168">
        <f t="shared" si="4"/>
        <v>-663.75935411390094</v>
      </c>
      <c r="I132" s="168"/>
      <c r="J132" s="13"/>
      <c r="K132" s="83" t="s">
        <v>245</v>
      </c>
      <c r="L132" s="84">
        <v>-0.91398975569814789</v>
      </c>
    </row>
    <row r="133" spans="1:12" x14ac:dyDescent="0.3">
      <c r="A133" s="102" t="s">
        <v>237</v>
      </c>
      <c r="B133" s="71">
        <v>6666.7</v>
      </c>
      <c r="C133" s="71">
        <v>-1390.9</v>
      </c>
      <c r="D133" s="71">
        <v>4712.2</v>
      </c>
      <c r="E133" s="71">
        <v>5971.9</v>
      </c>
      <c r="F133" s="71">
        <v>2461.9</v>
      </c>
      <c r="G133" s="163">
        <f t="shared" si="6"/>
        <v>3684.3599999999997</v>
      </c>
      <c r="H133" s="168">
        <f t="shared" si="4"/>
        <v>-175.38892168250143</v>
      </c>
      <c r="I133" s="168"/>
      <c r="J133" s="13"/>
      <c r="K133" s="83" t="s">
        <v>670</v>
      </c>
      <c r="L133" s="84">
        <v>-0.91398975569814778</v>
      </c>
    </row>
    <row r="134" spans="1:12" x14ac:dyDescent="0.3">
      <c r="A134" s="102" t="s">
        <v>238</v>
      </c>
      <c r="B134" s="71">
        <v>184.9</v>
      </c>
      <c r="C134" s="71">
        <v>1111.2</v>
      </c>
      <c r="D134" s="74">
        <v>-125</v>
      </c>
      <c r="E134" s="71">
        <v>2955.2</v>
      </c>
      <c r="F134" s="71">
        <v>1723.9</v>
      </c>
      <c r="G134" s="163">
        <f t="shared" si="6"/>
        <v>1170.0400000000002</v>
      </c>
      <c r="H134" s="168">
        <f t="shared" ref="H134:H197" si="7">G134/$G$6*100</f>
        <v>-55.698154883180266</v>
      </c>
      <c r="I134" s="168"/>
      <c r="J134" s="13"/>
      <c r="K134" s="83" t="s">
        <v>661</v>
      </c>
      <c r="L134" s="84">
        <v>-0.88828379381913747</v>
      </c>
    </row>
    <row r="135" spans="1:12" x14ac:dyDescent="0.3">
      <c r="A135" s="102" t="s">
        <v>252</v>
      </c>
      <c r="B135" s="71">
        <v>797.6</v>
      </c>
      <c r="C135" s="71">
        <v>85.4</v>
      </c>
      <c r="D135" s="74">
        <v>306</v>
      </c>
      <c r="E135" s="74">
        <v>490</v>
      </c>
      <c r="F135" s="71">
        <v>569.6</v>
      </c>
      <c r="G135" s="163">
        <f t="shared" si="6"/>
        <v>449.71999999999997</v>
      </c>
      <c r="H135" s="168">
        <f t="shared" si="7"/>
        <v>-21.408305881904742</v>
      </c>
      <c r="I135" s="168"/>
      <c r="J135" s="13"/>
      <c r="K135" s="83" t="s">
        <v>208</v>
      </c>
      <c r="L135" s="84">
        <v>-0.82259078012833309</v>
      </c>
    </row>
    <row r="136" spans="1:12" x14ac:dyDescent="0.3">
      <c r="A136" s="102" t="s">
        <v>673</v>
      </c>
      <c r="B136" s="71">
        <v>23.3</v>
      </c>
      <c r="C136" s="74">
        <v>-7</v>
      </c>
      <c r="D136" s="74">
        <v>-18</v>
      </c>
      <c r="E136" s="74">
        <v>5</v>
      </c>
      <c r="F136" s="71">
        <v>37.1</v>
      </c>
      <c r="G136" s="163">
        <f t="shared" si="6"/>
        <v>8.0800000000000018</v>
      </c>
      <c r="H136" s="168">
        <f t="shared" si="7"/>
        <v>-0.38463735552297068</v>
      </c>
      <c r="I136" s="168"/>
      <c r="J136" s="13"/>
      <c r="K136" s="83" t="s">
        <v>250</v>
      </c>
      <c r="L136" s="84">
        <v>-0.78831616428965234</v>
      </c>
    </row>
    <row r="137" spans="1:12" x14ac:dyDescent="0.3">
      <c r="A137" s="102" t="s">
        <v>272</v>
      </c>
      <c r="B137" s="71">
        <v>585.79999999999995</v>
      </c>
      <c r="C137" s="71">
        <v>1953.8</v>
      </c>
      <c r="D137" s="71">
        <v>520.9</v>
      </c>
      <c r="E137" s="71">
        <v>357.7</v>
      </c>
      <c r="F137" s="71">
        <v>99.6</v>
      </c>
      <c r="G137" s="163">
        <f t="shared" ref="G137:G168" si="8">AVERAGE(B137:F137)</f>
        <v>703.56</v>
      </c>
      <c r="H137" s="168">
        <f t="shared" si="7"/>
        <v>-33.492012110364001</v>
      </c>
      <c r="I137" s="168"/>
      <c r="J137" s="13"/>
      <c r="K137" s="83" t="s">
        <v>249</v>
      </c>
      <c r="L137" s="84">
        <v>-0.75213740312660093</v>
      </c>
    </row>
    <row r="138" spans="1:12" x14ac:dyDescent="0.3">
      <c r="A138" s="102" t="s">
        <v>333</v>
      </c>
      <c r="B138" s="71">
        <v>-373.9</v>
      </c>
      <c r="C138" s="71">
        <v>569.79999999999995</v>
      </c>
      <c r="D138" s="71">
        <v>-100.5</v>
      </c>
      <c r="E138" s="71">
        <v>102.8</v>
      </c>
      <c r="F138" s="71">
        <v>270.89999999999998</v>
      </c>
      <c r="G138" s="163">
        <f t="shared" si="8"/>
        <v>93.82</v>
      </c>
      <c r="H138" s="168">
        <f t="shared" si="7"/>
        <v>-4.4661728583125111</v>
      </c>
      <c r="I138" s="168"/>
      <c r="J138" s="13"/>
      <c r="K138" s="83" t="s">
        <v>669</v>
      </c>
      <c r="L138" s="84">
        <v>-0.68930060742235311</v>
      </c>
    </row>
    <row r="139" spans="1:12" x14ac:dyDescent="0.3">
      <c r="A139" s="102" t="s">
        <v>334</v>
      </c>
      <c r="B139" s="71">
        <v>-623.79999999999995</v>
      </c>
      <c r="C139" s="71">
        <v>659.2</v>
      </c>
      <c r="D139" s="71">
        <v>2687.1</v>
      </c>
      <c r="E139" s="71">
        <v>546.70000000000005</v>
      </c>
      <c r="F139" s="74">
        <v>773</v>
      </c>
      <c r="G139" s="163">
        <f t="shared" si="8"/>
        <v>808.43999999999994</v>
      </c>
      <c r="H139" s="168">
        <f t="shared" si="7"/>
        <v>-38.484681150865136</v>
      </c>
      <c r="I139" s="168"/>
      <c r="J139" s="13"/>
      <c r="K139" s="83" t="s">
        <v>307</v>
      </c>
      <c r="L139" s="84">
        <v>-0.67787573547612612</v>
      </c>
    </row>
    <row r="140" spans="1:12" x14ac:dyDescent="0.3">
      <c r="A140" s="102" t="s">
        <v>360</v>
      </c>
      <c r="B140" s="71">
        <v>13.9</v>
      </c>
      <c r="C140" s="71">
        <v>511.5</v>
      </c>
      <c r="D140" s="71">
        <v>323.89999999999998</v>
      </c>
      <c r="E140" s="71">
        <v>172.6</v>
      </c>
      <c r="F140" s="71">
        <v>-29.5</v>
      </c>
      <c r="G140" s="163">
        <f t="shared" si="8"/>
        <v>198.48</v>
      </c>
      <c r="H140" s="168">
        <f t="shared" si="7"/>
        <v>-9.4483690995296019</v>
      </c>
      <c r="I140" s="168"/>
      <c r="J140" s="13"/>
      <c r="K140" s="83" t="s">
        <v>666</v>
      </c>
      <c r="L140" s="84">
        <v>-0.62360759373154884</v>
      </c>
    </row>
    <row r="141" spans="1:12" x14ac:dyDescent="0.3">
      <c r="A141" s="102" t="s">
        <v>381</v>
      </c>
      <c r="B141" s="71">
        <v>11823.7</v>
      </c>
      <c r="C141" s="71">
        <v>4125.5</v>
      </c>
      <c r="D141" s="71">
        <v>5373.5</v>
      </c>
      <c r="E141" s="71">
        <v>3383.3</v>
      </c>
      <c r="F141" s="71">
        <v>-13702.9</v>
      </c>
      <c r="G141" s="163">
        <f t="shared" si="8"/>
        <v>2200.62</v>
      </c>
      <c r="H141" s="168">
        <f t="shared" si="7"/>
        <v>-104.75750709294051</v>
      </c>
      <c r="I141" s="168"/>
      <c r="J141" s="13"/>
      <c r="K141" s="83" t="s">
        <v>198</v>
      </c>
      <c r="L141" s="84">
        <v>-0.49031742102556891</v>
      </c>
    </row>
    <row r="142" spans="1:12" x14ac:dyDescent="0.3">
      <c r="A142" s="102" t="s">
        <v>384</v>
      </c>
      <c r="B142" s="71">
        <v>-431.3</v>
      </c>
      <c r="C142" s="71">
        <v>-3455.3</v>
      </c>
      <c r="D142" s="71">
        <v>97.5</v>
      </c>
      <c r="E142" s="71">
        <v>-944.9</v>
      </c>
      <c r="F142" s="71">
        <v>-637.79999999999995</v>
      </c>
      <c r="G142" s="163">
        <f t="shared" si="8"/>
        <v>-1074.3600000000001</v>
      </c>
      <c r="H142" s="168">
        <f t="shared" si="7"/>
        <v>51.143439267284499</v>
      </c>
      <c r="I142" s="168"/>
      <c r="J142" s="13"/>
      <c r="K142" s="83" t="s">
        <v>271</v>
      </c>
      <c r="L142" s="84">
        <v>-0.46937182245748654</v>
      </c>
    </row>
    <row r="143" spans="1:12" x14ac:dyDescent="0.3">
      <c r="A143" s="102" t="s">
        <v>285</v>
      </c>
      <c r="B143" s="71">
        <v>-2708.9</v>
      </c>
      <c r="C143" s="71">
        <v>-6540.9</v>
      </c>
      <c r="D143" s="71">
        <v>-1684.7</v>
      </c>
      <c r="E143" s="71">
        <v>-7402.6</v>
      </c>
      <c r="F143" s="71">
        <v>-7981.4</v>
      </c>
      <c r="G143" s="163">
        <f t="shared" si="8"/>
        <v>-5263.7</v>
      </c>
      <c r="H143" s="168">
        <f t="shared" si="7"/>
        <v>250.5712435973094</v>
      </c>
      <c r="I143" s="168"/>
      <c r="J143" s="13"/>
      <c r="K143" s="83" t="s">
        <v>359</v>
      </c>
      <c r="L143" s="84">
        <v>-0.41700782603728004</v>
      </c>
    </row>
    <row r="144" spans="1:12" x14ac:dyDescent="0.3">
      <c r="A144" s="102" t="s">
        <v>290</v>
      </c>
      <c r="B144" s="71">
        <v>-0.4</v>
      </c>
      <c r="C144" s="71">
        <v>-2.2000000000000002</v>
      </c>
      <c r="D144" s="71">
        <v>-5.6</v>
      </c>
      <c r="E144" s="74">
        <v>54</v>
      </c>
      <c r="F144" s="71">
        <v>57.6</v>
      </c>
      <c r="G144" s="163">
        <f t="shared" si="8"/>
        <v>20.68</v>
      </c>
      <c r="H144" s="168">
        <f t="shared" si="7"/>
        <v>-0.98444313269988004</v>
      </c>
      <c r="I144" s="168"/>
      <c r="J144" s="13"/>
      <c r="K144" s="83" t="s">
        <v>673</v>
      </c>
      <c r="L144" s="84">
        <v>-0.38463735552297068</v>
      </c>
    </row>
    <row r="145" spans="1:12" x14ac:dyDescent="0.3">
      <c r="A145" s="102" t="s">
        <v>364</v>
      </c>
      <c r="B145" s="71">
        <v>87.3</v>
      </c>
      <c r="C145" s="71">
        <v>112.4</v>
      </c>
      <c r="D145" s="71">
        <v>82.3</v>
      </c>
      <c r="E145" s="71">
        <v>46.6</v>
      </c>
      <c r="F145" s="71">
        <v>41.4</v>
      </c>
      <c r="G145" s="163">
        <f t="shared" si="8"/>
        <v>74</v>
      </c>
      <c r="H145" s="168">
        <f t="shared" si="7"/>
        <v>-3.5226688500866112</v>
      </c>
      <c r="I145" s="168"/>
      <c r="J145" s="13"/>
      <c r="K145" s="83" t="s">
        <v>255</v>
      </c>
      <c r="L145" s="84">
        <v>-0.35988346630614571</v>
      </c>
    </row>
    <row r="146" spans="1:12" x14ac:dyDescent="0.3">
      <c r="A146" s="102" t="s">
        <v>374</v>
      </c>
      <c r="B146" s="71">
        <v>113.4</v>
      </c>
      <c r="C146" s="71">
        <v>29.8</v>
      </c>
      <c r="D146" s="71">
        <v>-2.6</v>
      </c>
      <c r="E146" s="71">
        <v>-2.6</v>
      </c>
      <c r="F146" s="74">
        <v>2</v>
      </c>
      <c r="G146" s="163">
        <f t="shared" si="8"/>
        <v>28.000000000000007</v>
      </c>
      <c r="H146" s="168">
        <f t="shared" si="7"/>
        <v>-1.3329017270597991</v>
      </c>
      <c r="I146" s="168"/>
      <c r="J146" s="13"/>
      <c r="K146" s="83" t="s">
        <v>674</v>
      </c>
      <c r="L146" s="84">
        <v>-0.29895081592626921</v>
      </c>
    </row>
    <row r="147" spans="1:12" x14ac:dyDescent="0.3">
      <c r="A147" s="102" t="s">
        <v>382</v>
      </c>
      <c r="B147" s="71">
        <v>-36.700000000000003</v>
      </c>
      <c r="C147" s="71">
        <v>20.3</v>
      </c>
      <c r="D147" s="71">
        <v>94.6</v>
      </c>
      <c r="E147" s="71">
        <v>120.1</v>
      </c>
      <c r="F147" s="71">
        <v>473.9</v>
      </c>
      <c r="G147" s="163">
        <f t="shared" si="8"/>
        <v>134.44</v>
      </c>
      <c r="H147" s="168">
        <f t="shared" si="7"/>
        <v>-6.3998324352114055</v>
      </c>
      <c r="I147" s="168"/>
      <c r="J147" s="13"/>
      <c r="K147" s="83" t="s">
        <v>304</v>
      </c>
      <c r="L147" s="84">
        <v>-0.24658681950606282</v>
      </c>
    </row>
    <row r="148" spans="1:12" x14ac:dyDescent="0.3">
      <c r="A148" s="102" t="s">
        <v>647</v>
      </c>
      <c r="B148" s="71">
        <v>-3529.2</v>
      </c>
      <c r="C148" s="71">
        <v>5109.8999999999996</v>
      </c>
      <c r="D148" s="71">
        <v>11155.9</v>
      </c>
      <c r="E148" s="71">
        <v>15584.8</v>
      </c>
      <c r="F148" s="71">
        <v>9301.2999999999993</v>
      </c>
      <c r="G148" s="163">
        <f t="shared" si="8"/>
        <v>7524.5399999999991</v>
      </c>
      <c r="H148" s="168">
        <f t="shared" si="7"/>
        <v>-358.19544147609065</v>
      </c>
      <c r="I148" s="168"/>
      <c r="J148" s="13"/>
      <c r="K148" s="83" t="s">
        <v>677</v>
      </c>
      <c r="L148" s="84">
        <v>-0.2246891482757947</v>
      </c>
    </row>
    <row r="149" spans="1:12" x14ac:dyDescent="0.3">
      <c r="A149" s="102" t="s">
        <v>275</v>
      </c>
      <c r="B149" s="74">
        <v>76838</v>
      </c>
      <c r="C149" s="71">
        <v>-31883.9</v>
      </c>
      <c r="D149" s="71">
        <v>-22312.3</v>
      </c>
      <c r="E149" s="71">
        <v>13254.8</v>
      </c>
      <c r="F149" s="71">
        <v>-25049.3</v>
      </c>
      <c r="G149" s="163">
        <f t="shared" si="8"/>
        <v>2169.46</v>
      </c>
      <c r="H149" s="168">
        <f t="shared" si="7"/>
        <v>-103.27417788525541</v>
      </c>
      <c r="I149" s="168"/>
      <c r="J149" s="13"/>
      <c r="K149" s="83" t="s">
        <v>657</v>
      </c>
      <c r="L149" s="84">
        <v>-0.20850391301863996</v>
      </c>
    </row>
    <row r="150" spans="1:12" x14ac:dyDescent="0.3">
      <c r="A150" s="102" t="s">
        <v>406</v>
      </c>
      <c r="B150" s="74">
        <v>99</v>
      </c>
      <c r="C150" s="71">
        <v>985.3</v>
      </c>
      <c r="D150" s="74">
        <v>63</v>
      </c>
      <c r="E150" s="71">
        <v>-69.7</v>
      </c>
      <c r="F150" s="71">
        <v>72.8</v>
      </c>
      <c r="G150" s="163">
        <f t="shared" si="8"/>
        <v>230.07999999999998</v>
      </c>
      <c r="H150" s="168">
        <f t="shared" si="7"/>
        <v>-10.952643905782804</v>
      </c>
      <c r="I150" s="168"/>
      <c r="J150" s="13"/>
      <c r="K150" s="83" t="s">
        <v>273</v>
      </c>
      <c r="L150" s="84">
        <v>-0.19327075042367081</v>
      </c>
    </row>
    <row r="151" spans="1:12" x14ac:dyDescent="0.3">
      <c r="A151" s="102" t="s">
        <v>312</v>
      </c>
      <c r="B151" s="74">
        <v>746</v>
      </c>
      <c r="C151" s="71">
        <v>1081.9000000000001</v>
      </c>
      <c r="D151" s="71">
        <v>760.1</v>
      </c>
      <c r="E151" s="71">
        <v>-1579.8</v>
      </c>
      <c r="F151" s="71">
        <v>-7770.2</v>
      </c>
      <c r="G151" s="163">
        <f t="shared" si="8"/>
        <v>-1352.4</v>
      </c>
      <c r="H151" s="168">
        <f t="shared" si="7"/>
        <v>64.379153416988288</v>
      </c>
      <c r="I151" s="168"/>
      <c r="J151" s="13"/>
      <c r="K151" s="83" t="s">
        <v>226</v>
      </c>
      <c r="L151" s="84">
        <v>-0.18184587847744402</v>
      </c>
    </row>
    <row r="152" spans="1:12" x14ac:dyDescent="0.3">
      <c r="A152" s="102" t="s">
        <v>325</v>
      </c>
      <c r="B152" s="71">
        <v>19.7</v>
      </c>
      <c r="C152" s="71">
        <v>-6.8</v>
      </c>
      <c r="D152" s="71">
        <v>0.6</v>
      </c>
      <c r="E152" s="74">
        <v>12</v>
      </c>
      <c r="F152" s="71">
        <v>-19.600000000000001</v>
      </c>
      <c r="G152" s="163">
        <f t="shared" si="8"/>
        <v>1.1799999999999997</v>
      </c>
      <c r="H152" s="168">
        <f t="shared" si="7"/>
        <v>-5.6172287068948654E-2</v>
      </c>
      <c r="I152" s="168"/>
      <c r="J152" s="13"/>
      <c r="K152" s="83" t="s">
        <v>287</v>
      </c>
      <c r="L152" s="84">
        <v>-0.15042748062532016</v>
      </c>
    </row>
    <row r="153" spans="1:12" x14ac:dyDescent="0.3">
      <c r="A153" s="102" t="s">
        <v>353</v>
      </c>
      <c r="B153" s="71">
        <v>-948.9</v>
      </c>
      <c r="C153" s="71">
        <v>2805.2</v>
      </c>
      <c r="D153" s="71">
        <v>-2363.6</v>
      </c>
      <c r="E153" s="71">
        <v>5216.3999999999996</v>
      </c>
      <c r="F153" s="71">
        <v>3157.6</v>
      </c>
      <c r="G153" s="163">
        <f t="shared" si="8"/>
        <v>1573.3399999999997</v>
      </c>
      <c r="H153" s="168">
        <f t="shared" si="7"/>
        <v>-74.896700116152275</v>
      </c>
      <c r="I153" s="168"/>
      <c r="J153" s="13"/>
      <c r="K153" s="83" t="s">
        <v>620</v>
      </c>
      <c r="L153" s="84">
        <v>-0.1456671173143923</v>
      </c>
    </row>
    <row r="154" spans="1:12" x14ac:dyDescent="0.3">
      <c r="A154" s="102" t="s">
        <v>645</v>
      </c>
      <c r="B154" s="71">
        <v>-176.6</v>
      </c>
      <c r="C154" s="71">
        <v>-3062.5</v>
      </c>
      <c r="D154" s="71">
        <v>4557.1000000000004</v>
      </c>
      <c r="E154" s="71">
        <v>1873.7</v>
      </c>
      <c r="F154" s="71">
        <v>1408.4</v>
      </c>
      <c r="G154" s="163">
        <f t="shared" si="8"/>
        <v>920.0200000000001</v>
      </c>
      <c r="H154" s="168">
        <f t="shared" si="7"/>
        <v>-43.796294533198434</v>
      </c>
      <c r="I154" s="168"/>
      <c r="J154" s="13"/>
      <c r="K154" s="83" t="s">
        <v>665</v>
      </c>
      <c r="L154" s="84">
        <v>-0.14281089932783561</v>
      </c>
    </row>
    <row r="155" spans="1:12" x14ac:dyDescent="0.3">
      <c r="A155" s="102" t="s">
        <v>198</v>
      </c>
      <c r="B155" s="71">
        <v>17.100000000000001</v>
      </c>
      <c r="C155" s="74">
        <v>22</v>
      </c>
      <c r="D155" s="74">
        <v>13</v>
      </c>
      <c r="E155" s="71">
        <v>1.3</v>
      </c>
      <c r="F155" s="71">
        <v>-1.9</v>
      </c>
      <c r="G155" s="163">
        <f t="shared" si="8"/>
        <v>10.3</v>
      </c>
      <c r="H155" s="168">
        <f t="shared" si="7"/>
        <v>-0.49031742102556891</v>
      </c>
      <c r="I155" s="168"/>
      <c r="J155" s="13"/>
      <c r="K155" s="83" t="s">
        <v>676</v>
      </c>
      <c r="L155" s="84">
        <v>-0.11615286478663955</v>
      </c>
    </row>
    <row r="156" spans="1:12" x14ac:dyDescent="0.3">
      <c r="A156" s="102" t="s">
        <v>217</v>
      </c>
      <c r="B156" s="71">
        <v>437.3</v>
      </c>
      <c r="C156" s="71">
        <v>348.9</v>
      </c>
      <c r="D156" s="71">
        <v>90.6</v>
      </c>
      <c r="E156" s="74">
        <v>516</v>
      </c>
      <c r="F156" s="71">
        <v>-171.7</v>
      </c>
      <c r="G156" s="163">
        <f t="shared" si="8"/>
        <v>244.22000000000003</v>
      </c>
      <c r="H156" s="168">
        <f t="shared" si="7"/>
        <v>-11.625759277948005</v>
      </c>
      <c r="I156" s="168"/>
      <c r="J156" s="13"/>
      <c r="K156" s="83" t="s">
        <v>269</v>
      </c>
      <c r="L156" s="84">
        <v>-0.10187177485385568</v>
      </c>
    </row>
    <row r="157" spans="1:12" x14ac:dyDescent="0.3">
      <c r="A157" s="102" t="s">
        <v>223</v>
      </c>
      <c r="B157" s="71">
        <v>-0.2</v>
      </c>
      <c r="C157" s="71">
        <v>3.4</v>
      </c>
      <c r="D157" s="74">
        <v>0</v>
      </c>
      <c r="E157" s="74">
        <v>0</v>
      </c>
      <c r="F157" s="74">
        <v>1</v>
      </c>
      <c r="G157" s="163">
        <f t="shared" si="8"/>
        <v>0.83999999999999986</v>
      </c>
      <c r="H157" s="168">
        <f t="shared" si="7"/>
        <v>-3.9987051811793961E-2</v>
      </c>
      <c r="I157" s="168"/>
      <c r="J157" s="13"/>
      <c r="K157" s="83" t="s">
        <v>351</v>
      </c>
      <c r="L157" s="84">
        <v>-9.5207266218557074E-2</v>
      </c>
    </row>
    <row r="158" spans="1:12" x14ac:dyDescent="0.3">
      <c r="A158" s="102" t="s">
        <v>666</v>
      </c>
      <c r="B158" s="71">
        <v>53.1</v>
      </c>
      <c r="C158" s="71">
        <v>74.900000000000006</v>
      </c>
      <c r="D158" s="74">
        <v>-67</v>
      </c>
      <c r="E158" s="71">
        <v>5.5</v>
      </c>
      <c r="F158" s="74">
        <v>-1</v>
      </c>
      <c r="G158" s="163">
        <f t="shared" si="8"/>
        <v>13.1</v>
      </c>
      <c r="H158" s="168">
        <f t="shared" si="7"/>
        <v>-0.62360759373154884</v>
      </c>
      <c r="I158" s="168"/>
      <c r="J158" s="13"/>
      <c r="K158" s="83" t="s">
        <v>301</v>
      </c>
      <c r="L158" s="84">
        <v>-7.71178856370313E-2</v>
      </c>
    </row>
    <row r="159" spans="1:12" x14ac:dyDescent="0.3">
      <c r="A159" s="102" t="s">
        <v>28</v>
      </c>
      <c r="B159" s="71">
        <v>9820.2999999999993</v>
      </c>
      <c r="C159" s="71">
        <v>9266.4</v>
      </c>
      <c r="D159" s="71">
        <v>2984.7</v>
      </c>
      <c r="E159" s="71">
        <v>5035.8999999999996</v>
      </c>
      <c r="F159" s="71">
        <v>15565.9</v>
      </c>
      <c r="G159" s="163">
        <f t="shared" si="8"/>
        <v>8534.64</v>
      </c>
      <c r="H159" s="168">
        <f t="shared" si="7"/>
        <v>-406.27987127977292</v>
      </c>
      <c r="I159" s="168"/>
      <c r="J159" s="13"/>
      <c r="K159" s="83" t="s">
        <v>325</v>
      </c>
      <c r="L159" s="84">
        <v>-5.6172287068948654E-2</v>
      </c>
    </row>
    <row r="160" spans="1:12" x14ac:dyDescent="0.3">
      <c r="A160" s="102" t="s">
        <v>278</v>
      </c>
      <c r="B160" s="71">
        <v>269.8</v>
      </c>
      <c r="C160" s="74">
        <v>23</v>
      </c>
      <c r="D160" s="74">
        <v>391</v>
      </c>
      <c r="E160" s="71">
        <v>114.8</v>
      </c>
      <c r="F160" s="71">
        <v>36.200000000000003</v>
      </c>
      <c r="G160" s="163">
        <f t="shared" si="8"/>
        <v>166.95999999999998</v>
      </c>
      <c r="H160" s="168">
        <f t="shared" si="7"/>
        <v>-7.9479025839251429</v>
      </c>
      <c r="I160" s="168"/>
      <c r="J160" s="13"/>
      <c r="K160" s="83" t="s">
        <v>223</v>
      </c>
      <c r="L160" s="84">
        <v>-3.9987051811793961E-2</v>
      </c>
    </row>
    <row r="161" spans="1:12" x14ac:dyDescent="0.3">
      <c r="A161" s="102" t="s">
        <v>303</v>
      </c>
      <c r="B161" s="74">
        <v>6</v>
      </c>
      <c r="C161" s="71">
        <v>-52.9</v>
      </c>
      <c r="D161" s="71">
        <v>-4.8</v>
      </c>
      <c r="E161" s="71">
        <v>2.7</v>
      </c>
      <c r="F161" s="71">
        <v>46.1</v>
      </c>
      <c r="G161" s="163">
        <f t="shared" si="8"/>
        <v>-0.57999999999999829</v>
      </c>
      <c r="H161" s="168">
        <f t="shared" si="7"/>
        <v>2.761010720338147E-2</v>
      </c>
      <c r="I161" s="168"/>
      <c r="J161" s="13"/>
      <c r="K161" s="83" t="s">
        <v>644</v>
      </c>
      <c r="L161" s="84">
        <v>-2.761010720338155E-2</v>
      </c>
    </row>
    <row r="162" spans="1:12" x14ac:dyDescent="0.3">
      <c r="A162" s="102" t="s">
        <v>319</v>
      </c>
      <c r="B162" s="71">
        <v>-36.700000000000003</v>
      </c>
      <c r="C162" s="71">
        <v>-6.5</v>
      </c>
      <c r="D162" s="71">
        <v>4.2</v>
      </c>
      <c r="E162" s="71">
        <v>6.9</v>
      </c>
      <c r="F162" s="71">
        <v>4.3</v>
      </c>
      <c r="G162" s="163">
        <f t="shared" si="8"/>
        <v>-5.5600000000000005</v>
      </c>
      <c r="H162" s="168">
        <f t="shared" si="7"/>
        <v>0.26467620008758863</v>
      </c>
      <c r="I162" s="168"/>
      <c r="J162" s="13"/>
      <c r="K162" s="83" t="s">
        <v>370</v>
      </c>
      <c r="L162" s="84">
        <v>-1.9041453243711415E-2</v>
      </c>
    </row>
    <row r="163" spans="1:12" x14ac:dyDescent="0.3">
      <c r="A163" s="102" t="s">
        <v>329</v>
      </c>
      <c r="B163" s="71">
        <v>1.1000000000000001</v>
      </c>
      <c r="C163" s="71">
        <v>53.1</v>
      </c>
      <c r="D163" s="71">
        <v>187.2</v>
      </c>
      <c r="E163" s="71">
        <v>142.19999999999999</v>
      </c>
      <c r="F163" s="71">
        <v>348.5</v>
      </c>
      <c r="G163" s="163">
        <f t="shared" si="8"/>
        <v>146.41999999999999</v>
      </c>
      <c r="H163" s="168">
        <f t="shared" si="7"/>
        <v>-6.9701239598605618</v>
      </c>
      <c r="I163" s="168"/>
      <c r="J163" s="13"/>
      <c r="K163" s="83" t="s">
        <v>251</v>
      </c>
      <c r="L163" s="84">
        <v>-1.9041453243707082E-2</v>
      </c>
    </row>
    <row r="164" spans="1:12" x14ac:dyDescent="0.3">
      <c r="A164" s="102" t="s">
        <v>355</v>
      </c>
      <c r="B164" s="71">
        <v>187.6</v>
      </c>
      <c r="C164" s="71">
        <v>123.1</v>
      </c>
      <c r="D164" s="74">
        <v>96</v>
      </c>
      <c r="E164" s="71">
        <v>120.2</v>
      </c>
      <c r="F164" s="71">
        <v>103.7</v>
      </c>
      <c r="G164" s="163">
        <f t="shared" si="8"/>
        <v>126.12</v>
      </c>
      <c r="H164" s="168">
        <f t="shared" si="7"/>
        <v>-6.0037702077422086</v>
      </c>
      <c r="I164" s="168"/>
      <c r="J164" s="13"/>
      <c r="K164" s="83" t="s">
        <v>294</v>
      </c>
      <c r="L164" s="84">
        <v>-1.0472799284041276E-2</v>
      </c>
    </row>
    <row r="165" spans="1:12" x14ac:dyDescent="0.3">
      <c r="A165" s="102" t="s">
        <v>594</v>
      </c>
      <c r="B165" s="71">
        <v>113.4</v>
      </c>
      <c r="C165" s="71">
        <v>333.2</v>
      </c>
      <c r="D165" s="71">
        <v>27.6</v>
      </c>
      <c r="E165" s="71">
        <v>88.8</v>
      </c>
      <c r="F165" s="71">
        <v>-9.6999999999999993</v>
      </c>
      <c r="G165" s="163">
        <f t="shared" si="8"/>
        <v>110.66</v>
      </c>
      <c r="H165" s="168">
        <f t="shared" si="7"/>
        <v>-5.267818039872763</v>
      </c>
      <c r="I165" s="168"/>
      <c r="J165" s="13"/>
      <c r="K165" s="83" t="s">
        <v>664</v>
      </c>
      <c r="L165" s="84">
        <v>-7.6165812974845664E-3</v>
      </c>
    </row>
    <row r="166" spans="1:12" x14ac:dyDescent="0.3">
      <c r="A166" s="102" t="s">
        <v>232</v>
      </c>
      <c r="B166" s="71">
        <v>328.7</v>
      </c>
      <c r="C166" s="71">
        <v>240.9</v>
      </c>
      <c r="D166" s="74">
        <v>1296</v>
      </c>
      <c r="E166" s="71">
        <v>-25.3</v>
      </c>
      <c r="F166" s="74">
        <v>79</v>
      </c>
      <c r="G166" s="163">
        <f t="shared" si="8"/>
        <v>383.86</v>
      </c>
      <c r="H166" s="168">
        <f t="shared" si="7"/>
        <v>-18.273130605327658</v>
      </c>
      <c r="I166" s="168"/>
      <c r="J166" s="13"/>
      <c r="K166" s="83" t="s">
        <v>667</v>
      </c>
      <c r="L166" s="84">
        <v>-1.9041453243711416E-3</v>
      </c>
    </row>
    <row r="167" spans="1:12" x14ac:dyDescent="0.3">
      <c r="A167" s="102" t="s">
        <v>36</v>
      </c>
      <c r="B167" s="71">
        <v>-1308.5</v>
      </c>
      <c r="C167" s="71">
        <v>-1967.4</v>
      </c>
      <c r="D167" s="74">
        <v>59</v>
      </c>
      <c r="E167" s="71">
        <v>-1696.9</v>
      </c>
      <c r="F167" s="71">
        <v>3599.6</v>
      </c>
      <c r="G167" s="163">
        <f t="shared" si="8"/>
        <v>-262.84000000000003</v>
      </c>
      <c r="H167" s="168">
        <f t="shared" si="7"/>
        <v>12.51213892644277</v>
      </c>
      <c r="I167" s="168"/>
      <c r="J167" s="13"/>
      <c r="K167" s="83" t="s">
        <v>648</v>
      </c>
      <c r="L167" s="84">
        <v>0</v>
      </c>
    </row>
    <row r="168" spans="1:12" x14ac:dyDescent="0.3">
      <c r="A168" s="102" t="s">
        <v>291</v>
      </c>
      <c r="B168" s="71">
        <v>62.2</v>
      </c>
      <c r="C168" s="71">
        <v>38.5</v>
      </c>
      <c r="D168" s="71">
        <v>140.19999999999999</v>
      </c>
      <c r="E168" s="74">
        <v>98</v>
      </c>
      <c r="F168" s="71">
        <v>123.3</v>
      </c>
      <c r="G168" s="163">
        <f t="shared" si="8"/>
        <v>92.44</v>
      </c>
      <c r="H168" s="168">
        <f t="shared" si="7"/>
        <v>-4.4004798446217075</v>
      </c>
      <c r="I168" s="168"/>
      <c r="J168" s="13"/>
      <c r="K168" s="83" t="s">
        <v>239</v>
      </c>
      <c r="L168" s="84">
        <v>0</v>
      </c>
    </row>
    <row r="169" spans="1:12" x14ac:dyDescent="0.3">
      <c r="A169" s="102" t="s">
        <v>302</v>
      </c>
      <c r="B169" s="71">
        <v>-350.3</v>
      </c>
      <c r="C169" s="71">
        <v>786.2</v>
      </c>
      <c r="D169" s="71">
        <v>159.80000000000001</v>
      </c>
      <c r="E169" s="71">
        <v>1892.7</v>
      </c>
      <c r="F169" s="71">
        <v>1066.4000000000001</v>
      </c>
      <c r="G169" s="163">
        <f t="shared" ref="G169:G200" si="9">AVERAGE(B169:F169)</f>
        <v>710.96</v>
      </c>
      <c r="H169" s="168">
        <f t="shared" si="7"/>
        <v>-33.844278995372669</v>
      </c>
      <c r="I169" s="168"/>
      <c r="J169" s="13"/>
      <c r="K169" s="83" t="s">
        <v>653</v>
      </c>
      <c r="L169" s="84">
        <v>0</v>
      </c>
    </row>
    <row r="170" spans="1:12" x14ac:dyDescent="0.3">
      <c r="A170" s="102" t="s">
        <v>650</v>
      </c>
      <c r="B170" s="71">
        <v>14.9</v>
      </c>
      <c r="C170" s="71">
        <v>50.9</v>
      </c>
      <c r="D170" s="71">
        <v>270.60000000000002</v>
      </c>
      <c r="E170" s="71">
        <v>-320.39999999999998</v>
      </c>
      <c r="F170" s="71">
        <v>-167.3</v>
      </c>
      <c r="G170" s="163">
        <f t="shared" si="9"/>
        <v>-30.259999999999991</v>
      </c>
      <c r="H170" s="168">
        <f t="shared" si="7"/>
        <v>1.440485937886768</v>
      </c>
      <c r="I170" s="168"/>
      <c r="J170" s="13"/>
      <c r="K170" s="83" t="s">
        <v>660</v>
      </c>
      <c r="L170" s="84">
        <v>0</v>
      </c>
    </row>
    <row r="171" spans="1:12" x14ac:dyDescent="0.3">
      <c r="A171" s="102" t="s">
        <v>335</v>
      </c>
      <c r="B171" s="71">
        <v>-204.8</v>
      </c>
      <c r="C171" s="71">
        <v>-2098.6999999999998</v>
      </c>
      <c r="D171" s="71">
        <v>-917.5</v>
      </c>
      <c r="E171" s="71">
        <v>-207.6</v>
      </c>
      <c r="F171" s="71">
        <v>-981.9</v>
      </c>
      <c r="G171" s="163">
        <f t="shared" si="9"/>
        <v>-882.1</v>
      </c>
      <c r="H171" s="168">
        <f t="shared" si="7"/>
        <v>41.991164765694592</v>
      </c>
      <c r="I171" s="168"/>
      <c r="J171" s="13"/>
      <c r="K171" s="83" t="s">
        <v>318</v>
      </c>
      <c r="L171" s="84">
        <v>0</v>
      </c>
    </row>
    <row r="172" spans="1:12" x14ac:dyDescent="0.3">
      <c r="A172" s="102" t="s">
        <v>348</v>
      </c>
      <c r="B172" s="71">
        <v>50302.400000000001</v>
      </c>
      <c r="C172" s="71">
        <v>17742.5</v>
      </c>
      <c r="D172" s="71">
        <v>26945.4</v>
      </c>
      <c r="E172" s="71">
        <v>-32588.799999999999</v>
      </c>
      <c r="F172" s="71">
        <v>914.7</v>
      </c>
      <c r="G172" s="163">
        <f t="shared" si="9"/>
        <v>12663.239999999996</v>
      </c>
      <c r="H172" s="168">
        <f t="shared" si="7"/>
        <v>-602.81623093474013</v>
      </c>
      <c r="I172" s="168"/>
      <c r="J172" s="13"/>
      <c r="K172" s="83" t="s">
        <v>330</v>
      </c>
      <c r="L172" s="84">
        <v>0</v>
      </c>
    </row>
    <row r="173" spans="1:12" x14ac:dyDescent="0.3">
      <c r="A173" s="102" t="s">
        <v>366</v>
      </c>
      <c r="B173" s="74">
        <v>-11</v>
      </c>
      <c r="C173" s="71">
        <v>-417.8</v>
      </c>
      <c r="D173" s="71">
        <v>887.5</v>
      </c>
      <c r="E173" s="71">
        <v>1358.6</v>
      </c>
      <c r="F173" s="71">
        <v>1267.2</v>
      </c>
      <c r="G173" s="163">
        <f t="shared" si="9"/>
        <v>616.9</v>
      </c>
      <c r="H173" s="168">
        <f t="shared" si="7"/>
        <v>-29.366681265113925</v>
      </c>
      <c r="I173" s="168"/>
      <c r="J173" s="13"/>
      <c r="K173" s="83" t="s">
        <v>663</v>
      </c>
      <c r="L173" s="84">
        <v>0</v>
      </c>
    </row>
    <row r="174" spans="1:12" x14ac:dyDescent="0.3">
      <c r="A174" s="102" t="s">
        <v>368</v>
      </c>
      <c r="B174" s="71">
        <v>13.9</v>
      </c>
      <c r="C174" s="71">
        <v>40.1</v>
      </c>
      <c r="D174" s="71">
        <v>32.1</v>
      </c>
      <c r="E174" s="71">
        <v>64.7</v>
      </c>
      <c r="F174" s="71">
        <v>9.5</v>
      </c>
      <c r="G174" s="163">
        <f t="shared" si="9"/>
        <v>32.06</v>
      </c>
      <c r="H174" s="168">
        <f t="shared" si="7"/>
        <v>-1.52617247748347</v>
      </c>
      <c r="I174" s="168"/>
      <c r="J174" s="13"/>
      <c r="K174" s="83" t="s">
        <v>375</v>
      </c>
      <c r="L174" s="84">
        <v>0</v>
      </c>
    </row>
    <row r="175" spans="1:12" x14ac:dyDescent="0.3">
      <c r="A175" s="102" t="s">
        <v>425</v>
      </c>
      <c r="B175" s="71">
        <v>64.599999999999994</v>
      </c>
      <c r="C175" s="74">
        <v>701</v>
      </c>
      <c r="D175" s="71">
        <v>954.9</v>
      </c>
      <c r="E175" s="71">
        <v>887.1</v>
      </c>
      <c r="F175" s="71">
        <v>1408.8</v>
      </c>
      <c r="G175" s="163">
        <f t="shared" si="9"/>
        <v>803.28</v>
      </c>
      <c r="H175" s="168">
        <f t="shared" si="7"/>
        <v>-38.239046404021259</v>
      </c>
      <c r="I175" s="168"/>
      <c r="J175" s="13"/>
      <c r="K175" s="83" t="s">
        <v>658</v>
      </c>
      <c r="L175" s="84">
        <v>0</v>
      </c>
    </row>
    <row r="176" spans="1:12" x14ac:dyDescent="0.3">
      <c r="A176" s="102" t="s">
        <v>210</v>
      </c>
      <c r="B176" s="71">
        <v>285.3</v>
      </c>
      <c r="C176" s="71">
        <v>131.6</v>
      </c>
      <c r="D176" s="71">
        <v>122.9</v>
      </c>
      <c r="E176" s="71">
        <v>-148.9</v>
      </c>
      <c r="F176" s="71">
        <v>-11.4</v>
      </c>
      <c r="G176" s="163">
        <f t="shared" si="9"/>
        <v>75.900000000000006</v>
      </c>
      <c r="H176" s="168">
        <f t="shared" si="7"/>
        <v>-3.6131157529942408</v>
      </c>
      <c r="I176" s="168"/>
      <c r="J176" s="13"/>
      <c r="K176" s="83" t="s">
        <v>656</v>
      </c>
      <c r="L176" s="84">
        <v>0</v>
      </c>
    </row>
    <row r="177" spans="1:12" x14ac:dyDescent="0.3">
      <c r="A177" s="102" t="s">
        <v>213</v>
      </c>
      <c r="B177" s="71">
        <v>656.6</v>
      </c>
      <c r="C177" s="71">
        <v>124.9</v>
      </c>
      <c r="D177" s="71">
        <v>-235.7</v>
      </c>
      <c r="E177" s="71">
        <v>213.8</v>
      </c>
      <c r="F177" s="71">
        <v>-38.799999999999997</v>
      </c>
      <c r="G177" s="163">
        <f t="shared" si="9"/>
        <v>144.16</v>
      </c>
      <c r="H177" s="168">
        <f t="shared" si="7"/>
        <v>-6.8625397490335933</v>
      </c>
      <c r="I177" s="168"/>
      <c r="J177" s="13"/>
      <c r="K177" s="83" t="s">
        <v>651</v>
      </c>
      <c r="L177" s="84">
        <v>0</v>
      </c>
    </row>
    <row r="178" spans="1:12" x14ac:dyDescent="0.3">
      <c r="A178" s="102" t="s">
        <v>215</v>
      </c>
      <c r="B178" s="71">
        <v>272.10000000000002</v>
      </c>
      <c r="C178" s="71">
        <v>-4.9000000000000004</v>
      </c>
      <c r="D178" s="71">
        <v>147.69999999999999</v>
      </c>
      <c r="E178" s="71">
        <v>-53.6</v>
      </c>
      <c r="F178" s="71">
        <v>305.3</v>
      </c>
      <c r="G178" s="163">
        <f t="shared" si="9"/>
        <v>133.32</v>
      </c>
      <c r="H178" s="168">
        <f t="shared" si="7"/>
        <v>-6.3465163661290136</v>
      </c>
      <c r="I178" s="168"/>
      <c r="J178" s="13"/>
      <c r="K178" s="83" t="s">
        <v>354</v>
      </c>
      <c r="L178" s="84">
        <v>1.142487194622685E-2</v>
      </c>
    </row>
    <row r="179" spans="1:12" x14ac:dyDescent="0.3">
      <c r="A179" s="102" t="s">
        <v>279</v>
      </c>
      <c r="B179" s="71">
        <v>-609.5</v>
      </c>
      <c r="C179" s="71">
        <v>760.1</v>
      </c>
      <c r="D179" s="71">
        <v>720.4</v>
      </c>
      <c r="E179" s="71">
        <v>-264.10000000000002</v>
      </c>
      <c r="F179" s="71">
        <v>86.3</v>
      </c>
      <c r="G179" s="163">
        <f t="shared" si="9"/>
        <v>138.63999999999999</v>
      </c>
      <c r="H179" s="168">
        <f t="shared" si="7"/>
        <v>-6.5997676942703754</v>
      </c>
      <c r="I179" s="168"/>
      <c r="J179" s="13"/>
      <c r="K179" s="83" t="s">
        <v>303</v>
      </c>
      <c r="L179" s="84">
        <v>2.761010720338147E-2</v>
      </c>
    </row>
    <row r="180" spans="1:12" x14ac:dyDescent="0.3">
      <c r="A180" s="102" t="s">
        <v>281</v>
      </c>
      <c r="B180" s="71">
        <v>6021.7</v>
      </c>
      <c r="C180" s="71">
        <v>4418.2</v>
      </c>
      <c r="D180" s="71">
        <v>10038.799999999999</v>
      </c>
      <c r="E180" s="71">
        <v>2782.4</v>
      </c>
      <c r="F180" s="71">
        <v>1574.7</v>
      </c>
      <c r="G180" s="163">
        <f t="shared" si="9"/>
        <v>4967.16</v>
      </c>
      <c r="H180" s="168">
        <f t="shared" si="7"/>
        <v>-236.45486223508394</v>
      </c>
      <c r="I180" s="168"/>
      <c r="J180" s="13"/>
      <c r="K180" s="83" t="s">
        <v>487</v>
      </c>
      <c r="L180" s="84">
        <v>4.1891197136165105E-2</v>
      </c>
    </row>
    <row r="181" spans="1:12" x14ac:dyDescent="0.3">
      <c r="A181" s="102" t="s">
        <v>284</v>
      </c>
      <c r="B181" s="71">
        <v>3.3</v>
      </c>
      <c r="C181" s="71">
        <v>144.6</v>
      </c>
      <c r="D181" s="71">
        <v>286.10000000000002</v>
      </c>
      <c r="E181" s="71">
        <v>165.8</v>
      </c>
      <c r="F181" s="71">
        <v>-84.9</v>
      </c>
      <c r="G181" s="163">
        <f t="shared" si="9"/>
        <v>102.97999999999999</v>
      </c>
      <c r="H181" s="168">
        <f t="shared" si="7"/>
        <v>-4.9022221375935029</v>
      </c>
      <c r="I181" s="168"/>
      <c r="J181" s="13"/>
      <c r="K181" s="83" t="s">
        <v>662</v>
      </c>
      <c r="L181" s="84">
        <v>4.7603633109278537E-2</v>
      </c>
    </row>
    <row r="182" spans="1:12" x14ac:dyDescent="0.3">
      <c r="A182" s="102" t="s">
        <v>289</v>
      </c>
      <c r="B182" s="71">
        <v>123.8</v>
      </c>
      <c r="C182" s="71">
        <v>-1929.8</v>
      </c>
      <c r="D182" s="71">
        <v>299.5</v>
      </c>
      <c r="E182" s="71">
        <v>-117.4</v>
      </c>
      <c r="F182" s="71">
        <v>-1381.9</v>
      </c>
      <c r="G182" s="163">
        <f t="shared" si="9"/>
        <v>-601.16000000000008</v>
      </c>
      <c r="H182" s="168">
        <f t="shared" si="7"/>
        <v>28.617400079973887</v>
      </c>
      <c r="I182" s="168"/>
      <c r="J182" s="13"/>
      <c r="K182" s="83" t="s">
        <v>659</v>
      </c>
      <c r="L182" s="84">
        <v>4.9507778433649681E-2</v>
      </c>
    </row>
    <row r="183" spans="1:12" x14ac:dyDescent="0.3">
      <c r="A183" s="102" t="s">
        <v>293</v>
      </c>
      <c r="B183" s="71">
        <v>95.8</v>
      </c>
      <c r="C183" s="71">
        <v>-127.8</v>
      </c>
      <c r="D183" s="71">
        <v>-28.5</v>
      </c>
      <c r="E183" s="71">
        <v>-41.3</v>
      </c>
      <c r="F183" s="71">
        <v>865.6</v>
      </c>
      <c r="G183" s="163">
        <f t="shared" si="9"/>
        <v>152.76000000000002</v>
      </c>
      <c r="H183" s="168">
        <f t="shared" si="7"/>
        <v>-7.27193099377339</v>
      </c>
      <c r="I183" s="168"/>
      <c r="J183" s="13"/>
      <c r="K183" s="83" t="s">
        <v>256</v>
      </c>
      <c r="L183" s="84">
        <v>0.11139250147571178</v>
      </c>
    </row>
    <row r="184" spans="1:12" x14ac:dyDescent="0.3">
      <c r="A184" s="102" t="s">
        <v>669</v>
      </c>
      <c r="B184" s="71">
        <v>65.8</v>
      </c>
      <c r="C184" s="71">
        <v>2.2999999999999998</v>
      </c>
      <c r="D184" s="71">
        <v>1.6</v>
      </c>
      <c r="E184" s="71">
        <v>0.7</v>
      </c>
      <c r="F184" s="74">
        <v>2</v>
      </c>
      <c r="G184" s="163">
        <f t="shared" si="9"/>
        <v>14.479999999999999</v>
      </c>
      <c r="H184" s="168">
        <f t="shared" si="7"/>
        <v>-0.68930060742235311</v>
      </c>
      <c r="I184" s="168"/>
      <c r="J184" s="13"/>
      <c r="K184" s="83" t="s">
        <v>383</v>
      </c>
      <c r="L184" s="84">
        <v>0.12091322809756749</v>
      </c>
    </row>
    <row r="185" spans="1:12" x14ac:dyDescent="0.3">
      <c r="A185" s="102" t="s">
        <v>328</v>
      </c>
      <c r="B185" s="71">
        <v>-642.29999999999995</v>
      </c>
      <c r="C185" s="71">
        <v>-5027.1000000000004</v>
      </c>
      <c r="D185" s="71">
        <v>-354.3</v>
      </c>
      <c r="E185" s="71">
        <v>19.100000000000001</v>
      </c>
      <c r="F185" s="71">
        <v>824.5</v>
      </c>
      <c r="G185" s="163">
        <f t="shared" si="9"/>
        <v>-1036.02</v>
      </c>
      <c r="H185" s="168">
        <f t="shared" si="7"/>
        <v>49.318315973874746</v>
      </c>
      <c r="I185" s="168"/>
      <c r="J185" s="13"/>
      <c r="K185" s="83" t="s">
        <v>655</v>
      </c>
      <c r="L185" s="84">
        <v>0.12376944608412419</v>
      </c>
    </row>
    <row r="186" spans="1:12" x14ac:dyDescent="0.3">
      <c r="A186" s="102" t="s">
        <v>337</v>
      </c>
      <c r="B186" s="71">
        <v>404.2</v>
      </c>
      <c r="C186" s="71">
        <v>-1535.2</v>
      </c>
      <c r="D186" s="71">
        <v>-45.4</v>
      </c>
      <c r="E186" s="71">
        <v>947.6</v>
      </c>
      <c r="F186" s="74">
        <v>-33</v>
      </c>
      <c r="G186" s="163">
        <f t="shared" si="9"/>
        <v>-52.360000000000014</v>
      </c>
      <c r="H186" s="168">
        <f t="shared" si="7"/>
        <v>2.4925262296018245</v>
      </c>
      <c r="I186" s="168"/>
      <c r="J186" s="13"/>
      <c r="K186" s="83" t="s">
        <v>322</v>
      </c>
      <c r="L186" s="84">
        <v>0.21612049431612468</v>
      </c>
    </row>
    <row r="187" spans="1:12" x14ac:dyDescent="0.3">
      <c r="A187" s="102" t="s">
        <v>44</v>
      </c>
      <c r="B187" s="71">
        <v>-2994.1</v>
      </c>
      <c r="C187" s="74">
        <v>478</v>
      </c>
      <c r="D187" s="71">
        <v>827.2</v>
      </c>
      <c r="E187" s="71">
        <v>14565.7</v>
      </c>
      <c r="F187" s="71">
        <v>1287.3</v>
      </c>
      <c r="G187" s="163">
        <f t="shared" si="9"/>
        <v>2832.82</v>
      </c>
      <c r="H187" s="168">
        <f t="shared" si="7"/>
        <v>-134.8525239446264</v>
      </c>
      <c r="I187" s="168"/>
      <c r="J187" s="13"/>
      <c r="K187" s="83" t="s">
        <v>317</v>
      </c>
      <c r="L187" s="84">
        <v>0.25991583677666141</v>
      </c>
    </row>
    <row r="188" spans="1:12" x14ac:dyDescent="0.3">
      <c r="A188" s="102" t="s">
        <v>363</v>
      </c>
      <c r="B188" s="71">
        <v>237.6</v>
      </c>
      <c r="C188" s="71">
        <v>14.4</v>
      </c>
      <c r="D188" s="74">
        <v>-67</v>
      </c>
      <c r="E188" s="71">
        <v>-86.1</v>
      </c>
      <c r="F188" s="71">
        <v>1223.5999999999999</v>
      </c>
      <c r="G188" s="163">
        <f t="shared" si="9"/>
        <v>264.5</v>
      </c>
      <c r="H188" s="168">
        <f t="shared" si="7"/>
        <v>-12.591160957404171</v>
      </c>
      <c r="I188" s="168"/>
      <c r="J188" s="13"/>
      <c r="K188" s="83" t="s">
        <v>235</v>
      </c>
      <c r="L188" s="84">
        <v>0.26181998210103191</v>
      </c>
    </row>
    <row r="189" spans="1:12" x14ac:dyDescent="0.3">
      <c r="A189" s="102" t="s">
        <v>378</v>
      </c>
      <c r="B189" s="71">
        <v>149634.9</v>
      </c>
      <c r="C189" s="71">
        <v>-126340.1</v>
      </c>
      <c r="D189" s="71">
        <v>759.2</v>
      </c>
      <c r="E189" s="71">
        <v>1617.4</v>
      </c>
      <c r="F189" s="71">
        <v>-1541.9</v>
      </c>
      <c r="G189" s="163">
        <f t="shared" si="9"/>
        <v>4825.8999999999978</v>
      </c>
      <c r="H189" s="168">
        <f t="shared" si="7"/>
        <v>-229.73037302206717</v>
      </c>
      <c r="I189" s="168"/>
      <c r="J189" s="13"/>
      <c r="K189" s="83" t="s">
        <v>319</v>
      </c>
      <c r="L189" s="84">
        <v>0.26467620008758863</v>
      </c>
    </row>
    <row r="190" spans="1:12" x14ac:dyDescent="0.3">
      <c r="A190" s="102" t="s">
        <v>387</v>
      </c>
      <c r="B190" s="71">
        <v>260.8</v>
      </c>
      <c r="C190" s="71">
        <v>4.9000000000000004</v>
      </c>
      <c r="D190" s="71">
        <v>-101.5</v>
      </c>
      <c r="E190" s="71">
        <v>144.4</v>
      </c>
      <c r="F190" s="74">
        <v>22</v>
      </c>
      <c r="G190" s="163">
        <f t="shared" si="9"/>
        <v>66.12</v>
      </c>
      <c r="H190" s="168">
        <f t="shared" si="7"/>
        <v>-3.1475522211854972</v>
      </c>
      <c r="I190" s="168"/>
      <c r="J190" s="13"/>
      <c r="K190" s="83" t="s">
        <v>242</v>
      </c>
      <c r="L190" s="84">
        <v>0.43224098863224886</v>
      </c>
    </row>
    <row r="191" spans="1:12" x14ac:dyDescent="0.3">
      <c r="A191" s="102" t="s">
        <v>667</v>
      </c>
      <c r="B191" s="71">
        <v>0.1</v>
      </c>
      <c r="C191" s="71">
        <v>0.1</v>
      </c>
      <c r="D191" s="74">
        <v>0</v>
      </c>
      <c r="E191" s="74">
        <v>0</v>
      </c>
      <c r="F191" s="74">
        <v>0</v>
      </c>
      <c r="G191" s="163">
        <f t="shared" si="9"/>
        <v>0.04</v>
      </c>
      <c r="H191" s="168">
        <f t="shared" si="7"/>
        <v>-1.9041453243711416E-3</v>
      </c>
      <c r="I191" s="168"/>
      <c r="J191" s="13"/>
      <c r="K191" s="83" t="s">
        <v>652</v>
      </c>
      <c r="L191" s="84">
        <v>0.43604927928099135</v>
      </c>
    </row>
    <row r="192" spans="1:12" x14ac:dyDescent="0.3">
      <c r="A192" s="102" t="s">
        <v>662</v>
      </c>
      <c r="B192" s="74">
        <v>-6</v>
      </c>
      <c r="C192" s="74">
        <v>1</v>
      </c>
      <c r="D192" s="74">
        <v>0</v>
      </c>
      <c r="E192" s="74">
        <v>0</v>
      </c>
      <c r="F192" s="74">
        <v>0</v>
      </c>
      <c r="G192" s="163">
        <f t="shared" si="9"/>
        <v>-1</v>
      </c>
      <c r="H192" s="168">
        <f t="shared" si="7"/>
        <v>4.7603633109278537E-2</v>
      </c>
      <c r="I192" s="168"/>
      <c r="J192" s="13"/>
      <c r="K192" s="83" t="s">
        <v>672</v>
      </c>
      <c r="L192" s="84">
        <v>0.45223451453814617</v>
      </c>
    </row>
    <row r="193" spans="1:12" x14ac:dyDescent="0.3">
      <c r="A193" s="102" t="s">
        <v>659</v>
      </c>
      <c r="B193" s="71">
        <v>0.8</v>
      </c>
      <c r="C193" s="74">
        <v>-5</v>
      </c>
      <c r="D193" s="74">
        <v>0</v>
      </c>
      <c r="E193" s="74">
        <v>-1</v>
      </c>
      <c r="F193" s="74">
        <v>0</v>
      </c>
      <c r="G193" s="163">
        <f t="shared" si="9"/>
        <v>-1.04</v>
      </c>
      <c r="H193" s="168">
        <f t="shared" si="7"/>
        <v>4.9507778433649681E-2</v>
      </c>
      <c r="I193" s="168"/>
      <c r="J193" s="13"/>
      <c r="K193" s="83" t="s">
        <v>352</v>
      </c>
      <c r="L193" s="84">
        <v>0.63693661100214682</v>
      </c>
    </row>
    <row r="194" spans="1:12" x14ac:dyDescent="0.3">
      <c r="A194" s="102" t="s">
        <v>660</v>
      </c>
      <c r="B194" s="74">
        <v>0</v>
      </c>
      <c r="C194" s="74">
        <v>0</v>
      </c>
      <c r="D194" s="74">
        <v>0</v>
      </c>
      <c r="E194" s="74">
        <v>0</v>
      </c>
      <c r="F194" s="74">
        <v>0</v>
      </c>
      <c r="G194" s="163">
        <f t="shared" si="9"/>
        <v>0</v>
      </c>
      <c r="H194" s="168">
        <f t="shared" si="7"/>
        <v>0</v>
      </c>
      <c r="I194" s="168"/>
      <c r="J194" s="13"/>
      <c r="K194" s="83" t="s">
        <v>268</v>
      </c>
      <c r="L194" s="84">
        <v>0.66930708151645613</v>
      </c>
    </row>
    <row r="195" spans="1:12" x14ac:dyDescent="0.3">
      <c r="A195" s="102" t="s">
        <v>260</v>
      </c>
      <c r="B195" s="74">
        <v>22</v>
      </c>
      <c r="C195" s="71">
        <v>33.9</v>
      </c>
      <c r="D195" s="71">
        <v>21.9</v>
      </c>
      <c r="E195" s="71">
        <v>35.9</v>
      </c>
      <c r="F195" s="71">
        <v>27.6</v>
      </c>
      <c r="G195" s="163">
        <f t="shared" si="9"/>
        <v>28.259999999999998</v>
      </c>
      <c r="H195" s="168">
        <f t="shared" si="7"/>
        <v>-1.3452786716682112</v>
      </c>
      <c r="I195" s="168"/>
      <c r="J195" s="13"/>
      <c r="K195" s="83" t="s">
        <v>341</v>
      </c>
      <c r="L195" s="84">
        <v>1.1453434126092417</v>
      </c>
    </row>
    <row r="196" spans="1:12" x14ac:dyDescent="0.3">
      <c r="A196" s="102" t="s">
        <v>493</v>
      </c>
      <c r="B196" s="71">
        <v>147.6</v>
      </c>
      <c r="C196" s="71">
        <v>-170.8</v>
      </c>
      <c r="D196" s="71">
        <v>296.5</v>
      </c>
      <c r="E196" s="71">
        <v>-209.5</v>
      </c>
      <c r="F196" s="71">
        <v>50.3</v>
      </c>
      <c r="G196" s="163">
        <f t="shared" si="9"/>
        <v>22.81999999999999</v>
      </c>
      <c r="H196" s="168">
        <f t="shared" si="7"/>
        <v>-1.0863149075537357</v>
      </c>
      <c r="I196" s="168"/>
      <c r="J196" s="13"/>
      <c r="K196" s="83" t="s">
        <v>203</v>
      </c>
      <c r="L196" s="84">
        <v>1.1681931565016952</v>
      </c>
    </row>
    <row r="197" spans="1:12" x14ac:dyDescent="0.3">
      <c r="A197" s="102" t="s">
        <v>332</v>
      </c>
      <c r="B197" s="71">
        <v>230.1</v>
      </c>
      <c r="C197" s="71">
        <v>94.6</v>
      </c>
      <c r="D197" s="71">
        <v>-401.7</v>
      </c>
      <c r="E197" s="71">
        <v>546.1</v>
      </c>
      <c r="F197" s="71">
        <v>-4.5999999999999996</v>
      </c>
      <c r="G197" s="163">
        <f t="shared" si="9"/>
        <v>92.9</v>
      </c>
      <c r="H197" s="168">
        <f t="shared" si="7"/>
        <v>-4.4223775158519762</v>
      </c>
      <c r="I197" s="168"/>
      <c r="J197" s="13"/>
      <c r="K197" s="83" t="s">
        <v>236</v>
      </c>
      <c r="L197" s="84">
        <v>1.2976750385589328</v>
      </c>
    </row>
    <row r="198" spans="1:12" x14ac:dyDescent="0.3">
      <c r="A198" s="102" t="s">
        <v>351</v>
      </c>
      <c r="B198" s="74">
        <v>0</v>
      </c>
      <c r="C198" s="74">
        <v>0</v>
      </c>
      <c r="D198" s="74">
        <v>0</v>
      </c>
      <c r="E198" s="74">
        <v>0</v>
      </c>
      <c r="F198" s="74">
        <v>10</v>
      </c>
      <c r="G198" s="163">
        <f t="shared" si="9"/>
        <v>2</v>
      </c>
      <c r="H198" s="168">
        <f t="shared" ref="H198:H221" si="10">G198/$G$6*100</f>
        <v>-9.5207266218557074E-2</v>
      </c>
      <c r="I198" s="168"/>
      <c r="J198" s="13"/>
      <c r="K198" s="83" t="s">
        <v>650</v>
      </c>
      <c r="L198" s="84">
        <v>1.440485937886768</v>
      </c>
    </row>
    <row r="199" spans="1:12" x14ac:dyDescent="0.3">
      <c r="A199" s="102" t="s">
        <v>383</v>
      </c>
      <c r="B199" s="71">
        <v>-18.600000000000001</v>
      </c>
      <c r="C199" s="71">
        <v>-6.8</v>
      </c>
      <c r="D199" s="71">
        <v>0.4</v>
      </c>
      <c r="E199" s="74">
        <v>9</v>
      </c>
      <c r="F199" s="71">
        <v>3.3</v>
      </c>
      <c r="G199" s="163">
        <f t="shared" si="9"/>
        <v>-2.5400000000000005</v>
      </c>
      <c r="H199" s="168">
        <f t="shared" si="10"/>
        <v>0.12091322809756749</v>
      </c>
      <c r="I199" s="168"/>
      <c r="J199" s="13"/>
      <c r="K199" s="83" t="s">
        <v>347</v>
      </c>
      <c r="L199" s="84">
        <v>1.7194432279071403</v>
      </c>
    </row>
    <row r="200" spans="1:12" x14ac:dyDescent="0.3">
      <c r="A200" s="102" t="s">
        <v>550</v>
      </c>
      <c r="B200" s="71">
        <v>-4825.5</v>
      </c>
      <c r="C200" s="71">
        <v>-7.2</v>
      </c>
      <c r="D200" s="71">
        <v>-45.5</v>
      </c>
      <c r="E200" s="74">
        <v>11</v>
      </c>
      <c r="F200" s="74">
        <v>6</v>
      </c>
      <c r="G200" s="163">
        <f t="shared" si="9"/>
        <v>-972.24</v>
      </c>
      <c r="H200" s="168">
        <f t="shared" si="10"/>
        <v>46.28215625416496</v>
      </c>
      <c r="I200" s="168"/>
      <c r="J200" s="13"/>
      <c r="K200" s="83" t="s">
        <v>340</v>
      </c>
      <c r="L200" s="84">
        <v>1.7337243178399242</v>
      </c>
    </row>
    <row r="201" spans="1:12" x14ac:dyDescent="0.3">
      <c r="A201" s="102" t="s">
        <v>287</v>
      </c>
      <c r="B201" s="74">
        <v>0</v>
      </c>
      <c r="C201" s="71">
        <v>15.8</v>
      </c>
      <c r="D201" s="74">
        <v>0</v>
      </c>
      <c r="E201" s="74">
        <v>6</v>
      </c>
      <c r="F201" s="74">
        <v>-6</v>
      </c>
      <c r="G201" s="163">
        <f t="shared" ref="G201:G221" si="11">AVERAGE(B201:F201)</f>
        <v>3.16</v>
      </c>
      <c r="H201" s="168">
        <f t="shared" si="10"/>
        <v>-0.15042748062532016</v>
      </c>
      <c r="I201" s="168"/>
      <c r="J201" s="13"/>
      <c r="K201" s="83" t="s">
        <v>337</v>
      </c>
      <c r="L201" s="84">
        <v>2.4925262296018245</v>
      </c>
    </row>
    <row r="202" spans="1:12" x14ac:dyDescent="0.3">
      <c r="A202" s="102" t="s">
        <v>306</v>
      </c>
      <c r="B202" s="71">
        <v>466.1</v>
      </c>
      <c r="C202" s="71">
        <v>562.1</v>
      </c>
      <c r="D202" s="71">
        <v>-802.3</v>
      </c>
      <c r="E202" s="71">
        <v>345.2</v>
      </c>
      <c r="F202" s="71">
        <v>221.5</v>
      </c>
      <c r="G202" s="163">
        <f t="shared" si="11"/>
        <v>158.52000000000004</v>
      </c>
      <c r="H202" s="168">
        <f t="shared" si="10"/>
        <v>-7.5461279204828351</v>
      </c>
      <c r="I202" s="168"/>
      <c r="J202" s="13"/>
      <c r="K202" s="83" t="s">
        <v>258</v>
      </c>
      <c r="L202" s="84">
        <v>3.3960431860159304</v>
      </c>
    </row>
    <row r="203" spans="1:12" x14ac:dyDescent="0.3">
      <c r="A203" s="102" t="s">
        <v>665</v>
      </c>
      <c r="B203" s="74">
        <v>0</v>
      </c>
      <c r="C203" s="74">
        <v>0</v>
      </c>
      <c r="D203" s="74">
        <v>-3</v>
      </c>
      <c r="E203" s="74">
        <v>0</v>
      </c>
      <c r="F203" s="74">
        <v>18</v>
      </c>
      <c r="G203" s="163">
        <f t="shared" si="11"/>
        <v>3</v>
      </c>
      <c r="H203" s="168">
        <f t="shared" si="10"/>
        <v>-0.14281089932783561</v>
      </c>
      <c r="I203" s="168"/>
      <c r="J203" s="13"/>
      <c r="K203" s="83" t="s">
        <v>221</v>
      </c>
      <c r="L203" s="84">
        <v>3.5712245558580755</v>
      </c>
    </row>
    <row r="204" spans="1:12" x14ac:dyDescent="0.3">
      <c r="A204" s="102" t="s">
        <v>318</v>
      </c>
      <c r="B204" s="74">
        <v>0</v>
      </c>
      <c r="C204" s="74">
        <v>0</v>
      </c>
      <c r="D204" s="74">
        <v>0</v>
      </c>
      <c r="E204" s="74">
        <v>0</v>
      </c>
      <c r="F204" s="74">
        <v>0</v>
      </c>
      <c r="G204" s="163">
        <f t="shared" si="11"/>
        <v>0</v>
      </c>
      <c r="H204" s="168">
        <f t="shared" si="10"/>
        <v>0</v>
      </c>
      <c r="I204" s="168"/>
      <c r="J204" s="13"/>
      <c r="K204" s="83" t="s">
        <v>331</v>
      </c>
      <c r="L204" s="84">
        <v>7.0967496239312435</v>
      </c>
    </row>
    <row r="205" spans="1:12" x14ac:dyDescent="0.3">
      <c r="A205" s="102" t="s">
        <v>487</v>
      </c>
      <c r="B205" s="71">
        <v>-2.9</v>
      </c>
      <c r="C205" s="71">
        <v>2.8</v>
      </c>
      <c r="D205" s="71">
        <v>-2.8</v>
      </c>
      <c r="E205" s="71">
        <v>-0.7</v>
      </c>
      <c r="F205" s="71">
        <v>-0.8</v>
      </c>
      <c r="G205" s="163">
        <f t="shared" si="11"/>
        <v>-0.87999999999999989</v>
      </c>
      <c r="H205" s="168">
        <f t="shared" si="10"/>
        <v>4.1891197136165105E-2</v>
      </c>
      <c r="I205" s="168"/>
      <c r="J205" s="13"/>
      <c r="K205" s="83" t="s">
        <v>224</v>
      </c>
      <c r="L205" s="84">
        <v>7.3385760801263782</v>
      </c>
    </row>
    <row r="206" spans="1:12" x14ac:dyDescent="0.3">
      <c r="A206" s="102" t="s">
        <v>330</v>
      </c>
      <c r="B206" s="74">
        <v>0</v>
      </c>
      <c r="C206" s="74">
        <v>0</v>
      </c>
      <c r="D206" s="74">
        <v>0</v>
      </c>
      <c r="E206" s="74">
        <v>0</v>
      </c>
      <c r="F206" s="74">
        <v>0</v>
      </c>
      <c r="G206" s="163">
        <f t="shared" si="11"/>
        <v>0</v>
      </c>
      <c r="H206" s="168">
        <f t="shared" si="10"/>
        <v>0</v>
      </c>
      <c r="I206" s="168"/>
      <c r="J206" s="13"/>
      <c r="K206" s="83" t="s">
        <v>219</v>
      </c>
      <c r="L206" s="84">
        <v>8.0850010472798655</v>
      </c>
    </row>
    <row r="207" spans="1:12" x14ac:dyDescent="0.3">
      <c r="A207" s="102" t="s">
        <v>620</v>
      </c>
      <c r="B207" s="74">
        <v>15</v>
      </c>
      <c r="C207" s="71">
        <v>-2.2999999999999998</v>
      </c>
      <c r="D207" s="74">
        <v>-38</v>
      </c>
      <c r="E207" s="74">
        <v>38</v>
      </c>
      <c r="F207" s="71">
        <v>2.6</v>
      </c>
      <c r="G207" s="163">
        <f t="shared" si="11"/>
        <v>3.0599999999999996</v>
      </c>
      <c r="H207" s="168">
        <f t="shared" si="10"/>
        <v>-0.1456671173143923</v>
      </c>
      <c r="I207" s="168"/>
      <c r="J207" s="13"/>
      <c r="K207" s="83" t="s">
        <v>371</v>
      </c>
      <c r="L207" s="84">
        <v>10.834586895671794</v>
      </c>
    </row>
    <row r="208" spans="1:12" x14ac:dyDescent="0.3">
      <c r="A208" s="102" t="s">
        <v>664</v>
      </c>
      <c r="B208" s="74">
        <v>0</v>
      </c>
      <c r="C208" s="71">
        <v>0.8</v>
      </c>
      <c r="D208" s="74">
        <v>0</v>
      </c>
      <c r="E208" s="74">
        <v>0</v>
      </c>
      <c r="F208" s="74">
        <v>0</v>
      </c>
      <c r="G208" s="163">
        <f t="shared" si="11"/>
        <v>0.16</v>
      </c>
      <c r="H208" s="168">
        <f t="shared" si="10"/>
        <v>-7.6165812974845664E-3</v>
      </c>
      <c r="I208" s="168"/>
      <c r="J208" s="13"/>
      <c r="K208" s="83" t="s">
        <v>295</v>
      </c>
      <c r="L208" s="84">
        <v>11.318239808062064</v>
      </c>
    </row>
    <row r="209" spans="1:12" x14ac:dyDescent="0.3">
      <c r="A209" s="102" t="s">
        <v>558</v>
      </c>
      <c r="B209" s="74">
        <v>57</v>
      </c>
      <c r="C209" s="71">
        <v>-0.4</v>
      </c>
      <c r="D209" s="74">
        <v>42</v>
      </c>
      <c r="E209" s="74">
        <v>1</v>
      </c>
      <c r="F209" s="71">
        <v>9.9</v>
      </c>
      <c r="G209" s="163">
        <f t="shared" si="11"/>
        <v>21.9</v>
      </c>
      <c r="H209" s="168">
        <f t="shared" si="10"/>
        <v>-1.0425195650931998</v>
      </c>
      <c r="I209" s="168"/>
      <c r="J209" s="13"/>
      <c r="K209" s="83" t="s">
        <v>36</v>
      </c>
      <c r="L209" s="84">
        <v>12.51213892644277</v>
      </c>
    </row>
    <row r="210" spans="1:12" x14ac:dyDescent="0.3">
      <c r="A210" s="102" t="s">
        <v>655</v>
      </c>
      <c r="B210" s="74">
        <v>3</v>
      </c>
      <c r="C210" s="74">
        <v>2</v>
      </c>
      <c r="D210" s="74">
        <v>4</v>
      </c>
      <c r="E210" s="74">
        <v>-18</v>
      </c>
      <c r="F210" s="74">
        <v>-4</v>
      </c>
      <c r="G210" s="163">
        <f t="shared" si="11"/>
        <v>-2.6</v>
      </c>
      <c r="H210" s="168">
        <f t="shared" si="10"/>
        <v>0.12376944608412419</v>
      </c>
      <c r="I210" s="168"/>
      <c r="J210" s="13"/>
      <c r="K210" s="83" t="s">
        <v>289</v>
      </c>
      <c r="L210" s="84">
        <v>28.617400079973887</v>
      </c>
    </row>
    <row r="211" spans="1:12" x14ac:dyDescent="0.3">
      <c r="A211" s="102" t="s">
        <v>663</v>
      </c>
      <c r="B211" s="74">
        <v>0</v>
      </c>
      <c r="C211" s="74">
        <v>0</v>
      </c>
      <c r="D211" s="74">
        <v>0</v>
      </c>
      <c r="E211" s="74">
        <v>0</v>
      </c>
      <c r="F211" s="74">
        <v>0</v>
      </c>
      <c r="G211" s="163">
        <f t="shared" si="11"/>
        <v>0</v>
      </c>
      <c r="H211" s="168">
        <f t="shared" si="10"/>
        <v>0</v>
      </c>
      <c r="I211" s="168"/>
      <c r="J211" s="13"/>
      <c r="K211" s="83" t="s">
        <v>335</v>
      </c>
      <c r="L211" s="84">
        <v>41.991164765694592</v>
      </c>
    </row>
    <row r="212" spans="1:12" x14ac:dyDescent="0.3">
      <c r="A212" s="102" t="s">
        <v>341</v>
      </c>
      <c r="B212" s="74">
        <v>15</v>
      </c>
      <c r="C212" s="71">
        <v>-95.9</v>
      </c>
      <c r="D212" s="74">
        <v>29</v>
      </c>
      <c r="E212" s="74">
        <v>37</v>
      </c>
      <c r="F212" s="71">
        <v>-105.4</v>
      </c>
      <c r="G212" s="163">
        <f t="shared" si="11"/>
        <v>-24.060000000000002</v>
      </c>
      <c r="H212" s="168">
        <f t="shared" si="10"/>
        <v>1.1453434126092417</v>
      </c>
      <c r="I212" s="168"/>
      <c r="J212" s="13"/>
      <c r="K212" s="83" t="s">
        <v>550</v>
      </c>
      <c r="L212" s="84">
        <v>46.28215625416496</v>
      </c>
    </row>
    <row r="213" spans="1:12" x14ac:dyDescent="0.3">
      <c r="A213" s="102" t="s">
        <v>661</v>
      </c>
      <c r="B213" s="74">
        <v>1</v>
      </c>
      <c r="C213" s="74">
        <v>80</v>
      </c>
      <c r="D213" s="74">
        <v>0</v>
      </c>
      <c r="E213" s="74">
        <v>7</v>
      </c>
      <c r="F213" s="71">
        <v>5.3</v>
      </c>
      <c r="G213" s="163">
        <f t="shared" si="11"/>
        <v>18.66</v>
      </c>
      <c r="H213" s="168">
        <f t="shared" si="10"/>
        <v>-0.88828379381913747</v>
      </c>
      <c r="I213" s="168"/>
      <c r="J213" s="13"/>
      <c r="K213" s="83" t="s">
        <v>328</v>
      </c>
      <c r="L213" s="84">
        <v>49.318315973874746</v>
      </c>
    </row>
    <row r="214" spans="1:12" x14ac:dyDescent="0.3">
      <c r="A214" s="102" t="s">
        <v>370</v>
      </c>
      <c r="B214" s="74">
        <v>-5</v>
      </c>
      <c r="C214" s="74">
        <v>3</v>
      </c>
      <c r="D214" s="74">
        <v>1</v>
      </c>
      <c r="E214" s="74">
        <v>0</v>
      </c>
      <c r="F214" s="74">
        <v>3</v>
      </c>
      <c r="G214" s="163">
        <f t="shared" si="11"/>
        <v>0.4</v>
      </c>
      <c r="H214" s="168">
        <f t="shared" si="10"/>
        <v>-1.9041453243711415E-2</v>
      </c>
      <c r="I214" s="168"/>
      <c r="J214" s="13"/>
      <c r="K214" s="83" t="s">
        <v>384</v>
      </c>
      <c r="L214" s="84">
        <v>51.143439267284499</v>
      </c>
    </row>
    <row r="215" spans="1:12" x14ac:dyDescent="0.3">
      <c r="A215" s="102" t="s">
        <v>375</v>
      </c>
      <c r="B215" s="74">
        <v>0</v>
      </c>
      <c r="C215" s="74">
        <v>0</v>
      </c>
      <c r="D215" s="74">
        <v>0</v>
      </c>
      <c r="E215" s="74">
        <v>0</v>
      </c>
      <c r="F215" s="74">
        <v>0</v>
      </c>
      <c r="G215" s="163">
        <f t="shared" si="11"/>
        <v>0</v>
      </c>
      <c r="H215" s="168">
        <f t="shared" si="10"/>
        <v>0</v>
      </c>
      <c r="I215" s="168"/>
      <c r="J215" s="13"/>
      <c r="K215" s="83" t="s">
        <v>312</v>
      </c>
      <c r="L215" s="84">
        <v>64.379153416988288</v>
      </c>
    </row>
    <row r="216" spans="1:12" x14ac:dyDescent="0.3">
      <c r="A216" s="102" t="s">
        <v>658</v>
      </c>
      <c r="B216" s="74">
        <v>0</v>
      </c>
      <c r="C216" s="74">
        <v>0</v>
      </c>
      <c r="D216" s="74">
        <v>0</v>
      </c>
      <c r="E216" s="74">
        <v>0</v>
      </c>
      <c r="F216" s="74">
        <v>0</v>
      </c>
      <c r="G216" s="163">
        <f t="shared" si="11"/>
        <v>0</v>
      </c>
      <c r="H216" s="168">
        <f t="shared" si="10"/>
        <v>0</v>
      </c>
      <c r="I216" s="168"/>
      <c r="J216" s="13"/>
      <c r="K216" s="83" t="s">
        <v>207</v>
      </c>
      <c r="L216" s="84">
        <v>106.68259801587973</v>
      </c>
    </row>
    <row r="217" spans="1:12" x14ac:dyDescent="0.3">
      <c r="A217" s="102" t="s">
        <v>657</v>
      </c>
      <c r="B217" s="74">
        <v>-3</v>
      </c>
      <c r="C217" s="71">
        <v>48.9</v>
      </c>
      <c r="D217" s="74">
        <v>-46</v>
      </c>
      <c r="E217" s="74">
        <v>16</v>
      </c>
      <c r="F217" s="74">
        <v>6</v>
      </c>
      <c r="G217" s="163">
        <f t="shared" si="11"/>
        <v>4.38</v>
      </c>
      <c r="H217" s="168">
        <f t="shared" si="10"/>
        <v>-0.20850391301863996</v>
      </c>
      <c r="I217" s="168"/>
      <c r="J217" s="13"/>
      <c r="K217" s="83" t="s">
        <v>678</v>
      </c>
      <c r="L217" s="84">
        <v>109.32555172610692</v>
      </c>
    </row>
    <row r="218" spans="1:12" x14ac:dyDescent="0.3">
      <c r="A218" s="102" t="s">
        <v>656</v>
      </c>
      <c r="B218" s="74">
        <v>0</v>
      </c>
      <c r="C218" s="74">
        <v>0</v>
      </c>
      <c r="D218" s="74">
        <v>0</v>
      </c>
      <c r="E218" s="74">
        <v>0</v>
      </c>
      <c r="F218" s="74">
        <v>0</v>
      </c>
      <c r="G218" s="163">
        <f t="shared" si="11"/>
        <v>0</v>
      </c>
      <c r="H218" s="168">
        <f t="shared" si="10"/>
        <v>0</v>
      </c>
      <c r="I218" s="168"/>
      <c r="J218" s="13"/>
      <c r="K218" s="83" t="s">
        <v>214</v>
      </c>
      <c r="L218" s="84">
        <v>158.86760477559525</v>
      </c>
    </row>
    <row r="219" spans="1:12" x14ac:dyDescent="0.3">
      <c r="A219" s="102" t="s">
        <v>654</v>
      </c>
      <c r="B219" s="71">
        <v>242.8</v>
      </c>
      <c r="C219" s="71">
        <v>-123.9</v>
      </c>
      <c r="D219" s="71">
        <v>58.1</v>
      </c>
      <c r="E219" s="74">
        <v>0</v>
      </c>
      <c r="F219" s="74">
        <v>0</v>
      </c>
      <c r="G219" s="163">
        <f t="shared" si="11"/>
        <v>35.4</v>
      </c>
      <c r="H219" s="168">
        <f t="shared" si="10"/>
        <v>-1.6851686120684599</v>
      </c>
      <c r="I219" s="168"/>
      <c r="J219" s="13"/>
      <c r="K219" s="83" t="s">
        <v>285</v>
      </c>
      <c r="L219" s="84">
        <v>250.5712435973094</v>
      </c>
    </row>
    <row r="220" spans="1:12" x14ac:dyDescent="0.3">
      <c r="A220" s="102" t="s">
        <v>652</v>
      </c>
      <c r="B220" s="74">
        <v>0</v>
      </c>
      <c r="C220" s="74">
        <v>0</v>
      </c>
      <c r="D220" s="74">
        <v>0</v>
      </c>
      <c r="E220" s="74">
        <v>0</v>
      </c>
      <c r="F220" s="71">
        <v>-45.8</v>
      </c>
      <c r="G220" s="163">
        <f t="shared" si="11"/>
        <v>-9.16</v>
      </c>
      <c r="H220" s="168">
        <f t="shared" si="10"/>
        <v>0.43604927928099135</v>
      </c>
      <c r="I220" s="168"/>
      <c r="J220" s="13"/>
      <c r="K220" s="83" t="s">
        <v>339</v>
      </c>
      <c r="L220" s="84">
        <v>344.58841898813455</v>
      </c>
    </row>
    <row r="221" spans="1:12" x14ac:dyDescent="0.3">
      <c r="A221" s="102" t="s">
        <v>651</v>
      </c>
      <c r="B221" s="74">
        <v>0</v>
      </c>
      <c r="C221" s="74">
        <v>0</v>
      </c>
      <c r="D221" s="74">
        <v>0</v>
      </c>
      <c r="E221" s="74">
        <v>0</v>
      </c>
      <c r="F221" s="74">
        <v>0</v>
      </c>
      <c r="G221" s="163">
        <f t="shared" si="11"/>
        <v>0</v>
      </c>
      <c r="H221" s="168">
        <f t="shared" si="10"/>
        <v>0</v>
      </c>
      <c r="I221" s="168"/>
      <c r="J221" s="13"/>
      <c r="K221" s="83" t="s">
        <v>603</v>
      </c>
      <c r="L221" s="84">
        <v>583.64339166364744</v>
      </c>
    </row>
  </sheetData>
  <autoFilter ref="K30:L221" xr:uid="{A5B3A9BC-9CC6-9045-8495-35C402C42C3F}">
    <sortState xmlns:xlrd2="http://schemas.microsoft.com/office/spreadsheetml/2017/richdata2" ref="K31:L221">
      <sortCondition ref="L30:L221"/>
    </sortState>
  </autoFilter>
  <pageMargins left="0.70866141732283472" right="0.70866141732283472" top="0.78740157480314965" bottom="0.74803149606299213" header="0.31496062992125984" footer="0.31496062992125984"/>
  <pageSetup paperSize="9" scale="73" fitToHeight="0" orientation="landscape" r:id="rId1"/>
  <headerFooter>
    <oddHeader>&amp;L&amp;G</oddHeader>
    <oddFooter>&amp;C&amp;"Roboto Condensed,Normal"&amp;9Página &amp;P</oddFooter>
  </headerFooter>
  <legacyDrawingHF r:id="rId2"/>
  <tableParts count="1">
    <tablePart r:id="rId3"/>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B97AE-C6C7-9D45-A4CF-8AADD40ABB43}">
  <sheetPr codeName="Hoja31">
    <tabColor theme="5"/>
    <pageSetUpPr fitToPage="1"/>
  </sheetPr>
  <dimension ref="A1:M224"/>
  <sheetViews>
    <sheetView view="pageLayout" zoomScaleNormal="120" workbookViewId="0">
      <selection activeCell="F1" sqref="F1"/>
    </sheetView>
  </sheetViews>
  <sheetFormatPr baseColWidth="10" defaultColWidth="8.875" defaultRowHeight="16.5" x14ac:dyDescent="0.3"/>
  <cols>
    <col min="1" max="1" width="29.875" style="5" customWidth="1"/>
    <col min="2" max="6" width="16" style="5" bestFit="1" customWidth="1"/>
    <col min="7" max="7" width="1.625" style="5" bestFit="1" customWidth="1"/>
    <col min="8" max="8" width="10" style="5" customWidth="1"/>
    <col min="9" max="10" width="8.875" style="5"/>
    <col min="11" max="11" width="31.625" style="5" customWidth="1"/>
    <col min="12" max="16384" width="8.875" style="5"/>
  </cols>
  <sheetData>
    <row r="1" spans="1:12" ht="20.25" x14ac:dyDescent="0.35">
      <c r="A1" s="3" t="s">
        <v>1591</v>
      </c>
    </row>
    <row r="2" spans="1:12" ht="17.25" x14ac:dyDescent="0.3">
      <c r="A2" s="18" t="s">
        <v>1576</v>
      </c>
      <c r="B2" s="68"/>
    </row>
    <row r="3" spans="1:12" ht="17.25" x14ac:dyDescent="0.3">
      <c r="A3" s="18" t="s">
        <v>1188</v>
      </c>
      <c r="B3" s="68"/>
    </row>
    <row r="5" spans="1:12" x14ac:dyDescent="0.3">
      <c r="A5" s="102" t="s">
        <v>1626</v>
      </c>
      <c r="B5" s="86" t="s">
        <v>12</v>
      </c>
      <c r="C5" s="86" t="s">
        <v>17</v>
      </c>
      <c r="D5" s="86" t="s">
        <v>13</v>
      </c>
      <c r="E5" s="86" t="s">
        <v>14</v>
      </c>
      <c r="F5" s="86" t="s">
        <v>15</v>
      </c>
      <c r="G5" s="86" t="s">
        <v>1615</v>
      </c>
      <c r="H5" s="94" t="s">
        <v>1554</v>
      </c>
      <c r="I5" s="94" t="s">
        <v>182</v>
      </c>
      <c r="J5" s="13"/>
      <c r="K5" s="13"/>
      <c r="L5" s="13"/>
    </row>
    <row r="6" spans="1:12" ht="17.25" thickBot="1" x14ac:dyDescent="0.35">
      <c r="A6" s="106" t="s">
        <v>179</v>
      </c>
      <c r="B6" s="189">
        <f>B7+B30</f>
        <v>1550677.2999999998</v>
      </c>
      <c r="C6" s="189">
        <f>C7+C30</f>
        <v>1453616.0999999999</v>
      </c>
      <c r="D6" s="189">
        <f>D7+D30</f>
        <v>1659048</v>
      </c>
      <c r="E6" s="189">
        <f>E7+E30</f>
        <v>1773445.1</v>
      </c>
      <c r="F6" s="189">
        <f>F7+F30</f>
        <v>1703956.5000000002</v>
      </c>
      <c r="G6" s="157"/>
      <c r="H6" s="52">
        <f t="shared" ref="H6:H28" si="0">AVERAGE(B6:F6)</f>
        <v>1628148.6</v>
      </c>
      <c r="I6" s="162">
        <f t="shared" ref="I6:I28" si="1">H6/$H$6*100</f>
        <v>100</v>
      </c>
      <c r="J6" s="13"/>
      <c r="K6" s="13"/>
      <c r="L6" s="13"/>
    </row>
    <row r="7" spans="1:12" x14ac:dyDescent="0.3">
      <c r="A7" s="107" t="s">
        <v>1558</v>
      </c>
      <c r="B7" s="167">
        <f>SUM(B10:B28)</f>
        <v>1044718.1</v>
      </c>
      <c r="C7" s="167">
        <f>SUM(C10:C28)</f>
        <v>982694.09999999986</v>
      </c>
      <c r="D7" s="167">
        <f>SUM(D10:D28)</f>
        <v>1207033.9000000001</v>
      </c>
      <c r="E7" s="167">
        <f>SUM(E10:E28)</f>
        <v>1263109.8</v>
      </c>
      <c r="F7" s="167">
        <f>SUM(F10:F28)</f>
        <v>1276362.1000000001</v>
      </c>
      <c r="G7" s="143" t="s">
        <v>640</v>
      </c>
      <c r="H7" s="164">
        <f t="shared" si="0"/>
        <v>1154783.6000000001</v>
      </c>
      <c r="I7" s="109">
        <f t="shared" si="1"/>
        <v>70.926179588275915</v>
      </c>
      <c r="J7" s="13"/>
      <c r="K7" s="13"/>
      <c r="L7" s="13"/>
    </row>
    <row r="8" spans="1:12" x14ac:dyDescent="0.3">
      <c r="A8" s="104" t="s">
        <v>202</v>
      </c>
      <c r="B8" s="79">
        <v>2359398.2999999998</v>
      </c>
      <c r="C8" s="79">
        <v>2378068.7999999998</v>
      </c>
      <c r="D8" s="79">
        <v>2679352.4</v>
      </c>
      <c r="E8" s="79">
        <v>2881813.8</v>
      </c>
      <c r="F8" s="79">
        <v>2755671.9</v>
      </c>
      <c r="G8" s="72" t="s">
        <v>640</v>
      </c>
      <c r="H8" s="163">
        <f t="shared" si="0"/>
        <v>2610861.04</v>
      </c>
      <c r="I8" s="80">
        <f t="shared" si="1"/>
        <v>160.35766268508905</v>
      </c>
      <c r="J8" s="13"/>
      <c r="K8" s="13"/>
      <c r="L8" s="13"/>
    </row>
    <row r="9" spans="1:12" x14ac:dyDescent="0.3">
      <c r="A9" s="104" t="s">
        <v>686</v>
      </c>
      <c r="B9" s="79">
        <v>1687771.1</v>
      </c>
      <c r="C9" s="79">
        <v>1692203.8</v>
      </c>
      <c r="D9" s="79">
        <v>1912856.7</v>
      </c>
      <c r="E9" s="79">
        <v>2090346.1</v>
      </c>
      <c r="F9" s="79">
        <v>1905543.7</v>
      </c>
      <c r="G9" s="72" t="s">
        <v>640</v>
      </c>
      <c r="H9" s="163">
        <f t="shared" si="0"/>
        <v>1857744.28</v>
      </c>
      <c r="I9" s="80">
        <f t="shared" si="1"/>
        <v>114.10164158234697</v>
      </c>
      <c r="J9" s="13"/>
      <c r="K9" s="13"/>
      <c r="L9" s="13"/>
    </row>
    <row r="10" spans="1:12" x14ac:dyDescent="0.3">
      <c r="A10" s="102" t="s">
        <v>277</v>
      </c>
      <c r="B10" s="71">
        <v>686.8</v>
      </c>
      <c r="C10" s="71">
        <v>263.89999999999998</v>
      </c>
      <c r="D10" s="71">
        <v>152.9</v>
      </c>
      <c r="E10" s="71">
        <v>262.8</v>
      </c>
      <c r="F10" s="71">
        <v>184.4</v>
      </c>
      <c r="G10" s="72" t="s">
        <v>746</v>
      </c>
      <c r="H10" s="163">
        <f t="shared" si="0"/>
        <v>310.15999999999997</v>
      </c>
      <c r="I10" s="80">
        <f t="shared" si="1"/>
        <v>1.9049858225471554E-2</v>
      </c>
      <c r="J10" s="13"/>
      <c r="K10" s="13"/>
      <c r="L10" s="13"/>
    </row>
    <row r="11" spans="1:12" x14ac:dyDescent="0.3">
      <c r="A11" s="102" t="s">
        <v>297</v>
      </c>
      <c r="B11" s="71">
        <v>1371.7</v>
      </c>
      <c r="C11" s="71">
        <v>1431.2</v>
      </c>
      <c r="D11" s="71">
        <v>1604.4</v>
      </c>
      <c r="E11" s="71">
        <v>1052.4000000000001</v>
      </c>
      <c r="F11" s="71">
        <v>1085.3</v>
      </c>
      <c r="G11" s="72" t="s">
        <v>746</v>
      </c>
      <c r="H11" s="163">
        <f t="shared" si="0"/>
        <v>1309.0000000000002</v>
      </c>
      <c r="I11" s="80">
        <f t="shared" si="1"/>
        <v>8.0398066859499198E-2</v>
      </c>
      <c r="J11" s="13"/>
      <c r="K11" s="13"/>
      <c r="L11" s="13"/>
    </row>
    <row r="12" spans="1:12" x14ac:dyDescent="0.3">
      <c r="A12" s="102" t="s">
        <v>327</v>
      </c>
      <c r="B12" s="71">
        <v>19174.8</v>
      </c>
      <c r="C12" s="71">
        <v>17502.3</v>
      </c>
      <c r="D12" s="74">
        <v>19210</v>
      </c>
      <c r="E12" s="71">
        <v>24983.9</v>
      </c>
      <c r="F12" s="71">
        <v>24527.4</v>
      </c>
      <c r="G12" s="72" t="s">
        <v>746</v>
      </c>
      <c r="H12" s="163">
        <f t="shared" si="0"/>
        <v>21079.68</v>
      </c>
      <c r="I12" s="80">
        <f t="shared" si="1"/>
        <v>1.2947024614338027</v>
      </c>
      <c r="J12" s="13"/>
      <c r="K12" s="13"/>
      <c r="L12" s="13"/>
    </row>
    <row r="13" spans="1:12" x14ac:dyDescent="0.3">
      <c r="A13" s="102" t="s">
        <v>362</v>
      </c>
      <c r="B13" s="71">
        <v>143242.6</v>
      </c>
      <c r="C13" s="71">
        <v>172761.3</v>
      </c>
      <c r="D13" s="71">
        <v>207976.6</v>
      </c>
      <c r="E13" s="71">
        <v>248751.1</v>
      </c>
      <c r="F13" s="71">
        <v>262512.2</v>
      </c>
      <c r="G13" s="72" t="s">
        <v>640</v>
      </c>
      <c r="H13" s="163">
        <f t="shared" si="0"/>
        <v>207048.76</v>
      </c>
      <c r="I13" s="80">
        <f t="shared" si="1"/>
        <v>12.716822039462491</v>
      </c>
      <c r="J13" s="13"/>
      <c r="K13" s="13"/>
      <c r="L13" s="13"/>
    </row>
    <row r="14" spans="1:12" x14ac:dyDescent="0.3">
      <c r="A14" s="102" t="s">
        <v>379</v>
      </c>
      <c r="B14" s="71">
        <v>418992.7</v>
      </c>
      <c r="C14" s="74">
        <v>416801</v>
      </c>
      <c r="D14" s="71">
        <v>459666.6</v>
      </c>
      <c r="E14" s="71">
        <v>447018.2</v>
      </c>
      <c r="F14" s="71">
        <v>503827.1</v>
      </c>
      <c r="G14" s="72" t="s">
        <v>746</v>
      </c>
      <c r="H14" s="163">
        <f t="shared" si="0"/>
        <v>449261.11999999994</v>
      </c>
      <c r="I14" s="80">
        <f t="shared" si="1"/>
        <v>27.593373233868206</v>
      </c>
      <c r="J14" s="13"/>
      <c r="K14" s="13"/>
      <c r="L14" s="13"/>
    </row>
    <row r="15" spans="1:12" x14ac:dyDescent="0.3">
      <c r="A15" s="102" t="s">
        <v>205</v>
      </c>
      <c r="B15" s="71">
        <v>107.2</v>
      </c>
      <c r="C15" s="71">
        <v>87.6</v>
      </c>
      <c r="D15" s="71">
        <v>196.4</v>
      </c>
      <c r="E15" s="71">
        <v>80.8</v>
      </c>
      <c r="F15" s="71">
        <v>37.5</v>
      </c>
      <c r="G15" s="72" t="s">
        <v>746</v>
      </c>
      <c r="H15" s="163">
        <f t="shared" si="0"/>
        <v>101.9</v>
      </c>
      <c r="I15" s="80">
        <f t="shared" si="1"/>
        <v>6.2586424850901209E-3</v>
      </c>
      <c r="J15" s="13"/>
      <c r="K15" s="13"/>
      <c r="L15" s="13"/>
    </row>
    <row r="16" spans="1:12" x14ac:dyDescent="0.3">
      <c r="A16" s="102" t="s">
        <v>685</v>
      </c>
      <c r="B16" s="71">
        <v>2262.4</v>
      </c>
      <c r="C16" s="71">
        <v>1977.1</v>
      </c>
      <c r="D16" s="71">
        <v>984.7</v>
      </c>
      <c r="E16" s="71">
        <v>1045.3</v>
      </c>
      <c r="F16" s="71">
        <v>1090.4000000000001</v>
      </c>
      <c r="G16" s="72" t="s">
        <v>746</v>
      </c>
      <c r="H16" s="163">
        <f t="shared" si="0"/>
        <v>1471.98</v>
      </c>
      <c r="I16" s="80">
        <f t="shared" si="1"/>
        <v>9.0408209668331255E-2</v>
      </c>
      <c r="J16" s="13"/>
      <c r="K16" s="13"/>
      <c r="L16" s="13"/>
    </row>
    <row r="17" spans="1:13" x14ac:dyDescent="0.3">
      <c r="A17" s="102" t="s">
        <v>684</v>
      </c>
      <c r="B17" s="71">
        <v>18515.2</v>
      </c>
      <c r="C17" s="71">
        <v>16992.5</v>
      </c>
      <c r="D17" s="71">
        <v>19773.5</v>
      </c>
      <c r="E17" s="71">
        <v>24209.8</v>
      </c>
      <c r="F17" s="71">
        <v>22585.8</v>
      </c>
      <c r="G17" s="72" t="s">
        <v>746</v>
      </c>
      <c r="H17" s="163">
        <f t="shared" si="0"/>
        <v>20415.36</v>
      </c>
      <c r="I17" s="80">
        <f t="shared" si="1"/>
        <v>1.253900288953969</v>
      </c>
      <c r="J17" s="13"/>
      <c r="K17" s="13"/>
      <c r="L17" s="13"/>
    </row>
    <row r="18" spans="1:13" x14ac:dyDescent="0.3">
      <c r="A18" s="102" t="s">
        <v>683</v>
      </c>
      <c r="B18" s="71">
        <v>3.1</v>
      </c>
      <c r="C18" s="71">
        <v>3.7</v>
      </c>
      <c r="D18" s="71">
        <v>3.9</v>
      </c>
      <c r="E18" s="71">
        <v>3.2</v>
      </c>
      <c r="F18" s="71">
        <v>4.4000000000000004</v>
      </c>
      <c r="G18" s="72" t="s">
        <v>746</v>
      </c>
      <c r="H18" s="163">
        <f t="shared" si="0"/>
        <v>3.660000000000001</v>
      </c>
      <c r="I18" s="80">
        <f t="shared" si="1"/>
        <v>2.2479520603954704E-4</v>
      </c>
      <c r="J18" s="13"/>
      <c r="K18" s="13"/>
      <c r="L18" s="13"/>
    </row>
    <row r="19" spans="1:13" x14ac:dyDescent="0.3">
      <c r="A19" s="102" t="s">
        <v>682</v>
      </c>
      <c r="B19" s="71">
        <v>6429.5</v>
      </c>
      <c r="C19" s="71">
        <v>2612.4</v>
      </c>
      <c r="D19" s="71">
        <v>3006.1</v>
      </c>
      <c r="E19" s="71">
        <v>2995.6</v>
      </c>
      <c r="F19" s="71">
        <v>5943.8</v>
      </c>
      <c r="G19" s="72" t="s">
        <v>746</v>
      </c>
      <c r="H19" s="163">
        <f t="shared" si="0"/>
        <v>4197.4800000000005</v>
      </c>
      <c r="I19" s="80">
        <f t="shared" si="1"/>
        <v>0.25780693482155131</v>
      </c>
      <c r="J19" s="13"/>
      <c r="K19" s="13"/>
      <c r="L19" s="13"/>
    </row>
    <row r="20" spans="1:13" x14ac:dyDescent="0.3">
      <c r="A20" s="102" t="s">
        <v>681</v>
      </c>
      <c r="B20" s="74">
        <v>0</v>
      </c>
      <c r="C20" s="74">
        <v>0</v>
      </c>
      <c r="D20" s="74">
        <v>0</v>
      </c>
      <c r="E20" s="74">
        <v>0</v>
      </c>
      <c r="F20" s="74">
        <v>0</v>
      </c>
      <c r="G20" s="72" t="s">
        <v>746</v>
      </c>
      <c r="H20" s="163">
        <f t="shared" si="0"/>
        <v>0</v>
      </c>
      <c r="I20" s="80">
        <f t="shared" si="1"/>
        <v>0</v>
      </c>
      <c r="J20" s="13"/>
      <c r="K20" s="13"/>
      <c r="L20" s="13"/>
    </row>
    <row r="21" spans="1:13" x14ac:dyDescent="0.3">
      <c r="A21" s="102" t="s">
        <v>680</v>
      </c>
      <c r="B21" s="71">
        <v>168.8</v>
      </c>
      <c r="C21" s="71">
        <v>474.5</v>
      </c>
      <c r="D21" s="71">
        <v>470.2</v>
      </c>
      <c r="E21" s="71">
        <v>649.9</v>
      </c>
      <c r="F21" s="74">
        <v>371</v>
      </c>
      <c r="G21" s="72" t="s">
        <v>746</v>
      </c>
      <c r="H21" s="163">
        <f t="shared" si="0"/>
        <v>426.88</v>
      </c>
      <c r="I21" s="80">
        <f t="shared" si="1"/>
        <v>2.6218737036656233E-2</v>
      </c>
      <c r="J21" s="13"/>
      <c r="K21" s="13"/>
      <c r="L21" s="13"/>
    </row>
    <row r="22" spans="1:13" x14ac:dyDescent="0.3">
      <c r="A22" s="102" t="s">
        <v>342</v>
      </c>
      <c r="B22" s="74">
        <v>3</v>
      </c>
      <c r="C22" s="71">
        <v>50.9</v>
      </c>
      <c r="D22" s="71">
        <v>26.3</v>
      </c>
      <c r="E22" s="71">
        <v>6.2</v>
      </c>
      <c r="F22" s="74">
        <v>2</v>
      </c>
      <c r="G22" s="72" t="s">
        <v>746</v>
      </c>
      <c r="H22" s="163">
        <f t="shared" si="0"/>
        <v>17.68</v>
      </c>
      <c r="I22" s="80">
        <f t="shared" si="1"/>
        <v>1.0858959679724564E-3</v>
      </c>
      <c r="J22" s="13"/>
      <c r="K22" s="13"/>
      <c r="L22" s="13"/>
    </row>
    <row r="23" spans="1:13" x14ac:dyDescent="0.3">
      <c r="A23" s="102" t="s">
        <v>234</v>
      </c>
      <c r="B23" s="71">
        <v>25056.5</v>
      </c>
      <c r="C23" s="71">
        <v>24442.9</v>
      </c>
      <c r="D23" s="71">
        <v>21125.9</v>
      </c>
      <c r="E23" s="71">
        <v>17861.099999999999</v>
      </c>
      <c r="F23" s="71">
        <v>18521.599999999999</v>
      </c>
      <c r="G23" s="72" t="s">
        <v>746</v>
      </c>
      <c r="H23" s="163">
        <f t="shared" si="0"/>
        <v>21401.599999999999</v>
      </c>
      <c r="I23" s="80">
        <f t="shared" si="1"/>
        <v>1.3144746124524505</v>
      </c>
      <c r="J23" s="13"/>
      <c r="K23" s="13"/>
      <c r="L23" s="13"/>
    </row>
    <row r="24" spans="1:13" x14ac:dyDescent="0.3">
      <c r="A24" s="102" t="s">
        <v>679</v>
      </c>
      <c r="B24" s="71">
        <v>72.8</v>
      </c>
      <c r="C24" s="71">
        <v>56.6</v>
      </c>
      <c r="D24" s="74">
        <v>47</v>
      </c>
      <c r="E24" s="71">
        <v>54.1</v>
      </c>
      <c r="F24" s="71">
        <v>30.4</v>
      </c>
      <c r="G24" s="72" t="s">
        <v>746</v>
      </c>
      <c r="H24" s="163">
        <f t="shared" si="0"/>
        <v>52.179999999999993</v>
      </c>
      <c r="I24" s="80">
        <f t="shared" si="1"/>
        <v>3.2048671724435956E-3</v>
      </c>
      <c r="J24" s="13"/>
      <c r="K24" s="13"/>
      <c r="L24" s="13"/>
    </row>
    <row r="25" spans="1:13" x14ac:dyDescent="0.3">
      <c r="A25" s="102" t="s">
        <v>380</v>
      </c>
      <c r="B25" s="71">
        <v>345010.3</v>
      </c>
      <c r="C25" s="74">
        <v>272095</v>
      </c>
      <c r="D25" s="74">
        <v>415702</v>
      </c>
      <c r="E25" s="71">
        <v>437534.9</v>
      </c>
      <c r="F25" s="71">
        <v>385446.7</v>
      </c>
      <c r="G25" s="72" t="s">
        <v>746</v>
      </c>
      <c r="H25" s="163">
        <f t="shared" si="0"/>
        <v>371157.78</v>
      </c>
      <c r="I25" s="80">
        <f t="shared" si="1"/>
        <v>22.796308641606792</v>
      </c>
      <c r="J25" s="13"/>
      <c r="K25" s="13"/>
      <c r="L25" s="13"/>
    </row>
    <row r="26" spans="1:13" x14ac:dyDescent="0.3">
      <c r="A26" s="102" t="s">
        <v>283</v>
      </c>
      <c r="B26" s="71">
        <v>47272.9</v>
      </c>
      <c r="C26" s="71">
        <v>39088.199999999997</v>
      </c>
      <c r="D26" s="71">
        <v>39006.800000000003</v>
      </c>
      <c r="E26" s="71">
        <v>38383.5</v>
      </c>
      <c r="F26" s="71">
        <v>37092.5</v>
      </c>
      <c r="G26" s="72" t="s">
        <v>746</v>
      </c>
      <c r="H26" s="163">
        <f t="shared" si="0"/>
        <v>40168.780000000006</v>
      </c>
      <c r="I26" s="80">
        <f t="shared" si="1"/>
        <v>2.4671445837314852</v>
      </c>
      <c r="J26" s="13"/>
      <c r="K26" s="13"/>
      <c r="L26" s="13"/>
    </row>
    <row r="27" spans="1:13" x14ac:dyDescent="0.3">
      <c r="A27" s="102" t="s">
        <v>211</v>
      </c>
      <c r="B27" s="71">
        <v>15574.8</v>
      </c>
      <c r="C27" s="71">
        <v>14978.9</v>
      </c>
      <c r="D27" s="71">
        <v>17138.8</v>
      </c>
      <c r="E27" s="71">
        <v>17418.400000000001</v>
      </c>
      <c r="F27" s="71">
        <v>12353.6</v>
      </c>
      <c r="G27" s="72" t="s">
        <v>746</v>
      </c>
      <c r="H27" s="163">
        <f t="shared" si="0"/>
        <v>15492.9</v>
      </c>
      <c r="I27" s="80">
        <f t="shared" si="1"/>
        <v>0.95156547750002674</v>
      </c>
      <c r="J27" s="13"/>
      <c r="K27" s="13"/>
      <c r="L27" s="13"/>
    </row>
    <row r="28" spans="1:13" x14ac:dyDescent="0.3">
      <c r="A28" s="102" t="s">
        <v>321</v>
      </c>
      <c r="B28" s="74">
        <v>773</v>
      </c>
      <c r="C28" s="71">
        <v>1074.0999999999999</v>
      </c>
      <c r="D28" s="71">
        <v>941.8</v>
      </c>
      <c r="E28" s="71">
        <v>798.6</v>
      </c>
      <c r="F28" s="74">
        <v>746</v>
      </c>
      <c r="G28" s="72" t="s">
        <v>746</v>
      </c>
      <c r="H28" s="163">
        <f t="shared" si="0"/>
        <v>866.7</v>
      </c>
      <c r="I28" s="80">
        <f t="shared" si="1"/>
        <v>5.3232241823627159E-2</v>
      </c>
      <c r="J28" s="13"/>
      <c r="K28" s="13"/>
      <c r="L28" s="13"/>
    </row>
    <row r="29" spans="1:13" ht="17.25" thickBot="1" x14ac:dyDescent="0.35">
      <c r="A29" s="110"/>
      <c r="B29" s="71"/>
      <c r="C29" s="71"/>
      <c r="D29" s="71"/>
      <c r="E29" s="74"/>
      <c r="F29" s="71"/>
      <c r="G29" s="72"/>
      <c r="H29" s="13"/>
      <c r="I29" s="13"/>
      <c r="J29" s="13"/>
      <c r="K29" s="13"/>
      <c r="L29" s="13"/>
    </row>
    <row r="30" spans="1:13" x14ac:dyDescent="0.3">
      <c r="A30" s="107" t="s">
        <v>627</v>
      </c>
      <c r="B30" s="89">
        <f>SUM(B31:B221)</f>
        <v>505959.19999999984</v>
      </c>
      <c r="C30" s="89">
        <f>SUM(C31:C221)</f>
        <v>470922.00000000006</v>
      </c>
      <c r="D30" s="89">
        <f>SUM(D31:D221)</f>
        <v>452014.1</v>
      </c>
      <c r="E30" s="89">
        <f>SUM(E31:E221)</f>
        <v>510335.3</v>
      </c>
      <c r="F30" s="89">
        <f>SUM(F31:F221)</f>
        <v>427594.40000000014</v>
      </c>
      <c r="G30" s="147"/>
      <c r="H30" s="164">
        <f t="shared" ref="H30:H61" si="2">AVERAGE(B30:F30)</f>
        <v>473365</v>
      </c>
      <c r="I30" s="109">
        <f t="shared" ref="I30:I61" si="3">H30/$H$6*100</f>
        <v>29.073820411724089</v>
      </c>
      <c r="J30" s="13"/>
      <c r="K30" s="85" t="s">
        <v>627</v>
      </c>
      <c r="L30" s="84"/>
      <c r="M30" s="96"/>
    </row>
    <row r="31" spans="1:13" x14ac:dyDescent="0.3">
      <c r="A31" s="102" t="s">
        <v>225</v>
      </c>
      <c r="B31" s="71">
        <v>163.6</v>
      </c>
      <c r="C31" s="71">
        <v>150.1</v>
      </c>
      <c r="D31" s="74">
        <v>245</v>
      </c>
      <c r="E31" s="71">
        <v>234.2</v>
      </c>
      <c r="F31" s="71">
        <v>277.39999999999998</v>
      </c>
      <c r="G31" s="72" t="s">
        <v>746</v>
      </c>
      <c r="H31" s="163">
        <f t="shared" si="2"/>
        <v>214.06000000000003</v>
      </c>
      <c r="I31" s="80">
        <f t="shared" si="3"/>
        <v>1.3147448580553398E-2</v>
      </c>
      <c r="J31" s="13"/>
      <c r="K31" s="83" t="s">
        <v>30</v>
      </c>
      <c r="L31" s="84">
        <v>6.1262371796221329</v>
      </c>
      <c r="M31" s="96"/>
    </row>
    <row r="32" spans="1:13" x14ac:dyDescent="0.3">
      <c r="A32" s="102" t="s">
        <v>313</v>
      </c>
      <c r="B32" s="71">
        <v>133.19999999999999</v>
      </c>
      <c r="C32" s="71">
        <v>137.80000000000001</v>
      </c>
      <c r="D32" s="74">
        <v>151</v>
      </c>
      <c r="E32" s="71">
        <v>167.2</v>
      </c>
      <c r="F32" s="71">
        <v>317.39999999999998</v>
      </c>
      <c r="G32" s="72" t="s">
        <v>640</v>
      </c>
      <c r="H32" s="163">
        <f t="shared" si="2"/>
        <v>181.32</v>
      </c>
      <c r="I32" s="80">
        <f t="shared" si="3"/>
        <v>1.1136575617237885E-2</v>
      </c>
      <c r="J32" s="13"/>
      <c r="K32" s="83" t="s">
        <v>603</v>
      </c>
      <c r="L32" s="84">
        <v>2.8582350204966871</v>
      </c>
      <c r="M32" s="96"/>
    </row>
    <row r="33" spans="1:13" x14ac:dyDescent="0.3">
      <c r="A33" s="102" t="s">
        <v>310</v>
      </c>
      <c r="B33" s="71">
        <v>49.4</v>
      </c>
      <c r="C33" s="71">
        <v>58.7</v>
      </c>
      <c r="D33" s="71">
        <v>64.099999999999994</v>
      </c>
      <c r="E33" s="71">
        <v>56.5</v>
      </c>
      <c r="F33" s="71">
        <v>82.9</v>
      </c>
      <c r="G33" s="72" t="s">
        <v>746</v>
      </c>
      <c r="H33" s="163">
        <f t="shared" si="2"/>
        <v>62.320000000000007</v>
      </c>
      <c r="I33" s="80">
        <f t="shared" si="3"/>
        <v>3.8276604481925058E-3</v>
      </c>
      <c r="J33" s="13"/>
      <c r="K33" s="83" t="s">
        <v>339</v>
      </c>
      <c r="L33" s="84">
        <v>2.1399566748578107</v>
      </c>
      <c r="M33" s="96"/>
    </row>
    <row r="34" spans="1:13" x14ac:dyDescent="0.3">
      <c r="A34" s="102" t="s">
        <v>326</v>
      </c>
      <c r="B34" s="71">
        <v>170.5</v>
      </c>
      <c r="C34" s="71">
        <v>141.80000000000001</v>
      </c>
      <c r="D34" s="71">
        <v>133.30000000000001</v>
      </c>
      <c r="E34" s="71">
        <v>154.80000000000001</v>
      </c>
      <c r="F34" s="74">
        <v>266</v>
      </c>
      <c r="G34" s="72" t="s">
        <v>640</v>
      </c>
      <c r="H34" s="163">
        <f t="shared" si="2"/>
        <v>173.28000000000003</v>
      </c>
      <c r="I34" s="80">
        <f t="shared" si="3"/>
        <v>1.0642763197413309E-2</v>
      </c>
      <c r="J34" s="13"/>
      <c r="K34" s="83" t="s">
        <v>18</v>
      </c>
      <c r="L34" s="84">
        <f>1.61355203236155+1</f>
        <v>2.6135520323615502</v>
      </c>
      <c r="M34" s="96"/>
    </row>
    <row r="35" spans="1:13" x14ac:dyDescent="0.3">
      <c r="A35" s="102" t="s">
        <v>264</v>
      </c>
      <c r="B35" s="71">
        <v>196.3</v>
      </c>
      <c r="C35" s="71">
        <v>266.8</v>
      </c>
      <c r="D35" s="71">
        <v>124.4</v>
      </c>
      <c r="E35" s="71">
        <v>72.099999999999994</v>
      </c>
      <c r="F35" s="71">
        <v>75.8</v>
      </c>
      <c r="G35" s="72" t="s">
        <v>746</v>
      </c>
      <c r="H35" s="163">
        <f t="shared" si="2"/>
        <v>147.07999999999998</v>
      </c>
      <c r="I35" s="80">
        <f t="shared" si="3"/>
        <v>9.0335734711192821E-3</v>
      </c>
      <c r="J35" s="13"/>
      <c r="K35" s="83" t="s">
        <v>32</v>
      </c>
      <c r="L35" s="84">
        <v>1.2964120828183558</v>
      </c>
      <c r="M35" s="96"/>
    </row>
    <row r="36" spans="1:13" x14ac:dyDescent="0.3">
      <c r="A36" s="102" t="s">
        <v>201</v>
      </c>
      <c r="B36" s="71">
        <v>45.6</v>
      </c>
      <c r="C36" s="71">
        <v>27.7</v>
      </c>
      <c r="D36" s="71">
        <v>29.2</v>
      </c>
      <c r="E36" s="71">
        <v>79.8</v>
      </c>
      <c r="F36" s="74">
        <v>90</v>
      </c>
      <c r="G36" s="72" t="s">
        <v>746</v>
      </c>
      <c r="H36" s="163">
        <f t="shared" si="2"/>
        <v>54.46</v>
      </c>
      <c r="I36" s="80">
        <f t="shared" si="3"/>
        <v>3.3449035303042976E-3</v>
      </c>
      <c r="J36" s="13"/>
      <c r="K36" s="83" t="s">
        <v>587</v>
      </c>
      <c r="L36" s="84">
        <v>1.2203771372098433</v>
      </c>
      <c r="M36" s="96"/>
    </row>
    <row r="37" spans="1:13" x14ac:dyDescent="0.3">
      <c r="A37" s="102" t="s">
        <v>345</v>
      </c>
      <c r="B37" s="71">
        <v>1044.4000000000001</v>
      </c>
      <c r="C37" s="71">
        <v>1248.4000000000001</v>
      </c>
      <c r="D37" s="71">
        <v>1478.9</v>
      </c>
      <c r="E37" s="71">
        <v>1432.9</v>
      </c>
      <c r="F37" s="71">
        <v>1258.7</v>
      </c>
      <c r="G37" s="72" t="s">
        <v>746</v>
      </c>
      <c r="H37" s="163">
        <f t="shared" si="2"/>
        <v>1292.6600000000001</v>
      </c>
      <c r="I37" s="80">
        <f t="shared" si="3"/>
        <v>7.93944729614975E-2</v>
      </c>
      <c r="J37" s="13"/>
      <c r="K37" s="83" t="s">
        <v>348</v>
      </c>
      <c r="L37" s="84">
        <v>0.97512663980482761</v>
      </c>
      <c r="M37" s="96"/>
    </row>
    <row r="38" spans="1:13" x14ac:dyDescent="0.3">
      <c r="A38" s="102" t="s">
        <v>60</v>
      </c>
      <c r="B38" s="71">
        <v>6235.3</v>
      </c>
      <c r="C38" s="71">
        <v>5039.3</v>
      </c>
      <c r="D38" s="71">
        <v>4934.5</v>
      </c>
      <c r="E38" s="71">
        <v>5429.7</v>
      </c>
      <c r="F38" s="71">
        <v>7013.8</v>
      </c>
      <c r="G38" s="72" t="s">
        <v>746</v>
      </c>
      <c r="H38" s="163">
        <f t="shared" si="2"/>
        <v>5730.5199999999995</v>
      </c>
      <c r="I38" s="80">
        <f t="shared" si="3"/>
        <v>0.35196541642452045</v>
      </c>
      <c r="J38" s="13"/>
      <c r="K38" s="83" t="s">
        <v>214</v>
      </c>
      <c r="L38" s="84">
        <v>0.87505513489199571</v>
      </c>
      <c r="M38" s="96"/>
    </row>
    <row r="39" spans="1:13" x14ac:dyDescent="0.3">
      <c r="A39" s="102" t="s">
        <v>377</v>
      </c>
      <c r="B39" s="71">
        <v>2514.4</v>
      </c>
      <c r="C39" s="71">
        <v>1732.5</v>
      </c>
      <c r="D39" s="71">
        <v>1780.8</v>
      </c>
      <c r="E39" s="71">
        <v>1933.8</v>
      </c>
      <c r="F39" s="71">
        <v>2367.8000000000002</v>
      </c>
      <c r="G39" s="72" t="s">
        <v>746</v>
      </c>
      <c r="H39" s="163">
        <f t="shared" si="2"/>
        <v>2065.8599999999997</v>
      </c>
      <c r="I39" s="80">
        <f t="shared" si="3"/>
        <v>0.12688399572373182</v>
      </c>
      <c r="J39" s="13"/>
      <c r="K39" s="83" t="s">
        <v>596</v>
      </c>
      <c r="L39" s="84">
        <v>0.73400794307585915</v>
      </c>
      <c r="M39" s="96"/>
    </row>
    <row r="40" spans="1:13" x14ac:dyDescent="0.3">
      <c r="A40" s="102" t="s">
        <v>648</v>
      </c>
      <c r="B40" s="72" t="s">
        <v>744</v>
      </c>
      <c r="C40" s="74">
        <v>2</v>
      </c>
      <c r="D40" s="72" t="s">
        <v>744</v>
      </c>
      <c r="E40" s="72" t="s">
        <v>744</v>
      </c>
      <c r="F40" s="72" t="s">
        <v>744</v>
      </c>
      <c r="G40" s="72" t="s">
        <v>640</v>
      </c>
      <c r="H40" s="163">
        <f t="shared" si="2"/>
        <v>2</v>
      </c>
      <c r="I40" s="80">
        <f t="shared" si="3"/>
        <v>1.2283891040412403E-4</v>
      </c>
      <c r="J40" s="13"/>
      <c r="K40" s="83" t="s">
        <v>218</v>
      </c>
      <c r="L40" s="84">
        <v>0.67218041260611128</v>
      </c>
      <c r="M40" s="96">
        <f>SUM(L31:L40)</f>
        <v>19.511140257745172</v>
      </c>
    </row>
    <row r="41" spans="1:13" x14ac:dyDescent="0.3">
      <c r="A41" s="102" t="s">
        <v>219</v>
      </c>
      <c r="B41" s="74">
        <v>185</v>
      </c>
      <c r="C41" s="71">
        <v>186.1</v>
      </c>
      <c r="D41" s="71">
        <v>175.5</v>
      </c>
      <c r="E41" s="71">
        <v>129.80000000000001</v>
      </c>
      <c r="F41" s="71">
        <v>85.5</v>
      </c>
      <c r="G41" s="72" t="s">
        <v>746</v>
      </c>
      <c r="H41" s="163">
        <f t="shared" si="2"/>
        <v>152.38000000000002</v>
      </c>
      <c r="I41" s="80">
        <f t="shared" si="3"/>
        <v>9.3590965836902115E-3</v>
      </c>
      <c r="J41" s="13"/>
      <c r="K41" s="83" t="s">
        <v>378</v>
      </c>
      <c r="L41" s="84">
        <v>0.48562636004392423</v>
      </c>
      <c r="M41" s="96"/>
    </row>
    <row r="42" spans="1:13" x14ac:dyDescent="0.3">
      <c r="A42" s="102" t="s">
        <v>339</v>
      </c>
      <c r="B42" s="71">
        <v>50114.400000000001</v>
      </c>
      <c r="C42" s="71">
        <v>46177.599999999999</v>
      </c>
      <c r="D42" s="74">
        <v>44428</v>
      </c>
      <c r="E42" s="71">
        <v>30737.599999999999</v>
      </c>
      <c r="F42" s="71">
        <v>16082.5</v>
      </c>
      <c r="G42" s="72" t="s">
        <v>746</v>
      </c>
      <c r="H42" s="163">
        <f t="shared" si="2"/>
        <v>37508.020000000004</v>
      </c>
      <c r="I42" s="80">
        <f t="shared" si="3"/>
        <v>2.3037221541080464</v>
      </c>
      <c r="J42" s="13"/>
      <c r="K42" s="83" t="s">
        <v>44</v>
      </c>
      <c r="L42" s="84">
        <v>0.4069623979323424</v>
      </c>
      <c r="M42" s="96"/>
    </row>
    <row r="43" spans="1:13" x14ac:dyDescent="0.3">
      <c r="A43" s="102" t="s">
        <v>207</v>
      </c>
      <c r="B43" s="71">
        <v>2664.5</v>
      </c>
      <c r="C43" s="71">
        <v>2682.1</v>
      </c>
      <c r="D43" s="71">
        <v>1954.8</v>
      </c>
      <c r="E43" s="71">
        <v>1427.4</v>
      </c>
      <c r="F43" s="71">
        <v>1401.9</v>
      </c>
      <c r="G43" s="72" t="s">
        <v>746</v>
      </c>
      <c r="H43" s="163">
        <f t="shared" si="2"/>
        <v>2026.14</v>
      </c>
      <c r="I43" s="80">
        <f t="shared" si="3"/>
        <v>0.12444441496310595</v>
      </c>
      <c r="J43" s="13"/>
      <c r="K43" s="83" t="s">
        <v>45</v>
      </c>
      <c r="L43" s="84">
        <v>0.38827743906178808</v>
      </c>
      <c r="M43" s="96"/>
    </row>
    <row r="44" spans="1:13" x14ac:dyDescent="0.3">
      <c r="A44" s="102" t="s">
        <v>233</v>
      </c>
      <c r="B44" s="71">
        <v>148.69999999999999</v>
      </c>
      <c r="C44" s="71">
        <v>99.9</v>
      </c>
      <c r="D44" s="71">
        <v>115.5</v>
      </c>
      <c r="E44" s="71">
        <v>206.6</v>
      </c>
      <c r="F44" s="71">
        <v>209.1</v>
      </c>
      <c r="G44" s="72" t="s">
        <v>746</v>
      </c>
      <c r="H44" s="163">
        <f t="shared" si="2"/>
        <v>155.96</v>
      </c>
      <c r="I44" s="80">
        <f t="shared" si="3"/>
        <v>9.5789782333135943E-3</v>
      </c>
      <c r="J44" s="13"/>
      <c r="K44" s="83" t="s">
        <v>237</v>
      </c>
      <c r="L44" s="84">
        <v>0.36527696785850461</v>
      </c>
      <c r="M44" s="96"/>
    </row>
    <row r="45" spans="1:13" x14ac:dyDescent="0.3">
      <c r="A45" s="102" t="s">
        <v>235</v>
      </c>
      <c r="B45" s="74">
        <v>108</v>
      </c>
      <c r="C45" s="74">
        <v>1</v>
      </c>
      <c r="D45" s="74">
        <v>1</v>
      </c>
      <c r="E45" s="74">
        <v>2</v>
      </c>
      <c r="F45" s="71">
        <v>2.1</v>
      </c>
      <c r="G45" s="72" t="s">
        <v>746</v>
      </c>
      <c r="H45" s="163">
        <f t="shared" si="2"/>
        <v>22.82</v>
      </c>
      <c r="I45" s="80">
        <f t="shared" si="3"/>
        <v>1.4015919677110554E-3</v>
      </c>
      <c r="J45" s="13"/>
      <c r="K45" s="83" t="s">
        <v>28</v>
      </c>
      <c r="L45" s="84">
        <v>0.33065930176904629</v>
      </c>
      <c r="M45" s="96"/>
    </row>
    <row r="46" spans="1:13" x14ac:dyDescent="0.3">
      <c r="A46" s="102" t="s">
        <v>236</v>
      </c>
      <c r="B46" s="74">
        <v>13</v>
      </c>
      <c r="C46" s="74">
        <v>6</v>
      </c>
      <c r="D46" s="74">
        <v>5</v>
      </c>
      <c r="E46" s="74">
        <v>28</v>
      </c>
      <c r="F46" s="74">
        <v>41</v>
      </c>
      <c r="G46" s="72" t="s">
        <v>746</v>
      </c>
      <c r="H46" s="163">
        <f t="shared" si="2"/>
        <v>18.600000000000001</v>
      </c>
      <c r="I46" s="80">
        <f t="shared" si="3"/>
        <v>1.1424018667583536E-3</v>
      </c>
      <c r="J46" s="13"/>
      <c r="K46" s="83" t="s">
        <v>60</v>
      </c>
      <c r="L46" s="84">
        <v>0.32694513131874675</v>
      </c>
      <c r="M46" s="96"/>
    </row>
    <row r="47" spans="1:13" x14ac:dyDescent="0.3">
      <c r="A47" s="102" t="s">
        <v>625</v>
      </c>
      <c r="B47" s="71">
        <v>4056.5</v>
      </c>
      <c r="C47" s="71">
        <v>3891.2</v>
      </c>
      <c r="D47" s="71">
        <v>4103.7</v>
      </c>
      <c r="E47" s="71">
        <v>3117.5</v>
      </c>
      <c r="F47" s="71">
        <v>472.3</v>
      </c>
      <c r="G47" s="72" t="s">
        <v>746</v>
      </c>
      <c r="H47" s="163">
        <f t="shared" si="2"/>
        <v>3128.24</v>
      </c>
      <c r="I47" s="80">
        <f t="shared" si="3"/>
        <v>0.19213479654129847</v>
      </c>
      <c r="J47" s="13"/>
      <c r="K47" s="83" t="s">
        <v>281</v>
      </c>
      <c r="L47" s="84">
        <v>0.303102553266824</v>
      </c>
      <c r="M47" s="96"/>
    </row>
    <row r="48" spans="1:13" x14ac:dyDescent="0.3">
      <c r="A48" s="102" t="s">
        <v>646</v>
      </c>
      <c r="B48" s="71">
        <v>86.4</v>
      </c>
      <c r="C48" s="71">
        <v>142.9</v>
      </c>
      <c r="D48" s="71">
        <v>17.100000000000001</v>
      </c>
      <c r="E48" s="71">
        <v>98.1</v>
      </c>
      <c r="F48" s="71">
        <v>153.19999999999999</v>
      </c>
      <c r="G48" s="72" t="s">
        <v>746</v>
      </c>
      <c r="H48" s="163">
        <f t="shared" si="2"/>
        <v>99.539999999999992</v>
      </c>
      <c r="I48" s="80">
        <f t="shared" si="3"/>
        <v>6.1136925708132521E-3</v>
      </c>
      <c r="J48" s="13"/>
      <c r="K48" s="83" t="s">
        <v>353</v>
      </c>
      <c r="L48" s="84">
        <v>0.29075964028344775</v>
      </c>
      <c r="M48" s="96"/>
    </row>
    <row r="49" spans="1:13" x14ac:dyDescent="0.3">
      <c r="A49" s="102" t="s">
        <v>255</v>
      </c>
      <c r="B49" s="71">
        <v>20.7</v>
      </c>
      <c r="C49" s="71">
        <v>19.3</v>
      </c>
      <c r="D49" s="71">
        <v>292.8</v>
      </c>
      <c r="E49" s="71">
        <v>340.1</v>
      </c>
      <c r="F49" s="71">
        <v>313.5</v>
      </c>
      <c r="G49" s="72" t="s">
        <v>746</v>
      </c>
      <c r="H49" s="163">
        <f t="shared" si="2"/>
        <v>197.28000000000003</v>
      </c>
      <c r="I49" s="80">
        <f t="shared" si="3"/>
        <v>1.2116830122262797E-2</v>
      </c>
      <c r="J49" s="13"/>
      <c r="K49" s="83" t="s">
        <v>36</v>
      </c>
      <c r="L49" s="84">
        <v>0.26517693629090844</v>
      </c>
      <c r="M49" s="96"/>
    </row>
    <row r="50" spans="1:13" x14ac:dyDescent="0.3">
      <c r="A50" s="102" t="s">
        <v>263</v>
      </c>
      <c r="B50" s="71">
        <v>1019.4</v>
      </c>
      <c r="C50" s="71">
        <v>1026.0999999999999</v>
      </c>
      <c r="D50" s="71">
        <v>1427.7</v>
      </c>
      <c r="E50" s="74">
        <v>928</v>
      </c>
      <c r="F50" s="71">
        <v>1090.8</v>
      </c>
      <c r="G50" s="72" t="s">
        <v>746</v>
      </c>
      <c r="H50" s="163">
        <f t="shared" si="2"/>
        <v>1098.4000000000001</v>
      </c>
      <c r="I50" s="80">
        <f t="shared" si="3"/>
        <v>6.7463129593944918E-2</v>
      </c>
      <c r="J50" s="13"/>
      <c r="K50" s="83" t="s">
        <v>302</v>
      </c>
      <c r="L50" s="84">
        <v>0.26470339382182262</v>
      </c>
      <c r="M50" s="96"/>
    </row>
    <row r="51" spans="1:13" x14ac:dyDescent="0.3">
      <c r="A51" s="102" t="s">
        <v>672</v>
      </c>
      <c r="B51" s="71">
        <v>1.6</v>
      </c>
      <c r="C51" s="71">
        <v>6.1</v>
      </c>
      <c r="D51" s="74">
        <v>5</v>
      </c>
      <c r="E51" s="74">
        <v>5</v>
      </c>
      <c r="F51" s="74">
        <v>5</v>
      </c>
      <c r="G51" s="72" t="s">
        <v>746</v>
      </c>
      <c r="H51" s="163">
        <f t="shared" si="2"/>
        <v>4.54</v>
      </c>
      <c r="I51" s="80">
        <f t="shared" si="3"/>
        <v>2.7884432661736156E-4</v>
      </c>
      <c r="J51" s="13"/>
      <c r="K51" s="83" t="s">
        <v>678</v>
      </c>
      <c r="L51" s="84">
        <v>0.2295654015494652</v>
      </c>
      <c r="M51" s="96"/>
    </row>
    <row r="52" spans="1:13" x14ac:dyDescent="0.3">
      <c r="A52" s="102" t="s">
        <v>230</v>
      </c>
      <c r="B52" s="74">
        <v>0</v>
      </c>
      <c r="C52" s="74">
        <v>0</v>
      </c>
      <c r="D52" s="74">
        <v>0</v>
      </c>
      <c r="E52" s="74">
        <v>0</v>
      </c>
      <c r="F52" s="74">
        <v>0</v>
      </c>
      <c r="G52" s="72" t="s">
        <v>746</v>
      </c>
      <c r="H52" s="163">
        <f t="shared" si="2"/>
        <v>0</v>
      </c>
      <c r="I52" s="80">
        <f t="shared" si="3"/>
        <v>0</v>
      </c>
      <c r="J52" s="13"/>
      <c r="K52" s="83" t="s">
        <v>366</v>
      </c>
      <c r="L52" s="84">
        <v>0.20448818987934769</v>
      </c>
      <c r="M52" s="96"/>
    </row>
    <row r="53" spans="1:13" x14ac:dyDescent="0.3">
      <c r="A53" s="102" t="s">
        <v>239</v>
      </c>
      <c r="B53" s="74">
        <v>0</v>
      </c>
      <c r="C53" s="74">
        <v>0</v>
      </c>
      <c r="D53" s="74">
        <v>0</v>
      </c>
      <c r="E53" s="74">
        <v>0</v>
      </c>
      <c r="F53" s="74">
        <v>0</v>
      </c>
      <c r="G53" s="72" t="s">
        <v>746</v>
      </c>
      <c r="H53" s="163">
        <f t="shared" si="2"/>
        <v>0</v>
      </c>
      <c r="I53" s="80">
        <f t="shared" si="3"/>
        <v>0</v>
      </c>
      <c r="J53" s="13"/>
      <c r="K53" s="83" t="s">
        <v>5</v>
      </c>
      <c r="L53" s="84">
        <v>0.19175160906022529</v>
      </c>
      <c r="M53" s="96"/>
    </row>
    <row r="54" spans="1:13" x14ac:dyDescent="0.3">
      <c r="A54" s="102" t="s">
        <v>249</v>
      </c>
      <c r="B54" s="74">
        <v>1</v>
      </c>
      <c r="C54" s="74">
        <v>1</v>
      </c>
      <c r="D54" s="74">
        <v>1</v>
      </c>
      <c r="E54" s="71">
        <v>1.7</v>
      </c>
      <c r="F54" s="71">
        <v>1.6</v>
      </c>
      <c r="G54" s="72" t="s">
        <v>746</v>
      </c>
      <c r="H54" s="163">
        <f t="shared" si="2"/>
        <v>1.2600000000000002</v>
      </c>
      <c r="I54" s="80">
        <f t="shared" si="3"/>
        <v>7.7388513554598151E-5</v>
      </c>
      <c r="J54" s="13"/>
      <c r="K54" s="83" t="s">
        <v>324</v>
      </c>
      <c r="L54" s="84">
        <v>0.18401289815579169</v>
      </c>
      <c r="M54" s="96"/>
    </row>
    <row r="55" spans="1:13" x14ac:dyDescent="0.3">
      <c r="A55" s="102" t="s">
        <v>256</v>
      </c>
      <c r="B55" s="74">
        <v>1</v>
      </c>
      <c r="C55" s="74">
        <v>0</v>
      </c>
      <c r="D55" s="74">
        <v>0</v>
      </c>
      <c r="E55" s="74">
        <v>1</v>
      </c>
      <c r="F55" s="74">
        <v>1</v>
      </c>
      <c r="G55" s="72" t="s">
        <v>746</v>
      </c>
      <c r="H55" s="163">
        <f t="shared" si="2"/>
        <v>0.6</v>
      </c>
      <c r="I55" s="80">
        <f t="shared" si="3"/>
        <v>3.6851673121237206E-5</v>
      </c>
      <c r="J55" s="13"/>
      <c r="K55" s="83" t="s">
        <v>625</v>
      </c>
      <c r="L55" s="84">
        <v>0.17847644499915474</v>
      </c>
      <c r="M55" s="96"/>
    </row>
    <row r="56" spans="1:13" x14ac:dyDescent="0.3">
      <c r="A56" s="102" t="s">
        <v>259</v>
      </c>
      <c r="B56" s="71">
        <v>14.2</v>
      </c>
      <c r="C56" s="71">
        <v>10.199999999999999</v>
      </c>
      <c r="D56" s="74">
        <v>38</v>
      </c>
      <c r="E56" s="71">
        <v>6.6</v>
      </c>
      <c r="F56" s="74">
        <v>14</v>
      </c>
      <c r="G56" s="72" t="s">
        <v>746</v>
      </c>
      <c r="H56" s="163">
        <f t="shared" si="2"/>
        <v>16.600000000000001</v>
      </c>
      <c r="I56" s="80">
        <f t="shared" si="3"/>
        <v>1.0195629563542296E-3</v>
      </c>
      <c r="J56" s="13"/>
      <c r="K56" s="83" t="s">
        <v>289</v>
      </c>
      <c r="L56" s="84">
        <v>0.17468239991551548</v>
      </c>
      <c r="M56" s="96"/>
    </row>
    <row r="57" spans="1:13" x14ac:dyDescent="0.3">
      <c r="A57" s="102" t="s">
        <v>286</v>
      </c>
      <c r="B57" s="71">
        <v>128.30000000000001</v>
      </c>
      <c r="C57" s="71">
        <v>104.4</v>
      </c>
      <c r="D57" s="71">
        <v>131.5</v>
      </c>
      <c r="E57" s="71">
        <v>149.30000000000001</v>
      </c>
      <c r="F57" s="71">
        <v>190.5</v>
      </c>
      <c r="G57" s="72" t="s">
        <v>746</v>
      </c>
      <c r="H57" s="163">
        <f t="shared" si="2"/>
        <v>140.80000000000001</v>
      </c>
      <c r="I57" s="80">
        <f t="shared" si="3"/>
        <v>8.6478592924503321E-3</v>
      </c>
      <c r="J57" s="13"/>
      <c r="K57" s="83" t="s">
        <v>381</v>
      </c>
      <c r="L57" s="84">
        <v>0.16643135029151676</v>
      </c>
      <c r="M57" s="96"/>
    </row>
    <row r="58" spans="1:13" x14ac:dyDescent="0.3">
      <c r="A58" s="102" t="s">
        <v>300</v>
      </c>
      <c r="B58" s="71">
        <v>65.099999999999994</v>
      </c>
      <c r="C58" s="71">
        <v>44.1</v>
      </c>
      <c r="D58" s="71">
        <v>103.1</v>
      </c>
      <c r="E58" s="71">
        <v>140.1</v>
      </c>
      <c r="F58" s="74">
        <v>146</v>
      </c>
      <c r="G58" s="72" t="s">
        <v>746</v>
      </c>
      <c r="H58" s="163">
        <f t="shared" si="2"/>
        <v>99.679999999999993</v>
      </c>
      <c r="I58" s="80">
        <f t="shared" si="3"/>
        <v>6.1222912945415407E-3</v>
      </c>
      <c r="J58" s="13"/>
      <c r="K58" s="83" t="s">
        <v>645</v>
      </c>
      <c r="L58" s="84">
        <v>0.15275224879898505</v>
      </c>
      <c r="M58" s="96"/>
    </row>
    <row r="59" spans="1:13" x14ac:dyDescent="0.3">
      <c r="A59" s="102" t="s">
        <v>301</v>
      </c>
      <c r="B59" s="74">
        <v>4</v>
      </c>
      <c r="C59" s="74">
        <v>2</v>
      </c>
      <c r="D59" s="71">
        <v>1.1000000000000001</v>
      </c>
      <c r="E59" s="71">
        <v>2.1</v>
      </c>
      <c r="F59" s="71">
        <v>2.1</v>
      </c>
      <c r="G59" s="72" t="s">
        <v>746</v>
      </c>
      <c r="H59" s="163">
        <f t="shared" si="2"/>
        <v>2.2599999999999998</v>
      </c>
      <c r="I59" s="80">
        <f t="shared" si="3"/>
        <v>1.3880796875666014E-4</v>
      </c>
      <c r="J59" s="13"/>
      <c r="K59" s="83" t="s">
        <v>671</v>
      </c>
      <c r="L59" s="84">
        <v>0.14140092233521251</v>
      </c>
      <c r="M59" s="96"/>
    </row>
    <row r="60" spans="1:13" x14ac:dyDescent="0.3">
      <c r="A60" s="102" t="s">
        <v>308</v>
      </c>
      <c r="B60" s="71">
        <v>1502.4</v>
      </c>
      <c r="C60" s="74">
        <v>1485</v>
      </c>
      <c r="D60" s="71">
        <v>1198.5999999999999</v>
      </c>
      <c r="E60" s="74">
        <v>1148</v>
      </c>
      <c r="F60" s="71">
        <v>981.9</v>
      </c>
      <c r="G60" s="72" t="s">
        <v>746</v>
      </c>
      <c r="H60" s="163">
        <f t="shared" si="2"/>
        <v>1263.1799999999998</v>
      </c>
      <c r="I60" s="80">
        <f t="shared" si="3"/>
        <v>7.7583827422140691E-2</v>
      </c>
      <c r="J60" s="13"/>
      <c r="K60" s="83" t="s">
        <v>376</v>
      </c>
      <c r="L60" s="84">
        <v>0.13746424397775217</v>
      </c>
      <c r="M60" s="96"/>
    </row>
    <row r="61" spans="1:13" x14ac:dyDescent="0.3">
      <c r="A61" s="102" t="s">
        <v>315</v>
      </c>
      <c r="B61" s="71">
        <v>1222.9000000000001</v>
      </c>
      <c r="C61" s="71">
        <v>1704.7</v>
      </c>
      <c r="D61" s="71">
        <v>2094.6</v>
      </c>
      <c r="E61" s="71">
        <v>1263.5</v>
      </c>
      <c r="F61" s="71">
        <v>1469.4</v>
      </c>
      <c r="G61" s="72" t="s">
        <v>746</v>
      </c>
      <c r="H61" s="163">
        <f t="shared" si="2"/>
        <v>1551.02</v>
      </c>
      <c r="I61" s="80">
        <f t="shared" si="3"/>
        <v>9.5262803407502233E-2</v>
      </c>
      <c r="J61" s="13"/>
      <c r="K61" s="83" t="s">
        <v>238</v>
      </c>
      <c r="L61" s="84">
        <v>0.12826154515081956</v>
      </c>
      <c r="M61" s="96"/>
    </row>
    <row r="62" spans="1:13" x14ac:dyDescent="0.3">
      <c r="A62" s="102" t="s">
        <v>340</v>
      </c>
      <c r="B62" s="71">
        <v>8.1</v>
      </c>
      <c r="C62" s="71">
        <v>5.0999999999999996</v>
      </c>
      <c r="D62" s="71">
        <v>1.1000000000000001</v>
      </c>
      <c r="E62" s="71">
        <v>7.7</v>
      </c>
      <c r="F62" s="71">
        <v>6.5</v>
      </c>
      <c r="G62" s="72" t="s">
        <v>746</v>
      </c>
      <c r="H62" s="163">
        <f t="shared" ref="H62:H93" si="4">AVERAGE(B62:F62)</f>
        <v>5.7</v>
      </c>
      <c r="I62" s="80">
        <f t="shared" ref="I62:I93" si="5">H62/$H$6*100</f>
        <v>3.5009089465175351E-4</v>
      </c>
      <c r="J62" s="13"/>
      <c r="K62" s="83" t="s">
        <v>377</v>
      </c>
      <c r="L62" s="84">
        <v>0.11786415002236203</v>
      </c>
      <c r="M62" s="96"/>
    </row>
    <row r="63" spans="1:13" x14ac:dyDescent="0.3">
      <c r="A63" s="102" t="s">
        <v>346</v>
      </c>
      <c r="B63" s="71">
        <v>363.2</v>
      </c>
      <c r="C63" s="71">
        <v>362.5</v>
      </c>
      <c r="D63" s="74">
        <v>443</v>
      </c>
      <c r="E63" s="71">
        <v>373.4</v>
      </c>
      <c r="F63" s="71">
        <v>352.6</v>
      </c>
      <c r="G63" s="72" t="s">
        <v>746</v>
      </c>
      <c r="H63" s="163">
        <f t="shared" si="4"/>
        <v>378.93999999999994</v>
      </c>
      <c r="I63" s="80">
        <f t="shared" si="5"/>
        <v>2.3274288354269378E-2</v>
      </c>
      <c r="J63" s="13"/>
      <c r="K63" s="83" t="s">
        <v>425</v>
      </c>
      <c r="L63" s="84">
        <v>0.11604985477935859</v>
      </c>
      <c r="M63" s="96"/>
    </row>
    <row r="64" spans="1:13" x14ac:dyDescent="0.3">
      <c r="A64" s="102" t="s">
        <v>352</v>
      </c>
      <c r="B64" s="74">
        <v>0</v>
      </c>
      <c r="C64" s="74">
        <v>1</v>
      </c>
      <c r="D64" s="74">
        <v>0</v>
      </c>
      <c r="E64" s="74">
        <v>0</v>
      </c>
      <c r="F64" s="74">
        <v>0</v>
      </c>
      <c r="G64" s="72" t="s">
        <v>746</v>
      </c>
      <c r="H64" s="163">
        <f t="shared" si="4"/>
        <v>0.2</v>
      </c>
      <c r="I64" s="80">
        <f t="shared" si="5"/>
        <v>1.2283891040412404E-5</v>
      </c>
      <c r="J64" s="13"/>
      <c r="K64" s="83" t="s">
        <v>207</v>
      </c>
      <c r="L64" s="84">
        <v>0.1155979925678936</v>
      </c>
      <c r="M64" s="96"/>
    </row>
    <row r="65" spans="1:13" x14ac:dyDescent="0.3">
      <c r="A65" s="102" t="s">
        <v>376</v>
      </c>
      <c r="B65" s="71">
        <v>1183.4000000000001</v>
      </c>
      <c r="C65" s="71">
        <v>1784.5</v>
      </c>
      <c r="D65" s="74">
        <v>2209</v>
      </c>
      <c r="E65" s="71">
        <v>3021.2</v>
      </c>
      <c r="F65" s="71">
        <v>3848.9</v>
      </c>
      <c r="G65" s="72" t="s">
        <v>746</v>
      </c>
      <c r="H65" s="163">
        <f t="shared" si="4"/>
        <v>2409.3999999999996</v>
      </c>
      <c r="I65" s="80">
        <f t="shared" si="5"/>
        <v>0.14798403536384822</v>
      </c>
      <c r="J65" s="13"/>
      <c r="K65" s="83" t="s">
        <v>285</v>
      </c>
      <c r="L65" s="84">
        <v>9.8803780375110686E-2</v>
      </c>
      <c r="M65" s="96"/>
    </row>
    <row r="66" spans="1:13" x14ac:dyDescent="0.3">
      <c r="A66" s="102" t="s">
        <v>365</v>
      </c>
      <c r="B66" s="71">
        <v>71.7</v>
      </c>
      <c r="C66" s="71">
        <v>58.7</v>
      </c>
      <c r="D66" s="71">
        <v>119.9</v>
      </c>
      <c r="E66" s="71">
        <v>135.19999999999999</v>
      </c>
      <c r="F66" s="71">
        <v>160.69999999999999</v>
      </c>
      <c r="G66" s="72" t="s">
        <v>746</v>
      </c>
      <c r="H66" s="163">
        <f t="shared" si="4"/>
        <v>109.24000000000001</v>
      </c>
      <c r="I66" s="80">
        <f t="shared" si="5"/>
        <v>6.7094612862732559E-3</v>
      </c>
      <c r="J66" s="13"/>
      <c r="K66" s="83" t="s">
        <v>335</v>
      </c>
      <c r="L66" s="84">
        <v>9.8305134449832368E-2</v>
      </c>
      <c r="M66" s="96"/>
    </row>
    <row r="67" spans="1:13" x14ac:dyDescent="0.3">
      <c r="A67" s="102" t="s">
        <v>388</v>
      </c>
      <c r="B67" s="71">
        <v>714.4</v>
      </c>
      <c r="C67" s="71">
        <v>779.3</v>
      </c>
      <c r="D67" s="71">
        <v>588.20000000000005</v>
      </c>
      <c r="E67" s="71">
        <v>226.4</v>
      </c>
      <c r="F67" s="71">
        <v>115.7</v>
      </c>
      <c r="G67" s="72" t="s">
        <v>746</v>
      </c>
      <c r="H67" s="163">
        <f t="shared" si="4"/>
        <v>484.7999999999999</v>
      </c>
      <c r="I67" s="80">
        <f t="shared" si="5"/>
        <v>2.9776151881959662E-2</v>
      </c>
      <c r="J67" s="13"/>
      <c r="K67" s="83" t="s">
        <v>253</v>
      </c>
      <c r="L67" s="84">
        <v>9.3662136120410314E-2</v>
      </c>
      <c r="M67" s="96"/>
    </row>
    <row r="68" spans="1:13" x14ac:dyDescent="0.3">
      <c r="A68" s="102" t="s">
        <v>389</v>
      </c>
      <c r="B68" s="71">
        <v>112.2</v>
      </c>
      <c r="C68" s="71">
        <v>118.1</v>
      </c>
      <c r="D68" s="71">
        <v>127.1</v>
      </c>
      <c r="E68" s="74">
        <v>114</v>
      </c>
      <c r="F68" s="71">
        <v>118.1</v>
      </c>
      <c r="G68" s="72" t="s">
        <v>746</v>
      </c>
      <c r="H68" s="163">
        <f t="shared" si="4"/>
        <v>117.9</v>
      </c>
      <c r="I68" s="80">
        <f t="shared" si="5"/>
        <v>7.2413537683231124E-3</v>
      </c>
      <c r="J68" s="13"/>
      <c r="K68" s="83" t="s">
        <v>315</v>
      </c>
      <c r="L68" s="84">
        <v>8.8490824144755204E-2</v>
      </c>
      <c r="M68" s="96"/>
    </row>
    <row r="69" spans="1:13" x14ac:dyDescent="0.3">
      <c r="A69" s="102" t="s">
        <v>203</v>
      </c>
      <c r="B69" s="71">
        <v>458.1</v>
      </c>
      <c r="C69" s="71">
        <v>473.2</v>
      </c>
      <c r="D69" s="74">
        <v>297</v>
      </c>
      <c r="E69" s="71">
        <v>343.9</v>
      </c>
      <c r="F69" s="74">
        <v>527</v>
      </c>
      <c r="G69" s="72" t="s">
        <v>746</v>
      </c>
      <c r="H69" s="163">
        <f t="shared" si="4"/>
        <v>419.84</v>
      </c>
      <c r="I69" s="80">
        <f t="shared" si="5"/>
        <v>2.5786344072033719E-2</v>
      </c>
      <c r="J69" s="13"/>
      <c r="K69" s="83" t="s">
        <v>323</v>
      </c>
      <c r="L69" s="84">
        <v>8.6336491176962432E-2</v>
      </c>
      <c r="M69" s="96"/>
    </row>
    <row r="70" spans="1:13" x14ac:dyDescent="0.3">
      <c r="A70" s="102" t="s">
        <v>253</v>
      </c>
      <c r="B70" s="74">
        <v>1052</v>
      </c>
      <c r="C70" s="74">
        <v>1475</v>
      </c>
      <c r="D70" s="71">
        <v>1739.5</v>
      </c>
      <c r="E70" s="71">
        <v>1888.1</v>
      </c>
      <c r="F70" s="71">
        <v>2053.6999999999998</v>
      </c>
      <c r="G70" s="72" t="s">
        <v>746</v>
      </c>
      <c r="H70" s="163">
        <f t="shared" si="4"/>
        <v>1641.6599999999999</v>
      </c>
      <c r="I70" s="80">
        <f t="shared" si="5"/>
        <v>0.10082986282701713</v>
      </c>
      <c r="J70" s="13"/>
      <c r="K70" s="83" t="s">
        <v>266</v>
      </c>
      <c r="L70" s="84">
        <v>8.0304815293618867E-2</v>
      </c>
      <c r="M70" s="96"/>
    </row>
    <row r="71" spans="1:13" x14ac:dyDescent="0.3">
      <c r="A71" s="102" t="s">
        <v>296</v>
      </c>
      <c r="B71" s="71">
        <v>167.8</v>
      </c>
      <c r="C71" s="71">
        <v>151.4</v>
      </c>
      <c r="D71" s="71">
        <v>158.1</v>
      </c>
      <c r="E71" s="71">
        <v>160.9</v>
      </c>
      <c r="F71" s="74">
        <v>107</v>
      </c>
      <c r="G71" s="72" t="s">
        <v>746</v>
      </c>
      <c r="H71" s="163">
        <f t="shared" si="4"/>
        <v>149.04000000000002</v>
      </c>
      <c r="I71" s="80">
        <f t="shared" si="5"/>
        <v>9.1539556033153249E-3</v>
      </c>
      <c r="J71" s="13"/>
      <c r="K71" s="83" t="s">
        <v>345</v>
      </c>
      <c r="L71" s="84">
        <v>7.3750531094995075E-2</v>
      </c>
      <c r="M71" s="96"/>
    </row>
    <row r="72" spans="1:13" x14ac:dyDescent="0.3">
      <c r="A72" s="102" t="s">
        <v>314</v>
      </c>
      <c r="B72" s="71">
        <v>1087.5</v>
      </c>
      <c r="C72" s="71">
        <v>1239.8</v>
      </c>
      <c r="D72" s="71">
        <v>1067.7</v>
      </c>
      <c r="E72" s="71">
        <v>1219.0999999999999</v>
      </c>
      <c r="F72" s="71">
        <v>878.4</v>
      </c>
      <c r="G72" s="72" t="s">
        <v>746</v>
      </c>
      <c r="H72" s="163">
        <f t="shared" si="4"/>
        <v>1098.5</v>
      </c>
      <c r="I72" s="80">
        <f t="shared" si="5"/>
        <v>6.7469271539465123E-2</v>
      </c>
      <c r="J72" s="13"/>
      <c r="K72" s="83" t="s">
        <v>308</v>
      </c>
      <c r="L72" s="84">
        <v>7.2068599530097519E-2</v>
      </c>
      <c r="M72" s="96"/>
    </row>
    <row r="73" spans="1:13" x14ac:dyDescent="0.3">
      <c r="A73" s="102" t="s">
        <v>354</v>
      </c>
      <c r="B73" s="74">
        <v>0</v>
      </c>
      <c r="C73" s="74">
        <v>0</v>
      </c>
      <c r="D73" s="74">
        <v>0</v>
      </c>
      <c r="E73" s="74">
        <v>0</v>
      </c>
      <c r="F73" s="74">
        <v>1</v>
      </c>
      <c r="G73" s="72" t="s">
        <v>746</v>
      </c>
      <c r="H73" s="163">
        <f t="shared" si="4"/>
        <v>0.2</v>
      </c>
      <c r="I73" s="80">
        <f t="shared" si="5"/>
        <v>1.2283891040412404E-5</v>
      </c>
      <c r="J73" s="13"/>
      <c r="K73" s="83" t="s">
        <v>331</v>
      </c>
      <c r="L73" s="84">
        <v>7.0602329475217385E-2</v>
      </c>
      <c r="M73" s="96"/>
    </row>
    <row r="74" spans="1:13" x14ac:dyDescent="0.3">
      <c r="A74" s="102" t="s">
        <v>359</v>
      </c>
      <c r="B74" s="71">
        <v>2.1</v>
      </c>
      <c r="C74" s="74">
        <v>1</v>
      </c>
      <c r="D74" s="74">
        <v>0</v>
      </c>
      <c r="E74" s="74">
        <v>58</v>
      </c>
      <c r="F74" s="71">
        <v>57.3</v>
      </c>
      <c r="G74" s="72" t="s">
        <v>746</v>
      </c>
      <c r="H74" s="163">
        <f t="shared" si="4"/>
        <v>23.68</v>
      </c>
      <c r="I74" s="80">
        <f t="shared" si="5"/>
        <v>1.4544126991848285E-3</v>
      </c>
      <c r="J74" s="13"/>
      <c r="K74" s="83" t="s">
        <v>306</v>
      </c>
      <c r="L74" s="84">
        <v>6.4299079838518597E-2</v>
      </c>
      <c r="M74" s="96"/>
    </row>
    <row r="75" spans="1:13" x14ac:dyDescent="0.3">
      <c r="A75" s="102" t="s">
        <v>372</v>
      </c>
      <c r="B75" s="71">
        <v>186.9</v>
      </c>
      <c r="C75" s="71">
        <v>194.8</v>
      </c>
      <c r="D75" s="71">
        <v>198.3</v>
      </c>
      <c r="E75" s="71">
        <v>346.6</v>
      </c>
      <c r="F75" s="71">
        <v>240.2</v>
      </c>
      <c r="G75" s="72" t="s">
        <v>746</v>
      </c>
      <c r="H75" s="163">
        <f t="shared" si="4"/>
        <v>233.35999999999999</v>
      </c>
      <c r="I75" s="80">
        <f t="shared" si="5"/>
        <v>1.4332844065953192E-2</v>
      </c>
      <c r="J75" s="13"/>
      <c r="K75" s="83" t="s">
        <v>314</v>
      </c>
      <c r="L75" s="84">
        <v>6.2673060516958895E-2</v>
      </c>
      <c r="M75" s="96"/>
    </row>
    <row r="76" spans="1:13" x14ac:dyDescent="0.3">
      <c r="A76" s="102" t="s">
        <v>226</v>
      </c>
      <c r="B76" s="71">
        <v>3.1</v>
      </c>
      <c r="C76" s="74">
        <v>1</v>
      </c>
      <c r="D76" s="74">
        <v>1</v>
      </c>
      <c r="E76" s="74">
        <v>2</v>
      </c>
      <c r="F76" s="74">
        <v>2</v>
      </c>
      <c r="G76" s="72" t="s">
        <v>746</v>
      </c>
      <c r="H76" s="163">
        <f t="shared" si="4"/>
        <v>1.8199999999999998</v>
      </c>
      <c r="I76" s="80">
        <f t="shared" si="5"/>
        <v>1.1178340846775286E-4</v>
      </c>
      <c r="J76" s="13"/>
      <c r="K76" s="83" t="s">
        <v>263</v>
      </c>
      <c r="L76" s="84">
        <v>6.2667355186006052E-2</v>
      </c>
      <c r="M76" s="96"/>
    </row>
    <row r="77" spans="1:13" x14ac:dyDescent="0.3">
      <c r="A77" s="102" t="s">
        <v>294</v>
      </c>
      <c r="B77" s="74">
        <v>0</v>
      </c>
      <c r="C77" s="74">
        <v>0</v>
      </c>
      <c r="D77" s="74">
        <v>0</v>
      </c>
      <c r="E77" s="74">
        <v>0</v>
      </c>
      <c r="F77" s="74">
        <v>0</v>
      </c>
      <c r="G77" s="72" t="s">
        <v>746</v>
      </c>
      <c r="H77" s="163">
        <f t="shared" si="4"/>
        <v>0</v>
      </c>
      <c r="I77" s="80">
        <f t="shared" si="5"/>
        <v>0</v>
      </c>
      <c r="J77" s="13"/>
      <c r="K77" s="83" t="s">
        <v>384</v>
      </c>
      <c r="L77" s="84">
        <v>6.0791442368711923E-2</v>
      </c>
      <c r="M77" s="96"/>
    </row>
    <row r="78" spans="1:13" x14ac:dyDescent="0.3">
      <c r="A78" s="102" t="s">
        <v>317</v>
      </c>
      <c r="B78" s="71">
        <v>21.3</v>
      </c>
      <c r="C78" s="74">
        <v>1</v>
      </c>
      <c r="D78" s="71">
        <v>1.1000000000000001</v>
      </c>
      <c r="E78" s="71">
        <v>8.3000000000000007</v>
      </c>
      <c r="F78" s="71">
        <v>10.199999999999999</v>
      </c>
      <c r="G78" s="72" t="s">
        <v>746</v>
      </c>
      <c r="H78" s="163">
        <f t="shared" si="4"/>
        <v>8.3800000000000008</v>
      </c>
      <c r="I78" s="80">
        <f t="shared" si="5"/>
        <v>5.1469503459327976E-4</v>
      </c>
      <c r="J78" s="13"/>
      <c r="K78" s="83" t="s">
        <v>371</v>
      </c>
      <c r="L78" s="84">
        <v>5.4358111186288353E-2</v>
      </c>
      <c r="M78" s="96"/>
    </row>
    <row r="79" spans="1:13" x14ac:dyDescent="0.3">
      <c r="A79" s="102" t="s">
        <v>45</v>
      </c>
      <c r="B79" s="71">
        <v>5631.1</v>
      </c>
      <c r="C79" s="71">
        <v>5656.4</v>
      </c>
      <c r="D79" s="74">
        <v>5950</v>
      </c>
      <c r="E79" s="71">
        <v>8591.9</v>
      </c>
      <c r="F79" s="71">
        <v>8198.2000000000007</v>
      </c>
      <c r="G79" s="72" t="s">
        <v>746</v>
      </c>
      <c r="H79" s="163">
        <f t="shared" si="4"/>
        <v>6805.5200000000013</v>
      </c>
      <c r="I79" s="80">
        <f t="shared" si="5"/>
        <v>0.41799133076673722</v>
      </c>
      <c r="J79" s="13"/>
      <c r="K79" s="83" t="s">
        <v>198</v>
      </c>
      <c r="L79" s="84">
        <v>5.2740079328062635E-2</v>
      </c>
      <c r="M79" s="96"/>
    </row>
    <row r="80" spans="1:13" x14ac:dyDescent="0.3">
      <c r="A80" s="102" t="s">
        <v>258</v>
      </c>
      <c r="B80" s="74">
        <v>32</v>
      </c>
      <c r="C80" s="71">
        <v>29.5</v>
      </c>
      <c r="D80" s="71">
        <v>112.8</v>
      </c>
      <c r="E80" s="71">
        <v>121.4</v>
      </c>
      <c r="F80" s="71">
        <v>190.3</v>
      </c>
      <c r="G80" s="72" t="s">
        <v>746</v>
      </c>
      <c r="H80" s="163">
        <f t="shared" si="4"/>
        <v>97.200000000000017</v>
      </c>
      <c r="I80" s="80">
        <f t="shared" si="5"/>
        <v>5.9699710456404291E-3</v>
      </c>
      <c r="J80" s="13"/>
      <c r="K80" s="83" t="s">
        <v>307</v>
      </c>
      <c r="L80" s="84">
        <v>4.8849043618225042E-2</v>
      </c>
      <c r="M80" s="96"/>
    </row>
    <row r="81" spans="1:13" x14ac:dyDescent="0.3">
      <c r="A81" s="102" t="s">
        <v>222</v>
      </c>
      <c r="B81" s="71">
        <v>38.1</v>
      </c>
      <c r="C81" s="74">
        <v>45</v>
      </c>
      <c r="D81" s="74">
        <v>39</v>
      </c>
      <c r="E81" s="74">
        <v>44</v>
      </c>
      <c r="F81" s="74">
        <v>52</v>
      </c>
      <c r="G81" s="72" t="s">
        <v>746</v>
      </c>
      <c r="H81" s="163">
        <f t="shared" si="4"/>
        <v>43.62</v>
      </c>
      <c r="I81" s="80">
        <f t="shared" si="5"/>
        <v>2.6791166359139452E-3</v>
      </c>
      <c r="J81" s="13"/>
      <c r="K81" s="83" t="s">
        <v>614</v>
      </c>
      <c r="L81" s="84">
        <v>4.2373492986750458E-2</v>
      </c>
      <c r="M81" s="96"/>
    </row>
    <row r="82" spans="1:13" x14ac:dyDescent="0.3">
      <c r="A82" s="102" t="s">
        <v>229</v>
      </c>
      <c r="B82" s="71">
        <v>18.100000000000001</v>
      </c>
      <c r="C82" s="71">
        <v>17.3</v>
      </c>
      <c r="D82" s="71">
        <v>18.5</v>
      </c>
      <c r="E82" s="71">
        <v>24.9</v>
      </c>
      <c r="F82" s="74">
        <v>25</v>
      </c>
      <c r="G82" s="72" t="s">
        <v>746</v>
      </c>
      <c r="H82" s="163">
        <f t="shared" si="4"/>
        <v>20.76</v>
      </c>
      <c r="I82" s="80">
        <f t="shared" si="5"/>
        <v>1.2750678899948076E-3</v>
      </c>
      <c r="J82" s="13"/>
      <c r="K82" s="83" t="s">
        <v>242</v>
      </c>
      <c r="L82" s="84">
        <v>4.0412000205163695E-2</v>
      </c>
      <c r="M82" s="96"/>
    </row>
    <row r="83" spans="1:13" x14ac:dyDescent="0.3">
      <c r="A83" s="102" t="s">
        <v>231</v>
      </c>
      <c r="B83" s="71">
        <v>9.6</v>
      </c>
      <c r="C83" s="71">
        <v>3.3</v>
      </c>
      <c r="D83" s="71">
        <v>0.1</v>
      </c>
      <c r="E83" s="71">
        <v>0.4</v>
      </c>
      <c r="F83" s="71">
        <v>0.5</v>
      </c>
      <c r="G83" s="72" t="s">
        <v>746</v>
      </c>
      <c r="H83" s="163">
        <f t="shared" si="4"/>
        <v>2.78</v>
      </c>
      <c r="I83" s="80">
        <f t="shared" si="5"/>
        <v>1.7074608546173241E-4</v>
      </c>
      <c r="J83" s="13"/>
      <c r="K83" s="83" t="s">
        <v>337</v>
      </c>
      <c r="L83" s="84">
        <v>4.0382332484208923E-2</v>
      </c>
      <c r="M83" s="96"/>
    </row>
    <row r="84" spans="1:13" x14ac:dyDescent="0.3">
      <c r="A84" s="102" t="s">
        <v>649</v>
      </c>
      <c r="B84" s="71">
        <v>800.5</v>
      </c>
      <c r="C84" s="71">
        <v>273.5</v>
      </c>
      <c r="D84" s="74">
        <v>265</v>
      </c>
      <c r="E84" s="71">
        <v>1115.3</v>
      </c>
      <c r="F84" s="71">
        <v>721.5</v>
      </c>
      <c r="G84" s="72" t="s">
        <v>746</v>
      </c>
      <c r="H84" s="163">
        <f t="shared" si="4"/>
        <v>635.16000000000008</v>
      </c>
      <c r="I84" s="80">
        <f t="shared" si="5"/>
        <v>3.9011181166141717E-2</v>
      </c>
      <c r="J84" s="13"/>
      <c r="K84" s="83" t="s">
        <v>649</v>
      </c>
      <c r="L84" s="84">
        <v>3.62379800800652E-2</v>
      </c>
      <c r="M84" s="96"/>
    </row>
    <row r="85" spans="1:13" x14ac:dyDescent="0.3">
      <c r="A85" s="102" t="s">
        <v>555</v>
      </c>
      <c r="B85" s="74">
        <v>3</v>
      </c>
      <c r="C85" s="74">
        <v>2</v>
      </c>
      <c r="D85" s="74">
        <v>0</v>
      </c>
      <c r="E85" s="74">
        <v>0</v>
      </c>
      <c r="F85" s="74">
        <v>2</v>
      </c>
      <c r="G85" s="72" t="s">
        <v>746</v>
      </c>
      <c r="H85" s="163">
        <f t="shared" si="4"/>
        <v>1.4</v>
      </c>
      <c r="I85" s="80">
        <f t="shared" si="5"/>
        <v>8.5987237282886822E-5</v>
      </c>
      <c r="J85" s="13"/>
      <c r="K85" s="83" t="s">
        <v>334</v>
      </c>
      <c r="L85" s="84">
        <v>3.5051271241874259E-2</v>
      </c>
      <c r="M85" s="96"/>
    </row>
    <row r="86" spans="1:13" x14ac:dyDescent="0.3">
      <c r="A86" s="102" t="s">
        <v>266</v>
      </c>
      <c r="B86" s="71">
        <v>2477.5</v>
      </c>
      <c r="C86" s="71">
        <v>1916.8</v>
      </c>
      <c r="D86" s="71">
        <v>1482.5</v>
      </c>
      <c r="E86" s="71">
        <v>908.9</v>
      </c>
      <c r="F86" s="74">
        <v>252</v>
      </c>
      <c r="G86" s="72" t="s">
        <v>746</v>
      </c>
      <c r="H86" s="163">
        <f t="shared" si="4"/>
        <v>1407.54</v>
      </c>
      <c r="I86" s="80">
        <f t="shared" si="5"/>
        <v>8.6450339975110368E-2</v>
      </c>
      <c r="J86" s="13"/>
      <c r="K86" s="83" t="s">
        <v>284</v>
      </c>
      <c r="L86" s="84">
        <v>3.112828567870075E-2</v>
      </c>
      <c r="M86" s="96"/>
    </row>
    <row r="87" spans="1:13" x14ac:dyDescent="0.3">
      <c r="A87" s="102" t="s">
        <v>270</v>
      </c>
      <c r="B87" s="74">
        <v>15</v>
      </c>
      <c r="C87" s="74">
        <v>5</v>
      </c>
      <c r="D87" s="74">
        <v>4</v>
      </c>
      <c r="E87" s="71">
        <v>4.0999999999999996</v>
      </c>
      <c r="F87" s="74">
        <v>7</v>
      </c>
      <c r="G87" s="72" t="s">
        <v>746</v>
      </c>
      <c r="H87" s="163">
        <f t="shared" si="4"/>
        <v>7.0200000000000005</v>
      </c>
      <c r="I87" s="80">
        <f t="shared" si="5"/>
        <v>4.3116457551847543E-4</v>
      </c>
      <c r="J87" s="13"/>
      <c r="K87" s="83" t="s">
        <v>388</v>
      </c>
      <c r="L87" s="84">
        <v>2.7659444459373392E-2</v>
      </c>
      <c r="M87" s="96"/>
    </row>
    <row r="88" spans="1:13" x14ac:dyDescent="0.3">
      <c r="A88" s="102" t="s">
        <v>271</v>
      </c>
      <c r="B88" s="74">
        <v>1</v>
      </c>
      <c r="C88" s="74">
        <v>1</v>
      </c>
      <c r="D88" s="71">
        <v>0.1</v>
      </c>
      <c r="E88" s="74">
        <v>0</v>
      </c>
      <c r="F88" s="74">
        <v>0</v>
      </c>
      <c r="G88" s="72" t="s">
        <v>746</v>
      </c>
      <c r="H88" s="163">
        <f t="shared" si="4"/>
        <v>0.42000000000000004</v>
      </c>
      <c r="I88" s="80">
        <f t="shared" si="5"/>
        <v>2.5796171184866048E-5</v>
      </c>
      <c r="J88" s="13"/>
      <c r="K88" s="83" t="s">
        <v>251</v>
      </c>
      <c r="L88" s="84">
        <v>2.7090052430279864E-2</v>
      </c>
      <c r="M88" s="96"/>
    </row>
    <row r="89" spans="1:13" x14ac:dyDescent="0.3">
      <c r="A89" s="102" t="s">
        <v>295</v>
      </c>
      <c r="B89" s="71">
        <v>9.8000000000000007</v>
      </c>
      <c r="C89" s="71">
        <v>7.2</v>
      </c>
      <c r="D89" s="71">
        <v>6.1</v>
      </c>
      <c r="E89" s="71">
        <v>13.1</v>
      </c>
      <c r="F89" s="71">
        <v>12.1</v>
      </c>
      <c r="G89" s="72" t="s">
        <v>746</v>
      </c>
      <c r="H89" s="163">
        <f t="shared" si="4"/>
        <v>9.66</v>
      </c>
      <c r="I89" s="80">
        <f t="shared" si="5"/>
        <v>5.933119372519191E-4</v>
      </c>
      <c r="J89" s="13"/>
      <c r="K89" s="83" t="s">
        <v>203</v>
      </c>
      <c r="L89" s="84">
        <v>2.3953261472407849E-2</v>
      </c>
      <c r="M89" s="96"/>
    </row>
    <row r="90" spans="1:13" x14ac:dyDescent="0.3">
      <c r="A90" s="102" t="s">
        <v>304</v>
      </c>
      <c r="B90" s="71">
        <v>24.2</v>
      </c>
      <c r="C90" s="71">
        <v>26.2</v>
      </c>
      <c r="D90" s="71">
        <v>34.200000000000003</v>
      </c>
      <c r="E90" s="71">
        <v>29.2</v>
      </c>
      <c r="F90" s="71">
        <v>50.3</v>
      </c>
      <c r="G90" s="72" t="s">
        <v>746</v>
      </c>
      <c r="H90" s="163">
        <f t="shared" si="4"/>
        <v>32.82</v>
      </c>
      <c r="I90" s="80">
        <f t="shared" si="5"/>
        <v>2.0157865197316755E-3</v>
      </c>
      <c r="J90" s="13"/>
      <c r="K90" s="83" t="s">
        <v>252</v>
      </c>
      <c r="L90" s="84">
        <v>2.3342791060453859E-2</v>
      </c>
      <c r="M90" s="96"/>
    </row>
    <row r="91" spans="1:13" x14ac:dyDescent="0.3">
      <c r="A91" s="102" t="s">
        <v>307</v>
      </c>
      <c r="B91" s="71">
        <v>842.3</v>
      </c>
      <c r="C91" s="71">
        <v>704.5</v>
      </c>
      <c r="D91" s="71">
        <v>840.3</v>
      </c>
      <c r="E91" s="71">
        <v>917.2</v>
      </c>
      <c r="F91" s="71">
        <v>976.7</v>
      </c>
      <c r="G91" s="72" t="s">
        <v>746</v>
      </c>
      <c r="H91" s="163">
        <f t="shared" si="4"/>
        <v>856.2</v>
      </c>
      <c r="I91" s="80">
        <f t="shared" si="5"/>
        <v>5.2587337544005505E-2</v>
      </c>
      <c r="J91" s="13"/>
      <c r="K91" s="83" t="s">
        <v>346</v>
      </c>
      <c r="L91" s="84">
        <v>2.1619781112695861E-2</v>
      </c>
      <c r="M91" s="96"/>
    </row>
    <row r="92" spans="1:13" x14ac:dyDescent="0.3">
      <c r="A92" s="102" t="s">
        <v>323</v>
      </c>
      <c r="B92" s="71">
        <v>1421.2</v>
      </c>
      <c r="C92" s="71">
        <v>1462.6</v>
      </c>
      <c r="D92" s="74">
        <v>1536</v>
      </c>
      <c r="E92" s="71">
        <v>1565.9</v>
      </c>
      <c r="F92" s="71">
        <v>1580.6</v>
      </c>
      <c r="G92" s="72" t="s">
        <v>746</v>
      </c>
      <c r="H92" s="163">
        <f t="shared" si="4"/>
        <v>1513.2600000000002</v>
      </c>
      <c r="I92" s="80">
        <f t="shared" si="5"/>
        <v>9.2943604779072375E-2</v>
      </c>
      <c r="J92" s="13"/>
      <c r="K92" s="83" t="s">
        <v>279</v>
      </c>
      <c r="L92" s="84">
        <v>2.0419379480218106E-2</v>
      </c>
      <c r="M92" s="96"/>
    </row>
    <row r="93" spans="1:13" x14ac:dyDescent="0.3">
      <c r="A93" s="102" t="s">
        <v>324</v>
      </c>
      <c r="B93" s="71">
        <v>3979.8</v>
      </c>
      <c r="C93" s="71">
        <v>3455.3</v>
      </c>
      <c r="D93" s="71">
        <v>2993.9</v>
      </c>
      <c r="E93" s="71">
        <v>3222.4</v>
      </c>
      <c r="F93" s="74">
        <v>2475</v>
      </c>
      <c r="G93" s="72" t="s">
        <v>746</v>
      </c>
      <c r="H93" s="163">
        <f t="shared" si="4"/>
        <v>3225.2799999999997</v>
      </c>
      <c r="I93" s="80">
        <f t="shared" si="5"/>
        <v>0.19809494047410658</v>
      </c>
      <c r="J93" s="13"/>
      <c r="K93" s="83" t="s">
        <v>213</v>
      </c>
      <c r="L93" s="84">
        <v>1.9924156753511505E-2</v>
      </c>
      <c r="M93" s="96"/>
    </row>
    <row r="94" spans="1:13" x14ac:dyDescent="0.3">
      <c r="A94" s="102" t="s">
        <v>644</v>
      </c>
      <c r="B94" s="74">
        <v>0</v>
      </c>
      <c r="C94" s="74">
        <v>0</v>
      </c>
      <c r="D94" s="74">
        <v>0</v>
      </c>
      <c r="E94" s="74">
        <v>0</v>
      </c>
      <c r="F94" s="74">
        <v>0</v>
      </c>
      <c r="G94" s="72" t="s">
        <v>746</v>
      </c>
      <c r="H94" s="163">
        <f t="shared" ref="H94:H129" si="6">AVERAGE(B94:F94)</f>
        <v>0</v>
      </c>
      <c r="I94" s="80">
        <f t="shared" ref="I94:I125" si="7">H94/$H$6*100</f>
        <v>0</v>
      </c>
      <c r="J94" s="13"/>
      <c r="K94" s="83" t="s">
        <v>328</v>
      </c>
      <c r="L94" s="84">
        <v>1.3372154687268847E-2</v>
      </c>
      <c r="M94" s="96"/>
    </row>
    <row r="95" spans="1:13" x14ac:dyDescent="0.3">
      <c r="A95" s="102" t="s">
        <v>344</v>
      </c>
      <c r="B95" s="71">
        <v>133.30000000000001</v>
      </c>
      <c r="C95" s="71">
        <v>108.7</v>
      </c>
      <c r="D95" s="71">
        <v>123.2</v>
      </c>
      <c r="E95" s="74">
        <v>106</v>
      </c>
      <c r="F95" s="71">
        <v>136.4</v>
      </c>
      <c r="G95" s="72" t="s">
        <v>746</v>
      </c>
      <c r="H95" s="163">
        <f t="shared" si="6"/>
        <v>121.52000000000001</v>
      </c>
      <c r="I95" s="80">
        <f t="shared" si="7"/>
        <v>7.463692196154577E-3</v>
      </c>
      <c r="J95" s="13"/>
      <c r="K95" s="83" t="s">
        <v>372</v>
      </c>
      <c r="L95" s="84">
        <v>1.3313960311549865E-2</v>
      </c>
      <c r="M95" s="96"/>
    </row>
    <row r="96" spans="1:13" x14ac:dyDescent="0.3">
      <c r="A96" s="102" t="s">
        <v>347</v>
      </c>
      <c r="B96" s="71">
        <v>24.7</v>
      </c>
      <c r="C96" s="71">
        <v>10.5</v>
      </c>
      <c r="D96" s="74">
        <v>10</v>
      </c>
      <c r="E96" s="74">
        <v>32</v>
      </c>
      <c r="F96" s="71">
        <v>7.8</v>
      </c>
      <c r="G96" s="72" t="s">
        <v>746</v>
      </c>
      <c r="H96" s="163">
        <f t="shared" si="6"/>
        <v>17</v>
      </c>
      <c r="I96" s="80">
        <f t="shared" si="7"/>
        <v>1.0441307384350543E-3</v>
      </c>
      <c r="J96" s="13"/>
      <c r="K96" s="83" t="s">
        <v>282</v>
      </c>
      <c r="L96" s="84">
        <v>1.3255765935830886E-2</v>
      </c>
      <c r="M96" s="96"/>
    </row>
    <row r="97" spans="1:13" x14ac:dyDescent="0.3">
      <c r="A97" s="102" t="s">
        <v>369</v>
      </c>
      <c r="B97" s="71">
        <v>17.100000000000001</v>
      </c>
      <c r="C97" s="71">
        <v>12.9</v>
      </c>
      <c r="D97" s="74">
        <v>7</v>
      </c>
      <c r="E97" s="74">
        <v>18</v>
      </c>
      <c r="F97" s="74">
        <v>31</v>
      </c>
      <c r="G97" s="72" t="s">
        <v>746</v>
      </c>
      <c r="H97" s="163">
        <f t="shared" si="6"/>
        <v>17.2</v>
      </c>
      <c r="I97" s="80">
        <f t="shared" si="7"/>
        <v>1.0564146294754666E-3</v>
      </c>
      <c r="J97" s="13"/>
      <c r="K97" s="83" t="s">
        <v>225</v>
      </c>
      <c r="L97" s="84">
        <v>1.2212831437651546E-2</v>
      </c>
      <c r="M97" s="96"/>
    </row>
    <row r="98" spans="1:13" x14ac:dyDescent="0.3">
      <c r="A98" s="102" t="s">
        <v>603</v>
      </c>
      <c r="B98" s="71">
        <v>101018.3</v>
      </c>
      <c r="C98" s="71">
        <v>74627.8</v>
      </c>
      <c r="D98" s="71">
        <v>28049.200000000001</v>
      </c>
      <c r="E98" s="71">
        <v>26289.1</v>
      </c>
      <c r="F98" s="71">
        <v>20503.7</v>
      </c>
      <c r="G98" s="72" t="s">
        <v>746</v>
      </c>
      <c r="H98" s="163">
        <f t="shared" si="6"/>
        <v>50097.62000000001</v>
      </c>
      <c r="I98" s="80">
        <f t="shared" si="7"/>
        <v>3.0769685273199272</v>
      </c>
      <c r="J98" s="13"/>
      <c r="K98" s="83" t="s">
        <v>255</v>
      </c>
      <c r="L98" s="84">
        <v>1.1255476903764819E-2</v>
      </c>
      <c r="M98" s="96"/>
    </row>
    <row r="99" spans="1:13" x14ac:dyDescent="0.3">
      <c r="A99" s="102" t="s">
        <v>674</v>
      </c>
      <c r="B99" s="71">
        <v>23.9</v>
      </c>
      <c r="C99" s="71">
        <v>21.1</v>
      </c>
      <c r="D99" s="71">
        <v>16.100000000000001</v>
      </c>
      <c r="E99" s="71">
        <v>16.3</v>
      </c>
      <c r="F99" s="71">
        <v>16.5</v>
      </c>
      <c r="G99" s="72" t="s">
        <v>746</v>
      </c>
      <c r="H99" s="163">
        <f t="shared" si="6"/>
        <v>18.78</v>
      </c>
      <c r="I99" s="80">
        <f t="shared" si="7"/>
        <v>1.1534573686947248E-3</v>
      </c>
      <c r="J99" s="13"/>
      <c r="K99" s="83" t="s">
        <v>313</v>
      </c>
      <c r="L99" s="84">
        <v>1.0344906083691385E-2</v>
      </c>
      <c r="M99" s="96"/>
    </row>
    <row r="100" spans="1:13" x14ac:dyDescent="0.3">
      <c r="A100" s="102" t="s">
        <v>208</v>
      </c>
      <c r="B100" s="71">
        <v>2.1</v>
      </c>
      <c r="C100" s="71">
        <v>1.1000000000000001</v>
      </c>
      <c r="D100" s="71">
        <v>0.1</v>
      </c>
      <c r="E100" s="71">
        <v>0.1</v>
      </c>
      <c r="F100" s="71">
        <v>0.1</v>
      </c>
      <c r="G100" s="72" t="s">
        <v>746</v>
      </c>
      <c r="H100" s="163">
        <f t="shared" si="6"/>
        <v>0.70000000000000007</v>
      </c>
      <c r="I100" s="80">
        <f t="shared" si="7"/>
        <v>4.2993618641443418E-5</v>
      </c>
      <c r="J100" s="13"/>
      <c r="K100" s="83" t="s">
        <v>654</v>
      </c>
      <c r="L100" s="84">
        <v>1.0025407550332288E-2</v>
      </c>
      <c r="M100" s="96"/>
    </row>
    <row r="101" spans="1:13" x14ac:dyDescent="0.3">
      <c r="A101" s="102" t="s">
        <v>614</v>
      </c>
      <c r="B101" s="74">
        <v>592</v>
      </c>
      <c r="C101" s="71">
        <v>984.2</v>
      </c>
      <c r="D101" s="71">
        <v>580.1</v>
      </c>
      <c r="E101" s="71">
        <v>739.4</v>
      </c>
      <c r="F101" s="71">
        <v>817.8</v>
      </c>
      <c r="G101" s="72" t="s">
        <v>746</v>
      </c>
      <c r="H101" s="163">
        <f t="shared" si="6"/>
        <v>742.7</v>
      </c>
      <c r="I101" s="80">
        <f t="shared" si="7"/>
        <v>4.5616229378571467E-2</v>
      </c>
      <c r="J101" s="13"/>
      <c r="K101" s="83" t="s">
        <v>326</v>
      </c>
      <c r="L101" s="84">
        <v>9.8861974750829671E-3</v>
      </c>
      <c r="M101" s="96"/>
    </row>
    <row r="102" spans="1:13" x14ac:dyDescent="0.3">
      <c r="A102" s="102" t="s">
        <v>214</v>
      </c>
      <c r="B102" s="71">
        <v>9268.9</v>
      </c>
      <c r="C102" s="71">
        <v>20360.400000000001</v>
      </c>
      <c r="D102" s="74">
        <v>18775</v>
      </c>
      <c r="E102" s="71">
        <v>22622.9</v>
      </c>
      <c r="F102" s="71">
        <v>5660.3</v>
      </c>
      <c r="G102" s="72" t="s">
        <v>746</v>
      </c>
      <c r="H102" s="163">
        <f t="shared" si="6"/>
        <v>15337.500000000004</v>
      </c>
      <c r="I102" s="80">
        <f t="shared" si="7"/>
        <v>0.94202089416162649</v>
      </c>
      <c r="J102" s="13"/>
      <c r="K102" s="83" t="s">
        <v>278</v>
      </c>
      <c r="L102" s="84">
        <v>8.9801909197718081E-3</v>
      </c>
      <c r="M102" s="96"/>
    </row>
    <row r="103" spans="1:13" x14ac:dyDescent="0.3">
      <c r="A103" s="102" t="s">
        <v>218</v>
      </c>
      <c r="B103" s="71">
        <v>14543.6</v>
      </c>
      <c r="C103" s="71">
        <v>11080.9</v>
      </c>
      <c r="D103" s="71">
        <v>11370.6</v>
      </c>
      <c r="E103" s="71">
        <v>12118.5</v>
      </c>
      <c r="F103" s="71">
        <v>9794.5</v>
      </c>
      <c r="G103" s="72" t="s">
        <v>746</v>
      </c>
      <c r="H103" s="163">
        <f t="shared" si="6"/>
        <v>11781.619999999999</v>
      </c>
      <c r="I103" s="80">
        <f t="shared" si="7"/>
        <v>0.72362068179771788</v>
      </c>
      <c r="J103" s="13"/>
      <c r="K103" s="83" t="s">
        <v>233</v>
      </c>
      <c r="L103" s="84">
        <v>8.8980341540508979E-3</v>
      </c>
      <c r="M103" s="96"/>
    </row>
    <row r="104" spans="1:13" x14ac:dyDescent="0.3">
      <c r="A104" s="102" t="s">
        <v>676</v>
      </c>
      <c r="B104" s="74">
        <v>20</v>
      </c>
      <c r="C104" s="74">
        <v>0</v>
      </c>
      <c r="D104" s="74">
        <v>0</v>
      </c>
      <c r="E104" s="74">
        <v>24</v>
      </c>
      <c r="F104" s="74">
        <v>23</v>
      </c>
      <c r="G104" s="72" t="s">
        <v>746</v>
      </c>
      <c r="H104" s="163">
        <f t="shared" si="6"/>
        <v>13.4</v>
      </c>
      <c r="I104" s="80">
        <f t="shared" si="7"/>
        <v>8.2302069970763107E-4</v>
      </c>
      <c r="J104" s="13"/>
      <c r="K104" s="83" t="s">
        <v>219</v>
      </c>
      <c r="L104" s="84">
        <v>8.6937833059391872E-3</v>
      </c>
      <c r="M104" s="96"/>
    </row>
    <row r="105" spans="1:13" x14ac:dyDescent="0.3">
      <c r="A105" s="102" t="s">
        <v>596</v>
      </c>
      <c r="B105" s="71">
        <v>13333.5</v>
      </c>
      <c r="C105" s="71">
        <v>7728.7</v>
      </c>
      <c r="D105" s="71">
        <v>12830.8</v>
      </c>
      <c r="E105" s="71">
        <v>18537.400000000001</v>
      </c>
      <c r="F105" s="71">
        <v>11896.1</v>
      </c>
      <c r="G105" s="72" t="s">
        <v>746</v>
      </c>
      <c r="H105" s="163">
        <f t="shared" si="6"/>
        <v>12865.3</v>
      </c>
      <c r="I105" s="80">
        <f t="shared" si="7"/>
        <v>0.79017971701108836</v>
      </c>
      <c r="J105" s="13"/>
      <c r="K105" s="83" t="s">
        <v>296</v>
      </c>
      <c r="L105" s="84">
        <v>8.5032252521142979E-3</v>
      </c>
      <c r="M105" s="96"/>
    </row>
    <row r="106" spans="1:13" x14ac:dyDescent="0.3">
      <c r="A106" s="102" t="s">
        <v>587</v>
      </c>
      <c r="B106" s="71">
        <v>23248.5</v>
      </c>
      <c r="C106" s="71">
        <v>19484.2</v>
      </c>
      <c r="D106" s="71">
        <v>18472.3</v>
      </c>
      <c r="E106" s="71">
        <v>22782.1</v>
      </c>
      <c r="F106" s="71">
        <v>22963.5</v>
      </c>
      <c r="G106" s="72" t="s">
        <v>746</v>
      </c>
      <c r="H106" s="163">
        <f t="shared" si="6"/>
        <v>21390.120000000003</v>
      </c>
      <c r="I106" s="80">
        <f t="shared" si="7"/>
        <v>1.313769517106731</v>
      </c>
      <c r="J106" s="13"/>
      <c r="K106" s="83" t="s">
        <v>264</v>
      </c>
      <c r="L106" s="84">
        <v>8.3914007654386103E-3</v>
      </c>
      <c r="M106" s="96"/>
    </row>
    <row r="107" spans="1:13" x14ac:dyDescent="0.3">
      <c r="A107" s="102" t="s">
        <v>245</v>
      </c>
      <c r="B107" s="71">
        <v>163.30000000000001</v>
      </c>
      <c r="C107" s="71">
        <v>165.8</v>
      </c>
      <c r="D107" s="71">
        <v>106.8</v>
      </c>
      <c r="E107" s="74">
        <v>117</v>
      </c>
      <c r="F107" s="74">
        <v>100</v>
      </c>
      <c r="G107" s="72" t="s">
        <v>746</v>
      </c>
      <c r="H107" s="163">
        <f t="shared" si="6"/>
        <v>130.58000000000001</v>
      </c>
      <c r="I107" s="80">
        <f t="shared" si="7"/>
        <v>8.0201524602852587E-3</v>
      </c>
      <c r="J107" s="13"/>
      <c r="K107" s="83" t="s">
        <v>675</v>
      </c>
      <c r="L107" s="84">
        <v>8.3377706544819075E-3</v>
      </c>
      <c r="M107" s="96"/>
    </row>
    <row r="108" spans="1:13" x14ac:dyDescent="0.3">
      <c r="A108" s="102" t="s">
        <v>678</v>
      </c>
      <c r="B108" s="71">
        <v>3669.2</v>
      </c>
      <c r="C108" s="71">
        <v>3439.3</v>
      </c>
      <c r="D108" s="71">
        <v>4281.5</v>
      </c>
      <c r="E108" s="71">
        <v>4370.1000000000004</v>
      </c>
      <c r="F108" s="71">
        <v>4358.3999999999996</v>
      </c>
      <c r="G108" s="72" t="s">
        <v>746</v>
      </c>
      <c r="H108" s="163">
        <f t="shared" si="6"/>
        <v>4023.7</v>
      </c>
      <c r="I108" s="80">
        <f t="shared" si="7"/>
        <v>0.24713346189653693</v>
      </c>
      <c r="J108" s="13"/>
      <c r="K108" s="83" t="s">
        <v>382</v>
      </c>
      <c r="L108" s="84">
        <v>8.0707611658889424E-3</v>
      </c>
      <c r="M108" s="96"/>
    </row>
    <row r="109" spans="1:13" x14ac:dyDescent="0.3">
      <c r="A109" s="102" t="s">
        <v>250</v>
      </c>
      <c r="B109" s="74">
        <v>0</v>
      </c>
      <c r="C109" s="74">
        <v>0</v>
      </c>
      <c r="D109" s="74">
        <v>0</v>
      </c>
      <c r="E109" s="74">
        <v>0</v>
      </c>
      <c r="F109" s="74">
        <v>0</v>
      </c>
      <c r="G109" s="72" t="s">
        <v>746</v>
      </c>
      <c r="H109" s="163">
        <f t="shared" si="6"/>
        <v>0</v>
      </c>
      <c r="I109" s="80">
        <f t="shared" si="7"/>
        <v>0</v>
      </c>
      <c r="J109" s="13"/>
      <c r="K109" s="83" t="s">
        <v>286</v>
      </c>
      <c r="L109" s="84">
        <v>8.0331059816001939E-3</v>
      </c>
      <c r="M109" s="96"/>
    </row>
    <row r="110" spans="1:13" x14ac:dyDescent="0.3">
      <c r="A110" s="102" t="s">
        <v>251</v>
      </c>
      <c r="B110" s="74">
        <v>347</v>
      </c>
      <c r="C110" s="71">
        <v>390.7</v>
      </c>
      <c r="D110" s="71">
        <v>488.5</v>
      </c>
      <c r="E110" s="71">
        <v>590.70000000000005</v>
      </c>
      <c r="F110" s="71">
        <v>557.20000000000005</v>
      </c>
      <c r="G110" s="72" t="s">
        <v>746</v>
      </c>
      <c r="H110" s="163">
        <f t="shared" si="6"/>
        <v>474.82000000000005</v>
      </c>
      <c r="I110" s="80">
        <f t="shared" si="7"/>
        <v>2.9163185719043094E-2</v>
      </c>
      <c r="J110" s="13"/>
      <c r="K110" s="83" t="s">
        <v>329</v>
      </c>
      <c r="L110" s="84">
        <v>7.5298957915596139E-3</v>
      </c>
      <c r="M110" s="96"/>
    </row>
    <row r="111" spans="1:13" x14ac:dyDescent="0.3">
      <c r="A111" s="102" t="s">
        <v>268</v>
      </c>
      <c r="B111" s="74">
        <v>35</v>
      </c>
      <c r="C111" s="74">
        <v>0</v>
      </c>
      <c r="D111" s="74">
        <v>0</v>
      </c>
      <c r="E111" s="74">
        <v>0</v>
      </c>
      <c r="F111" s="74">
        <v>0</v>
      </c>
      <c r="G111" s="72" t="s">
        <v>746</v>
      </c>
      <c r="H111" s="163">
        <f t="shared" si="6"/>
        <v>7</v>
      </c>
      <c r="I111" s="80">
        <f t="shared" si="7"/>
        <v>4.2993618641443414E-4</v>
      </c>
      <c r="J111" s="13"/>
      <c r="K111" s="83" t="s">
        <v>245</v>
      </c>
      <c r="L111" s="84">
        <v>7.4500211582198394E-3</v>
      </c>
      <c r="M111" s="96"/>
    </row>
    <row r="112" spans="1:13" x14ac:dyDescent="0.3">
      <c r="A112" s="102" t="s">
        <v>273</v>
      </c>
      <c r="B112" s="71">
        <v>2.2000000000000002</v>
      </c>
      <c r="C112" s="71">
        <v>2.8</v>
      </c>
      <c r="D112" s="71">
        <v>1.8</v>
      </c>
      <c r="E112" s="71">
        <v>1.8</v>
      </c>
      <c r="F112" s="71">
        <v>1.8</v>
      </c>
      <c r="G112" s="72" t="s">
        <v>746</v>
      </c>
      <c r="H112" s="163">
        <f t="shared" si="6"/>
        <v>2.08</v>
      </c>
      <c r="I112" s="80">
        <f t="shared" si="7"/>
        <v>1.2775246682028899E-4</v>
      </c>
      <c r="J112" s="13"/>
      <c r="K112" s="83" t="s">
        <v>293</v>
      </c>
      <c r="L112" s="84">
        <v>6.986748284849147E-3</v>
      </c>
      <c r="M112" s="96"/>
    </row>
    <row r="113" spans="1:13" x14ac:dyDescent="0.3">
      <c r="A113" s="102" t="s">
        <v>282</v>
      </c>
      <c r="B113" s="71">
        <v>229.7</v>
      </c>
      <c r="C113" s="71">
        <v>192.9</v>
      </c>
      <c r="D113" s="74">
        <v>193</v>
      </c>
      <c r="E113" s="71">
        <v>220.2</v>
      </c>
      <c r="F113" s="71">
        <v>325.89999999999998</v>
      </c>
      <c r="G113" s="72" t="s">
        <v>746</v>
      </c>
      <c r="H113" s="163">
        <f t="shared" si="6"/>
        <v>232.33999999999997</v>
      </c>
      <c r="I113" s="80">
        <f t="shared" si="7"/>
        <v>1.4270196221647088E-2</v>
      </c>
      <c r="J113" s="13"/>
      <c r="K113" s="83" t="s">
        <v>344</v>
      </c>
      <c r="L113" s="84">
        <v>6.9331181738924406E-3</v>
      </c>
      <c r="M113" s="96"/>
    </row>
    <row r="114" spans="1:13" x14ac:dyDescent="0.3">
      <c r="A114" s="102" t="s">
        <v>653</v>
      </c>
      <c r="B114" s="74">
        <v>0</v>
      </c>
      <c r="C114" s="74">
        <v>0</v>
      </c>
      <c r="D114" s="74">
        <v>0</v>
      </c>
      <c r="E114" s="74">
        <v>0</v>
      </c>
      <c r="F114" s="74">
        <v>0</v>
      </c>
      <c r="G114" s="72" t="s">
        <v>746</v>
      </c>
      <c r="H114" s="163">
        <f t="shared" si="6"/>
        <v>0</v>
      </c>
      <c r="I114" s="80">
        <f t="shared" si="7"/>
        <v>0</v>
      </c>
      <c r="J114" s="13"/>
      <c r="K114" s="83" t="s">
        <v>274</v>
      </c>
      <c r="L114" s="84">
        <v>6.9160021810339162E-3</v>
      </c>
      <c r="M114" s="96"/>
    </row>
    <row r="115" spans="1:13" x14ac:dyDescent="0.3">
      <c r="A115" s="102" t="s">
        <v>677</v>
      </c>
      <c r="B115" s="71">
        <v>15.9</v>
      </c>
      <c r="C115" s="71">
        <v>15.6</v>
      </c>
      <c r="D115" s="71">
        <v>16.399999999999999</v>
      </c>
      <c r="E115" s="74">
        <v>56</v>
      </c>
      <c r="F115" s="71">
        <v>61.7</v>
      </c>
      <c r="G115" s="72" t="s">
        <v>746</v>
      </c>
      <c r="H115" s="163">
        <f t="shared" si="6"/>
        <v>33.120000000000005</v>
      </c>
      <c r="I115" s="80">
        <f t="shared" si="7"/>
        <v>2.0342123562922944E-3</v>
      </c>
      <c r="J115" s="13"/>
      <c r="K115" s="83" t="s">
        <v>389</v>
      </c>
      <c r="L115" s="84">
        <v>6.7265851933995934E-3</v>
      </c>
      <c r="M115" s="96"/>
    </row>
    <row r="116" spans="1:13" x14ac:dyDescent="0.3">
      <c r="A116" s="102" t="s">
        <v>668</v>
      </c>
      <c r="B116" s="71">
        <v>27.1</v>
      </c>
      <c r="C116" s="71">
        <v>27.9</v>
      </c>
      <c r="D116" s="71">
        <v>29.5</v>
      </c>
      <c r="E116" s="71">
        <v>39.1</v>
      </c>
      <c r="F116" s="71">
        <v>50.7</v>
      </c>
      <c r="G116" s="72" t="s">
        <v>746</v>
      </c>
      <c r="H116" s="163">
        <f t="shared" si="6"/>
        <v>34.86</v>
      </c>
      <c r="I116" s="80">
        <f t="shared" si="7"/>
        <v>2.141082208343882E-3</v>
      </c>
      <c r="J116" s="13"/>
      <c r="K116" s="83" t="s">
        <v>406</v>
      </c>
      <c r="L116" s="84">
        <v>6.5246164776690194E-3</v>
      </c>
      <c r="M116" s="96"/>
    </row>
    <row r="117" spans="1:13" x14ac:dyDescent="0.3">
      <c r="A117" s="102" t="s">
        <v>675</v>
      </c>
      <c r="B117" s="71">
        <v>133.30000000000001</v>
      </c>
      <c r="C117" s="71">
        <v>137.30000000000001</v>
      </c>
      <c r="D117" s="71">
        <v>144.30000000000001</v>
      </c>
      <c r="E117" s="71">
        <v>146.19999999999999</v>
      </c>
      <c r="F117" s="71">
        <v>169.6</v>
      </c>
      <c r="G117" s="72" t="s">
        <v>746</v>
      </c>
      <c r="H117" s="163">
        <f t="shared" si="6"/>
        <v>146.14000000000001</v>
      </c>
      <c r="I117" s="80">
        <f t="shared" si="7"/>
        <v>8.9758391832293442E-3</v>
      </c>
      <c r="J117" s="13"/>
      <c r="K117" s="83" t="s">
        <v>365</v>
      </c>
      <c r="L117" s="84">
        <v>6.2325035328835597E-3</v>
      </c>
      <c r="M117" s="96"/>
    </row>
    <row r="118" spans="1:13" x14ac:dyDescent="0.3">
      <c r="A118" s="102" t="s">
        <v>670</v>
      </c>
      <c r="B118" s="74">
        <v>4</v>
      </c>
      <c r="C118" s="74">
        <v>0</v>
      </c>
      <c r="D118" s="74">
        <v>7</v>
      </c>
      <c r="E118" s="71">
        <v>4.5</v>
      </c>
      <c r="F118" s="71">
        <v>14.3</v>
      </c>
      <c r="G118" s="72" t="s">
        <v>746</v>
      </c>
      <c r="H118" s="163">
        <f t="shared" si="6"/>
        <v>5.96</v>
      </c>
      <c r="I118" s="80">
        <f t="shared" si="7"/>
        <v>3.6605995300428965E-4</v>
      </c>
      <c r="J118" s="13"/>
      <c r="K118" s="83" t="s">
        <v>300</v>
      </c>
      <c r="L118" s="84">
        <v>5.6870738937919553E-3</v>
      </c>
      <c r="M118" s="96"/>
    </row>
    <row r="119" spans="1:13" x14ac:dyDescent="0.3">
      <c r="A119" s="102" t="s">
        <v>371</v>
      </c>
      <c r="B119" s="71">
        <v>746.6</v>
      </c>
      <c r="C119" s="71">
        <v>673.8</v>
      </c>
      <c r="D119" s="71">
        <v>725.2</v>
      </c>
      <c r="E119" s="71">
        <v>1336.5</v>
      </c>
      <c r="F119" s="71">
        <v>1281.7</v>
      </c>
      <c r="G119" s="72" t="s">
        <v>746</v>
      </c>
      <c r="H119" s="163">
        <f t="shared" si="6"/>
        <v>952.76</v>
      </c>
      <c r="I119" s="80">
        <f t="shared" si="7"/>
        <v>5.8518000138316609E-2</v>
      </c>
      <c r="J119" s="13"/>
      <c r="K119" s="83" t="s">
        <v>646</v>
      </c>
      <c r="L119" s="84">
        <v>5.6790864304579773E-3</v>
      </c>
      <c r="M119" s="96"/>
    </row>
    <row r="120" spans="1:13" x14ac:dyDescent="0.3">
      <c r="A120" s="102" t="s">
        <v>436</v>
      </c>
      <c r="B120" s="74">
        <v>7</v>
      </c>
      <c r="C120" s="74">
        <v>6</v>
      </c>
      <c r="D120" s="74">
        <v>7</v>
      </c>
      <c r="E120" s="74">
        <v>159</v>
      </c>
      <c r="F120" s="74">
        <v>15</v>
      </c>
      <c r="G120" s="72" t="s">
        <v>746</v>
      </c>
      <c r="H120" s="163">
        <f t="shared" si="6"/>
        <v>38.799999999999997</v>
      </c>
      <c r="I120" s="80">
        <f t="shared" si="7"/>
        <v>2.3830748618400063E-3</v>
      </c>
      <c r="J120" s="13"/>
      <c r="K120" s="83" t="s">
        <v>258</v>
      </c>
      <c r="L120" s="84">
        <v>5.5455816861614982E-3</v>
      </c>
      <c r="M120" s="96"/>
    </row>
    <row r="121" spans="1:13" x14ac:dyDescent="0.3">
      <c r="A121" s="102" t="s">
        <v>671</v>
      </c>
      <c r="B121" s="71">
        <v>2.8</v>
      </c>
      <c r="C121" s="71">
        <v>1.9</v>
      </c>
      <c r="D121" s="71">
        <v>2.2000000000000002</v>
      </c>
      <c r="E121" s="74">
        <v>12279</v>
      </c>
      <c r="F121" s="71">
        <v>106.1</v>
      </c>
      <c r="G121" s="72" t="s">
        <v>746</v>
      </c>
      <c r="H121" s="163">
        <f t="shared" si="6"/>
        <v>2478.4</v>
      </c>
      <c r="I121" s="80">
        <f t="shared" si="7"/>
        <v>0.15222197777279051</v>
      </c>
      <c r="J121" s="13"/>
      <c r="K121" s="83" t="s">
        <v>215</v>
      </c>
      <c r="L121" s="84">
        <v>5.1690298432739883E-3</v>
      </c>
      <c r="M121" s="96"/>
    </row>
    <row r="122" spans="1:13" x14ac:dyDescent="0.3">
      <c r="A122" s="102" t="s">
        <v>221</v>
      </c>
      <c r="B122" s="71">
        <v>69.400000000000006</v>
      </c>
      <c r="C122" s="71">
        <v>63.8</v>
      </c>
      <c r="D122" s="71">
        <v>67.900000000000006</v>
      </c>
      <c r="E122" s="71">
        <v>69.7</v>
      </c>
      <c r="F122" s="71">
        <v>70.8</v>
      </c>
      <c r="G122" s="72" t="s">
        <v>746</v>
      </c>
      <c r="H122" s="163">
        <f t="shared" si="6"/>
        <v>68.320000000000007</v>
      </c>
      <c r="I122" s="80">
        <f t="shared" si="7"/>
        <v>4.1961771794048778E-3</v>
      </c>
      <c r="J122" s="13"/>
      <c r="K122" s="83" t="s">
        <v>269</v>
      </c>
      <c r="L122" s="84">
        <v>4.9305470094452332E-3</v>
      </c>
      <c r="M122" s="96"/>
    </row>
    <row r="123" spans="1:13" x14ac:dyDescent="0.3">
      <c r="A123" s="102" t="s">
        <v>242</v>
      </c>
      <c r="B123" s="71">
        <v>626.20000000000005</v>
      </c>
      <c r="C123" s="71">
        <v>828.9</v>
      </c>
      <c r="D123" s="71">
        <v>658.1</v>
      </c>
      <c r="E123" s="71">
        <v>705.7</v>
      </c>
      <c r="F123" s="71">
        <v>722.7</v>
      </c>
      <c r="G123" s="72" t="s">
        <v>746</v>
      </c>
      <c r="H123" s="163">
        <f t="shared" si="6"/>
        <v>708.31999999999994</v>
      </c>
      <c r="I123" s="80">
        <f t="shared" si="7"/>
        <v>4.3504628508724566E-2</v>
      </c>
      <c r="J123" s="13"/>
      <c r="K123" s="83" t="s">
        <v>210</v>
      </c>
      <c r="L123" s="84">
        <v>4.2869856779647626E-3</v>
      </c>
      <c r="M123" s="96"/>
    </row>
    <row r="124" spans="1:13" x14ac:dyDescent="0.3">
      <c r="A124" s="102" t="s">
        <v>254</v>
      </c>
      <c r="B124" s="71">
        <v>14.2</v>
      </c>
      <c r="C124" s="74">
        <v>140</v>
      </c>
      <c r="D124" s="71">
        <v>14.5</v>
      </c>
      <c r="E124" s="74">
        <v>18</v>
      </c>
      <c r="F124" s="71">
        <v>16.7</v>
      </c>
      <c r="G124" s="72" t="s">
        <v>746</v>
      </c>
      <c r="H124" s="163">
        <f t="shared" si="6"/>
        <v>40.679999999999993</v>
      </c>
      <c r="I124" s="80">
        <f t="shared" si="7"/>
        <v>2.4985434376198824E-3</v>
      </c>
      <c r="J124" s="13"/>
      <c r="K124" s="83" t="s">
        <v>221</v>
      </c>
      <c r="L124" s="84">
        <v>3.8978821069810036E-3</v>
      </c>
      <c r="M124" s="96"/>
    </row>
    <row r="125" spans="1:13" x14ac:dyDescent="0.3">
      <c r="A125" s="102" t="s">
        <v>269</v>
      </c>
      <c r="B125" s="71">
        <v>252.1</v>
      </c>
      <c r="C125" s="71">
        <v>47.2</v>
      </c>
      <c r="D125" s="71">
        <v>84.1</v>
      </c>
      <c r="E125" s="71">
        <v>25.1</v>
      </c>
      <c r="F125" s="71">
        <v>23.6</v>
      </c>
      <c r="G125" s="72" t="s">
        <v>746</v>
      </c>
      <c r="H125" s="163">
        <f t="shared" si="6"/>
        <v>86.42</v>
      </c>
      <c r="I125" s="80">
        <f t="shared" si="7"/>
        <v>5.3078693185621998E-3</v>
      </c>
      <c r="J125" s="13"/>
      <c r="K125" s="83" t="s">
        <v>333</v>
      </c>
      <c r="L125" s="84">
        <v>3.5578443821916769E-3</v>
      </c>
      <c r="M125" s="96"/>
    </row>
    <row r="126" spans="1:13" x14ac:dyDescent="0.3">
      <c r="A126" s="102" t="s">
        <v>274</v>
      </c>
      <c r="B126" s="71">
        <v>127.3</v>
      </c>
      <c r="C126" s="71">
        <v>124.1</v>
      </c>
      <c r="D126" s="74">
        <v>64</v>
      </c>
      <c r="E126" s="71">
        <v>86.9</v>
      </c>
      <c r="F126" s="71">
        <v>203.8</v>
      </c>
      <c r="G126" s="72" t="s">
        <v>746</v>
      </c>
      <c r="H126" s="163">
        <f t="shared" si="6"/>
        <v>121.21999999999998</v>
      </c>
      <c r="I126" s="80">
        <f t="shared" ref="I126:I157" si="8">H126/$H$6*100</f>
        <v>7.4452663595939578E-3</v>
      </c>
      <c r="J126" s="13"/>
      <c r="K126" s="83" t="s">
        <v>310</v>
      </c>
      <c r="L126" s="84">
        <v>3.5555622498105403E-3</v>
      </c>
      <c r="M126" s="96"/>
    </row>
    <row r="127" spans="1:13" x14ac:dyDescent="0.3">
      <c r="A127" s="102" t="s">
        <v>32</v>
      </c>
      <c r="B127" s="71">
        <v>17096.3</v>
      </c>
      <c r="C127" s="71">
        <v>16792.7</v>
      </c>
      <c r="D127" s="71">
        <v>17667.3</v>
      </c>
      <c r="E127" s="71">
        <v>30879.4</v>
      </c>
      <c r="F127" s="71">
        <v>31178.400000000001</v>
      </c>
      <c r="G127" s="72" t="s">
        <v>746</v>
      </c>
      <c r="H127" s="163">
        <f t="shared" si="6"/>
        <v>22722.82</v>
      </c>
      <c r="I127" s="80">
        <f t="shared" si="8"/>
        <v>1.3956232250545189</v>
      </c>
      <c r="J127" s="13"/>
      <c r="K127" s="83" t="s">
        <v>224</v>
      </c>
      <c r="L127" s="84">
        <v>3.3809791226536044E-3</v>
      </c>
      <c r="M127" s="96"/>
    </row>
    <row r="128" spans="1:13" x14ac:dyDescent="0.3">
      <c r="A128" s="102" t="s">
        <v>322</v>
      </c>
      <c r="B128" s="71">
        <v>18.2</v>
      </c>
      <c r="C128" s="71">
        <v>19.3</v>
      </c>
      <c r="D128" s="71">
        <v>19.3</v>
      </c>
      <c r="E128" s="71">
        <v>26.4</v>
      </c>
      <c r="F128" s="71">
        <v>29.2</v>
      </c>
      <c r="G128" s="72" t="s">
        <v>746</v>
      </c>
      <c r="H128" s="163">
        <f t="shared" si="6"/>
        <v>22.479999999999997</v>
      </c>
      <c r="I128" s="80">
        <f t="shared" si="8"/>
        <v>1.3807093529423541E-3</v>
      </c>
      <c r="J128" s="13"/>
      <c r="K128" s="83" t="s">
        <v>201</v>
      </c>
      <c r="L128" s="84">
        <v>3.1071232369172339E-3</v>
      </c>
      <c r="M128" s="96"/>
    </row>
    <row r="129" spans="1:13" x14ac:dyDescent="0.3">
      <c r="A129" s="102" t="s">
        <v>331</v>
      </c>
      <c r="B129" s="71">
        <v>1203.8</v>
      </c>
      <c r="C129" s="71">
        <v>1166.7</v>
      </c>
      <c r="D129" s="71">
        <v>1522.1</v>
      </c>
      <c r="E129" s="71">
        <v>1315.2</v>
      </c>
      <c r="F129" s="71">
        <v>979.6</v>
      </c>
      <c r="G129" s="72" t="s">
        <v>746</v>
      </c>
      <c r="H129" s="163">
        <f t="shared" si="6"/>
        <v>1237.48</v>
      </c>
      <c r="I129" s="80">
        <f t="shared" si="8"/>
        <v>7.6005347423447708E-2</v>
      </c>
      <c r="J129" s="13"/>
      <c r="K129" s="83" t="s">
        <v>272</v>
      </c>
      <c r="L129" s="84">
        <v>2.7054679378372241E-3</v>
      </c>
      <c r="M129" s="96"/>
    </row>
    <row r="130" spans="1:13" x14ac:dyDescent="0.3">
      <c r="A130" s="102" t="s">
        <v>5</v>
      </c>
      <c r="B130" s="71">
        <v>3062.5</v>
      </c>
      <c r="C130" s="71">
        <v>3184.8</v>
      </c>
      <c r="D130" s="71">
        <v>2978.5</v>
      </c>
      <c r="E130" s="71">
        <v>3188.6</v>
      </c>
      <c r="F130" s="71">
        <v>4390.2</v>
      </c>
      <c r="G130" s="72" t="s">
        <v>746</v>
      </c>
      <c r="H130" s="163" t="e">
        <f>AVERAGE(#REF!)</f>
        <v>#REF!</v>
      </c>
      <c r="I130" s="80" t="e">
        <f t="shared" si="8"/>
        <v>#REF!</v>
      </c>
      <c r="J130" s="13"/>
      <c r="K130" s="83" t="s">
        <v>303</v>
      </c>
      <c r="L130" s="84">
        <v>2.6438503635465415E-3</v>
      </c>
      <c r="M130" s="96"/>
    </row>
    <row r="131" spans="1:13" x14ac:dyDescent="0.3">
      <c r="A131" s="102" t="s">
        <v>224</v>
      </c>
      <c r="B131" s="71">
        <v>139.4</v>
      </c>
      <c r="C131" s="71">
        <v>17.600000000000001</v>
      </c>
      <c r="D131" s="71">
        <v>14.7</v>
      </c>
      <c r="E131" s="71">
        <v>55.3</v>
      </c>
      <c r="F131" s="71">
        <v>69.3</v>
      </c>
      <c r="G131" s="72" t="s">
        <v>746</v>
      </c>
      <c r="H131" s="163">
        <f t="shared" ref="H131:H162" si="9">AVERAGE(B130:F130)</f>
        <v>3360.9199999999996</v>
      </c>
      <c r="I131" s="80">
        <f t="shared" si="8"/>
        <v>0.20642587537771426</v>
      </c>
      <c r="J131" s="13"/>
      <c r="K131" s="83" t="s">
        <v>291</v>
      </c>
      <c r="L131" s="84">
        <v>2.6255933044974497E-3</v>
      </c>
      <c r="M131" s="96"/>
    </row>
    <row r="132" spans="1:13" x14ac:dyDescent="0.3">
      <c r="A132" s="102" t="s">
        <v>30</v>
      </c>
      <c r="B132" s="71">
        <v>81146.100000000006</v>
      </c>
      <c r="C132" s="71">
        <v>98339.4</v>
      </c>
      <c r="D132" s="71">
        <v>113248.9</v>
      </c>
      <c r="E132" s="71">
        <v>125029.5</v>
      </c>
      <c r="F132" s="71">
        <v>119123.2</v>
      </c>
      <c r="G132" s="72" t="s">
        <v>746</v>
      </c>
      <c r="H132" s="163">
        <f t="shared" si="9"/>
        <v>59.260000000000005</v>
      </c>
      <c r="I132" s="80">
        <f t="shared" si="8"/>
        <v>3.6397169152741953E-3</v>
      </c>
      <c r="J132" s="13"/>
      <c r="K132" s="83" t="s">
        <v>222</v>
      </c>
      <c r="L132" s="84">
        <v>2.4886653616292644E-3</v>
      </c>
      <c r="M132" s="96"/>
    </row>
    <row r="133" spans="1:13" x14ac:dyDescent="0.3">
      <c r="A133" s="102" t="s">
        <v>237</v>
      </c>
      <c r="B133" s="71">
        <v>6461.8</v>
      </c>
      <c r="C133" s="71">
        <v>7965.7</v>
      </c>
      <c r="D133" s="71">
        <v>7827.5</v>
      </c>
      <c r="E133" s="71">
        <v>5573.5</v>
      </c>
      <c r="F133" s="71">
        <v>4183.3999999999996</v>
      </c>
      <c r="G133" s="72" t="s">
        <v>746</v>
      </c>
      <c r="H133" s="163">
        <f t="shared" si="9"/>
        <v>107377.42</v>
      </c>
      <c r="I133" s="80">
        <f t="shared" si="8"/>
        <v>6.5950626374029984</v>
      </c>
      <c r="J133" s="13"/>
      <c r="K133" s="83" t="s">
        <v>254</v>
      </c>
      <c r="L133" s="84">
        <v>2.3209286316157375E-3</v>
      </c>
      <c r="M133" s="96"/>
    </row>
    <row r="134" spans="1:13" x14ac:dyDescent="0.3">
      <c r="A134" s="102" t="s">
        <v>238</v>
      </c>
      <c r="B134" s="71">
        <v>1636.1</v>
      </c>
      <c r="C134" s="71">
        <v>1439.7</v>
      </c>
      <c r="D134" s="71">
        <v>2260.6</v>
      </c>
      <c r="E134" s="71">
        <v>2698.9</v>
      </c>
      <c r="F134" s="71">
        <v>3205.2</v>
      </c>
      <c r="G134" s="72" t="s">
        <v>746</v>
      </c>
      <c r="H134" s="163">
        <f t="shared" si="9"/>
        <v>6402.38</v>
      </c>
      <c r="I134" s="80">
        <f t="shared" si="8"/>
        <v>0.39323069159657781</v>
      </c>
      <c r="J134" s="13"/>
      <c r="K134" s="83" t="s">
        <v>436</v>
      </c>
      <c r="L134" s="84">
        <v>2.2136684097023261E-3</v>
      </c>
      <c r="M134" s="96"/>
    </row>
    <row r="135" spans="1:13" x14ac:dyDescent="0.3">
      <c r="A135" s="102" t="s">
        <v>252</v>
      </c>
      <c r="B135" s="74">
        <v>298</v>
      </c>
      <c r="C135" s="71">
        <v>662.2</v>
      </c>
      <c r="D135" s="71">
        <v>356.4</v>
      </c>
      <c r="E135" s="71">
        <v>276.89999999999998</v>
      </c>
      <c r="F135" s="71">
        <v>452.2</v>
      </c>
      <c r="G135" s="72" t="s">
        <v>746</v>
      </c>
      <c r="H135" s="163">
        <f t="shared" si="9"/>
        <v>2248.1</v>
      </c>
      <c r="I135" s="80">
        <f t="shared" si="8"/>
        <v>0.13807707723975562</v>
      </c>
      <c r="J135" s="13"/>
      <c r="K135" s="83" t="s">
        <v>668</v>
      </c>
      <c r="L135" s="84">
        <v>1.9888783701603888E-3</v>
      </c>
      <c r="M135" s="96"/>
    </row>
    <row r="136" spans="1:13" x14ac:dyDescent="0.3">
      <c r="A136" s="102" t="s">
        <v>673</v>
      </c>
      <c r="B136" s="74">
        <v>2</v>
      </c>
      <c r="C136" s="74">
        <v>3</v>
      </c>
      <c r="D136" s="74">
        <v>0</v>
      </c>
      <c r="E136" s="74">
        <v>0</v>
      </c>
      <c r="F136" s="74">
        <v>0</v>
      </c>
      <c r="G136" s="72" t="s">
        <v>746</v>
      </c>
      <c r="H136" s="163">
        <f t="shared" si="9"/>
        <v>409.14</v>
      </c>
      <c r="I136" s="80">
        <f t="shared" si="8"/>
        <v>2.5129155901371655E-2</v>
      </c>
      <c r="J136" s="13"/>
      <c r="K136" s="83" t="s">
        <v>666</v>
      </c>
      <c r="L136" s="84">
        <v>1.942094656347092E-3</v>
      </c>
      <c r="M136" s="96"/>
    </row>
    <row r="137" spans="1:13" x14ac:dyDescent="0.3">
      <c r="A137" s="102" t="s">
        <v>272</v>
      </c>
      <c r="B137" s="71">
        <v>204.1</v>
      </c>
      <c r="C137" s="71">
        <v>5.5</v>
      </c>
      <c r="D137" s="71">
        <v>5.7</v>
      </c>
      <c r="E137" s="71">
        <v>8.1</v>
      </c>
      <c r="F137" s="71">
        <v>13.7</v>
      </c>
      <c r="G137" s="72" t="s">
        <v>746</v>
      </c>
      <c r="H137" s="163">
        <f t="shared" si="9"/>
        <v>1</v>
      </c>
      <c r="I137" s="80">
        <f t="shared" si="8"/>
        <v>6.1419455202062014E-5</v>
      </c>
      <c r="J137" s="13"/>
      <c r="K137" s="83" t="s">
        <v>217</v>
      </c>
      <c r="L137" s="84">
        <v>1.8930288101526593E-3</v>
      </c>
      <c r="M137" s="96"/>
    </row>
    <row r="138" spans="1:13" x14ac:dyDescent="0.3">
      <c r="A138" s="102" t="s">
        <v>333</v>
      </c>
      <c r="B138" s="71">
        <v>59.6</v>
      </c>
      <c r="C138" s="71">
        <v>63.1</v>
      </c>
      <c r="D138" s="71">
        <v>45.4</v>
      </c>
      <c r="E138" s="71">
        <v>96.6</v>
      </c>
      <c r="F138" s="71">
        <v>47.1</v>
      </c>
      <c r="G138" s="72" t="s">
        <v>746</v>
      </c>
      <c r="H138" s="163">
        <f t="shared" si="9"/>
        <v>47.419999999999995</v>
      </c>
      <c r="I138" s="80">
        <f t="shared" si="8"/>
        <v>2.9125105656817806E-3</v>
      </c>
      <c r="J138" s="13"/>
      <c r="K138" s="83" t="s">
        <v>677</v>
      </c>
      <c r="L138" s="84">
        <v>1.8896056115809549E-3</v>
      </c>
      <c r="M138" s="96"/>
    </row>
    <row r="139" spans="1:13" x14ac:dyDescent="0.3">
      <c r="A139" s="102" t="s">
        <v>334</v>
      </c>
      <c r="B139" s="71">
        <v>739.2</v>
      </c>
      <c r="C139" s="71">
        <v>485.1</v>
      </c>
      <c r="D139" s="71">
        <v>508.2</v>
      </c>
      <c r="E139" s="71">
        <v>610.29999999999995</v>
      </c>
      <c r="F139" s="74">
        <v>729</v>
      </c>
      <c r="G139" s="72" t="s">
        <v>746</v>
      </c>
      <c r="H139" s="163">
        <f t="shared" si="9"/>
        <v>62.36</v>
      </c>
      <c r="I139" s="80">
        <f t="shared" si="8"/>
        <v>3.8301172264005876E-3</v>
      </c>
      <c r="J139" s="13"/>
      <c r="K139" s="83" t="s">
        <v>304</v>
      </c>
      <c r="L139" s="84">
        <v>1.8724896187224318E-3</v>
      </c>
      <c r="M139" s="96"/>
    </row>
    <row r="140" spans="1:13" x14ac:dyDescent="0.3">
      <c r="A140" s="102" t="s">
        <v>360</v>
      </c>
      <c r="B140" s="71">
        <v>149.1</v>
      </c>
      <c r="C140" s="71">
        <v>7.8</v>
      </c>
      <c r="D140" s="74">
        <v>5</v>
      </c>
      <c r="E140" s="71">
        <v>0.4</v>
      </c>
      <c r="F140" s="71">
        <v>0.5</v>
      </c>
      <c r="G140" s="72" t="s">
        <v>746</v>
      </c>
      <c r="H140" s="163">
        <f t="shared" si="9"/>
        <v>614.36</v>
      </c>
      <c r="I140" s="80">
        <f t="shared" si="8"/>
        <v>3.7733656497938826E-2</v>
      </c>
      <c r="J140" s="13"/>
      <c r="K140" s="83" t="s">
        <v>355</v>
      </c>
      <c r="L140" s="84">
        <v>1.8690664201507273E-3</v>
      </c>
      <c r="M140" s="96"/>
    </row>
    <row r="141" spans="1:13" x14ac:dyDescent="0.3">
      <c r="A141" s="102" t="s">
        <v>381</v>
      </c>
      <c r="B141" s="74">
        <v>4043</v>
      </c>
      <c r="C141" s="71">
        <v>6326.7</v>
      </c>
      <c r="D141" s="71">
        <v>2143.6</v>
      </c>
      <c r="E141" s="71">
        <v>738.1</v>
      </c>
      <c r="F141" s="71">
        <v>1334.2</v>
      </c>
      <c r="G141" s="72" t="s">
        <v>746</v>
      </c>
      <c r="H141" s="163">
        <f t="shared" si="9"/>
        <v>32.56</v>
      </c>
      <c r="I141" s="80">
        <f t="shared" si="8"/>
        <v>1.9998174613791394E-3</v>
      </c>
      <c r="J141" s="13"/>
      <c r="K141" s="83" t="s">
        <v>360</v>
      </c>
      <c r="L141" s="84">
        <v>1.857655758245045E-3</v>
      </c>
      <c r="M141" s="96"/>
    </row>
    <row r="142" spans="1:13" x14ac:dyDescent="0.3">
      <c r="A142" s="102" t="s">
        <v>384</v>
      </c>
      <c r="B142" s="71">
        <v>947.6</v>
      </c>
      <c r="C142" s="71">
        <v>1151.5</v>
      </c>
      <c r="D142" s="71">
        <v>1197.3</v>
      </c>
      <c r="E142" s="71">
        <v>919.6</v>
      </c>
      <c r="F142" s="71">
        <v>1111.5999999999999</v>
      </c>
      <c r="G142" s="72" t="s">
        <v>746</v>
      </c>
      <c r="H142" s="163">
        <f t="shared" si="9"/>
        <v>2917.1200000000003</v>
      </c>
      <c r="I142" s="80">
        <f t="shared" si="8"/>
        <v>0.17916792115903918</v>
      </c>
      <c r="J142" s="13"/>
      <c r="K142" s="83" t="s">
        <v>493</v>
      </c>
      <c r="L142" s="84">
        <v>1.5997747991766294E-3</v>
      </c>
      <c r="M142" s="96"/>
    </row>
    <row r="143" spans="1:13" x14ac:dyDescent="0.3">
      <c r="A143" s="102" t="s">
        <v>285</v>
      </c>
      <c r="B143" s="71">
        <v>1358.4</v>
      </c>
      <c r="C143" s="71">
        <v>1249.5999999999999</v>
      </c>
      <c r="D143" s="71">
        <v>1336.7</v>
      </c>
      <c r="E143" s="71">
        <v>2037.9</v>
      </c>
      <c r="F143" s="71">
        <v>2676.3</v>
      </c>
      <c r="G143" s="72" t="s">
        <v>746</v>
      </c>
      <c r="H143" s="163">
        <f t="shared" si="9"/>
        <v>1065.52</v>
      </c>
      <c r="I143" s="80">
        <f t="shared" si="8"/>
        <v>6.5443657906901126E-2</v>
      </c>
      <c r="J143" s="13"/>
      <c r="K143" s="83" t="s">
        <v>359</v>
      </c>
      <c r="L143" s="84">
        <v>1.3510223696327598E-3</v>
      </c>
      <c r="M143" s="96"/>
    </row>
    <row r="144" spans="1:13" x14ac:dyDescent="0.3">
      <c r="A144" s="102" t="s">
        <v>290</v>
      </c>
      <c r="B144" s="74">
        <v>20</v>
      </c>
      <c r="C144" s="74">
        <v>2</v>
      </c>
      <c r="D144" s="74">
        <v>17</v>
      </c>
      <c r="E144" s="74">
        <v>21</v>
      </c>
      <c r="F144" s="71">
        <v>16.600000000000001</v>
      </c>
      <c r="G144" s="72" t="s">
        <v>746</v>
      </c>
      <c r="H144" s="163">
        <f t="shared" si="9"/>
        <v>1731.7800000000002</v>
      </c>
      <c r="I144" s="80">
        <f t="shared" si="8"/>
        <v>0.10636498412982698</v>
      </c>
      <c r="J144" s="13"/>
      <c r="K144" s="83" t="s">
        <v>235</v>
      </c>
      <c r="L144" s="84">
        <v>1.3019565234383269E-3</v>
      </c>
      <c r="M144" s="96"/>
    </row>
    <row r="145" spans="1:13" x14ac:dyDescent="0.3">
      <c r="A145" s="102" t="s">
        <v>364</v>
      </c>
      <c r="B145" s="74">
        <v>1</v>
      </c>
      <c r="C145" s="74">
        <v>2</v>
      </c>
      <c r="D145" s="74">
        <v>6</v>
      </c>
      <c r="E145" s="74">
        <v>0</v>
      </c>
      <c r="F145" s="74">
        <v>0</v>
      </c>
      <c r="G145" s="72" t="s">
        <v>746</v>
      </c>
      <c r="H145" s="163">
        <f t="shared" si="9"/>
        <v>15.319999999999999</v>
      </c>
      <c r="I145" s="80">
        <f t="shared" si="8"/>
        <v>9.4094605369559009E-4</v>
      </c>
      <c r="J145" s="13"/>
      <c r="K145" s="83" t="s">
        <v>322</v>
      </c>
      <c r="L145" s="84">
        <v>1.2825583981986672E-3</v>
      </c>
      <c r="M145" s="96"/>
    </row>
    <row r="146" spans="1:13" x14ac:dyDescent="0.3">
      <c r="A146" s="102" t="s">
        <v>374</v>
      </c>
      <c r="B146" s="71">
        <v>1.7</v>
      </c>
      <c r="C146" s="71">
        <v>2.7</v>
      </c>
      <c r="D146" s="71">
        <v>0.7</v>
      </c>
      <c r="E146" s="71">
        <v>0.8</v>
      </c>
      <c r="F146" s="71">
        <v>0.7</v>
      </c>
      <c r="G146" s="72" t="s">
        <v>746</v>
      </c>
      <c r="H146" s="163">
        <f t="shared" si="9"/>
        <v>1.8</v>
      </c>
      <c r="I146" s="80">
        <f t="shared" si="8"/>
        <v>1.1055501936371163E-4</v>
      </c>
      <c r="J146" s="13"/>
      <c r="K146" s="83" t="s">
        <v>229</v>
      </c>
      <c r="L146" s="84">
        <v>1.1844267058098014E-3</v>
      </c>
      <c r="M146" s="96"/>
    </row>
    <row r="147" spans="1:13" x14ac:dyDescent="0.3">
      <c r="A147" s="102" t="s">
        <v>382</v>
      </c>
      <c r="B147" s="71">
        <v>89.2</v>
      </c>
      <c r="C147" s="71">
        <v>115.5</v>
      </c>
      <c r="D147" s="71">
        <v>151.69999999999999</v>
      </c>
      <c r="E147" s="71">
        <v>178.7</v>
      </c>
      <c r="F147" s="71">
        <v>172.2</v>
      </c>
      <c r="G147" s="72" t="s">
        <v>746</v>
      </c>
      <c r="H147" s="163">
        <f t="shared" si="9"/>
        <v>1.32</v>
      </c>
      <c r="I147" s="80">
        <f t="shared" si="8"/>
        <v>8.1073680866721864E-5</v>
      </c>
      <c r="J147" s="13"/>
      <c r="K147" s="83" t="s">
        <v>674</v>
      </c>
      <c r="L147" s="84">
        <v>1.0714611529435486E-3</v>
      </c>
      <c r="M147" s="96"/>
    </row>
    <row r="148" spans="1:13" x14ac:dyDescent="0.3">
      <c r="A148" s="102" t="s">
        <v>647</v>
      </c>
      <c r="B148" s="71">
        <v>22409.7</v>
      </c>
      <c r="C148" s="71">
        <v>23384.7</v>
      </c>
      <c r="D148" s="71">
        <v>30070.1</v>
      </c>
      <c r="E148" s="71">
        <v>35458.5</v>
      </c>
      <c r="F148" s="71">
        <v>30084.400000000001</v>
      </c>
      <c r="G148" s="72" t="s">
        <v>640</v>
      </c>
      <c r="H148" s="163">
        <f t="shared" si="9"/>
        <v>141.45999999999998</v>
      </c>
      <c r="I148" s="80">
        <f t="shared" si="8"/>
        <v>8.6883961328836912E-3</v>
      </c>
      <c r="J148" s="13"/>
      <c r="K148" s="83" t="s">
        <v>236</v>
      </c>
      <c r="L148" s="84">
        <v>1.0611915572284348E-3</v>
      </c>
      <c r="M148" s="96"/>
    </row>
    <row r="149" spans="1:13" x14ac:dyDescent="0.3">
      <c r="A149" s="102" t="s">
        <v>275</v>
      </c>
      <c r="B149" s="71">
        <v>22421.3</v>
      </c>
      <c r="C149" s="71">
        <v>13307.9</v>
      </c>
      <c r="D149" s="71">
        <v>16615.8</v>
      </c>
      <c r="E149" s="71">
        <v>14705.2</v>
      </c>
      <c r="F149" s="71">
        <v>16721.3</v>
      </c>
      <c r="G149" s="72" t="s">
        <v>746</v>
      </c>
      <c r="H149" s="163">
        <f t="shared" si="9"/>
        <v>28281.48</v>
      </c>
      <c r="I149" s="80">
        <f t="shared" si="8"/>
        <v>1.737033093908013</v>
      </c>
      <c r="J149" s="13"/>
      <c r="K149" s="83" t="s">
        <v>369</v>
      </c>
      <c r="L149" s="84">
        <v>9.8131692388865989E-4</v>
      </c>
      <c r="M149" s="96"/>
    </row>
    <row r="150" spans="1:13" x14ac:dyDescent="0.3">
      <c r="A150" s="102" t="s">
        <v>406</v>
      </c>
      <c r="B150" s="71">
        <v>83.2</v>
      </c>
      <c r="C150" s="71">
        <v>168.5</v>
      </c>
      <c r="D150" s="71">
        <v>61.5</v>
      </c>
      <c r="E150" s="71">
        <v>138.80000000000001</v>
      </c>
      <c r="F150" s="71">
        <v>119.8</v>
      </c>
      <c r="G150" s="72" t="s">
        <v>746</v>
      </c>
      <c r="H150" s="163">
        <f t="shared" si="9"/>
        <v>16754.3</v>
      </c>
      <c r="I150" s="80">
        <f t="shared" si="8"/>
        <v>1.0290399782919077</v>
      </c>
      <c r="J150" s="13"/>
      <c r="K150" s="83" t="s">
        <v>347</v>
      </c>
      <c r="L150" s="84">
        <v>9.6990626198297793E-4</v>
      </c>
      <c r="M150" s="96"/>
    </row>
    <row r="151" spans="1:13" x14ac:dyDescent="0.3">
      <c r="A151" s="102" t="s">
        <v>312</v>
      </c>
      <c r="B151" s="71">
        <v>6.2</v>
      </c>
      <c r="C151" s="71">
        <v>7.4</v>
      </c>
      <c r="D151" s="71">
        <v>7.8</v>
      </c>
      <c r="E151" s="71">
        <v>6.4</v>
      </c>
      <c r="F151" s="71">
        <v>7.3</v>
      </c>
      <c r="G151" s="72" t="s">
        <v>746</v>
      </c>
      <c r="H151" s="163">
        <f t="shared" si="9"/>
        <v>114.35999999999999</v>
      </c>
      <c r="I151" s="80">
        <f t="shared" si="8"/>
        <v>7.0239288969078124E-3</v>
      </c>
      <c r="J151" s="13"/>
      <c r="K151" s="83" t="s">
        <v>259</v>
      </c>
      <c r="L151" s="84">
        <v>9.470849381716138E-4</v>
      </c>
      <c r="M151" s="96"/>
    </row>
    <row r="152" spans="1:13" x14ac:dyDescent="0.3">
      <c r="A152" s="102" t="s">
        <v>325</v>
      </c>
      <c r="B152" s="74">
        <v>8</v>
      </c>
      <c r="C152" s="71">
        <v>-4.7</v>
      </c>
      <c r="D152" s="71">
        <v>1.7</v>
      </c>
      <c r="E152" s="71">
        <v>4.2</v>
      </c>
      <c r="F152" s="71">
        <v>15.6</v>
      </c>
      <c r="G152" s="72" t="s">
        <v>746</v>
      </c>
      <c r="H152" s="163">
        <f t="shared" si="9"/>
        <v>7.0200000000000005</v>
      </c>
      <c r="I152" s="80">
        <f t="shared" si="8"/>
        <v>4.3116457551847543E-4</v>
      </c>
      <c r="J152" s="13"/>
      <c r="K152" s="83" t="s">
        <v>650</v>
      </c>
      <c r="L152" s="84">
        <v>9.0144229054888543E-4</v>
      </c>
      <c r="M152" s="96"/>
    </row>
    <row r="153" spans="1:13" x14ac:dyDescent="0.3">
      <c r="A153" s="102" t="s">
        <v>353</v>
      </c>
      <c r="B153" s="71">
        <v>5223.3</v>
      </c>
      <c r="C153" s="71">
        <v>4492.8</v>
      </c>
      <c r="D153" s="74">
        <v>4492</v>
      </c>
      <c r="E153" s="71">
        <v>6091.4</v>
      </c>
      <c r="F153" s="71">
        <v>5181.8999999999996</v>
      </c>
      <c r="G153" s="72" t="s">
        <v>746</v>
      </c>
      <c r="H153" s="163">
        <f t="shared" si="9"/>
        <v>4.9599999999999991</v>
      </c>
      <c r="I153" s="80">
        <f t="shared" si="8"/>
        <v>3.0464049780222756E-4</v>
      </c>
      <c r="J153" s="13"/>
      <c r="K153" s="83" t="s">
        <v>290</v>
      </c>
      <c r="L153" s="84">
        <v>8.7405670197524834E-4</v>
      </c>
      <c r="M153" s="96"/>
    </row>
    <row r="154" spans="1:13" x14ac:dyDescent="0.3">
      <c r="A154" s="102" t="s">
        <v>645</v>
      </c>
      <c r="B154" s="71">
        <v>1293.7</v>
      </c>
      <c r="C154" s="74">
        <v>1413</v>
      </c>
      <c r="D154" s="74">
        <v>1752</v>
      </c>
      <c r="E154" s="74">
        <v>4273</v>
      </c>
      <c r="F154" s="71">
        <v>4655.1000000000004</v>
      </c>
      <c r="G154" s="72" t="s">
        <v>746</v>
      </c>
      <c r="H154" s="163">
        <f t="shared" si="9"/>
        <v>5096.2800000000007</v>
      </c>
      <c r="I154" s="80">
        <f t="shared" si="8"/>
        <v>0.31301074115716465</v>
      </c>
      <c r="J154" s="13"/>
      <c r="K154" s="83" t="s">
        <v>676</v>
      </c>
      <c r="L154" s="84">
        <v>7.645143476807003E-4</v>
      </c>
      <c r="M154" s="96"/>
    </row>
    <row r="155" spans="1:13" x14ac:dyDescent="0.3">
      <c r="A155" s="102" t="s">
        <v>198</v>
      </c>
      <c r="B155" s="74">
        <v>18</v>
      </c>
      <c r="C155" s="74">
        <v>33</v>
      </c>
      <c r="D155" s="74">
        <v>36</v>
      </c>
      <c r="E155" s="74">
        <v>2397</v>
      </c>
      <c r="F155" s="74">
        <v>2138</v>
      </c>
      <c r="G155" s="72" t="s">
        <v>746</v>
      </c>
      <c r="H155" s="163">
        <f t="shared" si="9"/>
        <v>2677.36</v>
      </c>
      <c r="I155" s="80">
        <f t="shared" si="8"/>
        <v>0.16444199257979278</v>
      </c>
      <c r="J155" s="13"/>
      <c r="K155" s="83" t="s">
        <v>295</v>
      </c>
      <c r="L155" s="84">
        <v>5.5113497004444516E-4</v>
      </c>
      <c r="M155" s="96"/>
    </row>
    <row r="156" spans="1:13" x14ac:dyDescent="0.3">
      <c r="A156" s="102" t="s">
        <v>217</v>
      </c>
      <c r="B156" s="71">
        <v>43.8</v>
      </c>
      <c r="C156" s="71">
        <v>55.5</v>
      </c>
      <c r="D156" s="74">
        <v>25</v>
      </c>
      <c r="E156" s="71">
        <v>20.7</v>
      </c>
      <c r="F156" s="71">
        <v>20.9</v>
      </c>
      <c r="G156" s="72" t="s">
        <v>746</v>
      </c>
      <c r="H156" s="163">
        <f t="shared" si="9"/>
        <v>924.4</v>
      </c>
      <c r="I156" s="80">
        <f t="shared" si="8"/>
        <v>5.6776144388786129E-2</v>
      </c>
      <c r="J156" s="13"/>
      <c r="K156" s="83" t="s">
        <v>558</v>
      </c>
      <c r="L156" s="84">
        <v>4.8038886622921601E-4</v>
      </c>
      <c r="M156" s="96"/>
    </row>
    <row r="157" spans="1:13" x14ac:dyDescent="0.3">
      <c r="A157" s="102" t="s">
        <v>223</v>
      </c>
      <c r="B157" s="74">
        <v>0</v>
      </c>
      <c r="C157" s="74">
        <v>0</v>
      </c>
      <c r="D157" s="74">
        <v>0</v>
      </c>
      <c r="E157" s="74">
        <v>0</v>
      </c>
      <c r="F157" s="74">
        <v>0</v>
      </c>
      <c r="G157" s="72" t="s">
        <v>746</v>
      </c>
      <c r="H157" s="163">
        <f t="shared" si="9"/>
        <v>33.18</v>
      </c>
      <c r="I157" s="80">
        <f t="shared" si="8"/>
        <v>2.0378975236044175E-3</v>
      </c>
      <c r="J157" s="13"/>
      <c r="K157" s="83" t="s">
        <v>317</v>
      </c>
      <c r="L157" s="84">
        <v>4.7810673384807975E-4</v>
      </c>
      <c r="M157" s="96"/>
    </row>
    <row r="158" spans="1:13" x14ac:dyDescent="0.3">
      <c r="A158" s="102" t="s">
        <v>666</v>
      </c>
      <c r="B158" s="71">
        <v>60.4</v>
      </c>
      <c r="C158" s="71">
        <v>103.2</v>
      </c>
      <c r="D158" s="71">
        <v>1.2</v>
      </c>
      <c r="E158" s="71">
        <v>4.2</v>
      </c>
      <c r="F158" s="71">
        <v>1.2</v>
      </c>
      <c r="G158" s="72" t="s">
        <v>746</v>
      </c>
      <c r="H158" s="163">
        <f t="shared" si="9"/>
        <v>0</v>
      </c>
      <c r="I158" s="80">
        <f t="shared" ref="I158:I189" si="10">H158/$H$6*100</f>
        <v>0</v>
      </c>
      <c r="J158" s="13"/>
      <c r="K158" s="83" t="s">
        <v>550</v>
      </c>
      <c r="L158" s="84">
        <v>4.2789982146307853E-4</v>
      </c>
      <c r="M158" s="96"/>
    </row>
    <row r="159" spans="1:13" x14ac:dyDescent="0.3">
      <c r="A159" s="102" t="s">
        <v>28</v>
      </c>
      <c r="B159" s="71">
        <v>4762.1000000000004</v>
      </c>
      <c r="C159" s="71">
        <v>5054.6000000000004</v>
      </c>
      <c r="D159" s="71">
        <v>5387.8</v>
      </c>
      <c r="E159" s="71">
        <v>6257.1</v>
      </c>
      <c r="F159" s="71">
        <v>7516.5</v>
      </c>
      <c r="G159" s="72" t="s">
        <v>746</v>
      </c>
      <c r="H159" s="163">
        <f t="shared" si="9"/>
        <v>34.039999999999992</v>
      </c>
      <c r="I159" s="80">
        <f t="shared" si="10"/>
        <v>2.0907182550781904E-3</v>
      </c>
      <c r="J159" s="13"/>
      <c r="K159" s="83" t="s">
        <v>270</v>
      </c>
      <c r="L159" s="84">
        <v>4.0051423288944154E-4</v>
      </c>
      <c r="M159" s="96"/>
    </row>
    <row r="160" spans="1:13" x14ac:dyDescent="0.3">
      <c r="A160" s="102" t="s">
        <v>278</v>
      </c>
      <c r="B160" s="71">
        <v>223.7</v>
      </c>
      <c r="C160" s="71">
        <v>167.3</v>
      </c>
      <c r="D160" s="71">
        <v>156.19999999999999</v>
      </c>
      <c r="E160" s="71">
        <v>175.5</v>
      </c>
      <c r="F160" s="71">
        <v>64.3</v>
      </c>
      <c r="G160" s="72" t="s">
        <v>746</v>
      </c>
      <c r="H160" s="163">
        <f t="shared" si="9"/>
        <v>5795.62</v>
      </c>
      <c r="I160" s="80">
        <f t="shared" si="10"/>
        <v>0.35596382295817469</v>
      </c>
      <c r="J160" s="13"/>
      <c r="K160" s="83" t="s">
        <v>312</v>
      </c>
      <c r="L160" s="84">
        <v>4.0051423288944154E-4</v>
      </c>
      <c r="M160" s="96"/>
    </row>
    <row r="161" spans="1:13" x14ac:dyDescent="0.3">
      <c r="A161" s="102" t="s">
        <v>303</v>
      </c>
      <c r="B161" s="74">
        <v>51</v>
      </c>
      <c r="C161" s="74">
        <v>48</v>
      </c>
      <c r="D161" s="71">
        <v>48.9</v>
      </c>
      <c r="E161" s="71">
        <v>44.9</v>
      </c>
      <c r="F161" s="71">
        <v>38.9</v>
      </c>
      <c r="G161" s="72" t="s">
        <v>746</v>
      </c>
      <c r="H161" s="163">
        <f t="shared" si="9"/>
        <v>157.4</v>
      </c>
      <c r="I161" s="80">
        <f t="shared" si="10"/>
        <v>9.6674222488045622E-3</v>
      </c>
      <c r="J161" s="13"/>
      <c r="K161" s="83" t="s">
        <v>268</v>
      </c>
      <c r="L161" s="84">
        <v>3.9937316669887331E-4</v>
      </c>
      <c r="M161" s="96"/>
    </row>
    <row r="162" spans="1:13" x14ac:dyDescent="0.3">
      <c r="A162" s="102" t="s">
        <v>319</v>
      </c>
      <c r="B162" s="74">
        <v>19</v>
      </c>
      <c r="C162" s="74">
        <v>0</v>
      </c>
      <c r="D162" s="74">
        <v>0</v>
      </c>
      <c r="E162" s="74">
        <v>-3</v>
      </c>
      <c r="F162" s="71">
        <v>-1.4</v>
      </c>
      <c r="G162" s="72" t="s">
        <v>746</v>
      </c>
      <c r="H162" s="163">
        <f t="shared" si="9"/>
        <v>46.34</v>
      </c>
      <c r="I162" s="80">
        <f t="shared" si="10"/>
        <v>2.8461775540635542E-3</v>
      </c>
      <c r="J162" s="13"/>
      <c r="K162" s="83" t="s">
        <v>232</v>
      </c>
      <c r="L162" s="84">
        <v>3.6171798241012233E-4</v>
      </c>
      <c r="M162" s="96"/>
    </row>
    <row r="163" spans="1:13" x14ac:dyDescent="0.3">
      <c r="A163" s="102" t="s">
        <v>329</v>
      </c>
      <c r="B163" s="71">
        <v>112.3</v>
      </c>
      <c r="C163" s="71">
        <v>87.3</v>
      </c>
      <c r="D163" s="71">
        <v>123.7</v>
      </c>
      <c r="E163" s="71">
        <v>193.3</v>
      </c>
      <c r="F163" s="71">
        <v>143.30000000000001</v>
      </c>
      <c r="G163" s="72" t="s">
        <v>746</v>
      </c>
      <c r="H163" s="163">
        <f t="shared" ref="H163:H194" si="11">AVERAGE(B162:F162)</f>
        <v>2.92</v>
      </c>
      <c r="I163" s="80">
        <f t="shared" si="10"/>
        <v>1.793448091900211E-4</v>
      </c>
      <c r="J163" s="13"/>
      <c r="K163" s="83" t="s">
        <v>670</v>
      </c>
      <c r="L163" s="84">
        <v>3.4003772478932639E-4</v>
      </c>
      <c r="M163" s="96"/>
    </row>
    <row r="164" spans="1:13" x14ac:dyDescent="0.3">
      <c r="A164" s="102" t="s">
        <v>355</v>
      </c>
      <c r="B164" s="71">
        <v>46.7</v>
      </c>
      <c r="C164" s="71">
        <v>31.2</v>
      </c>
      <c r="D164" s="71">
        <v>33.299999999999997</v>
      </c>
      <c r="E164" s="71">
        <v>17.899999999999999</v>
      </c>
      <c r="F164" s="71">
        <v>34.700000000000003</v>
      </c>
      <c r="G164" s="72" t="s">
        <v>746</v>
      </c>
      <c r="H164" s="163">
        <f t="shared" si="11"/>
        <v>131.98000000000002</v>
      </c>
      <c r="I164" s="80">
        <f t="shared" si="10"/>
        <v>8.1061396975681474E-3</v>
      </c>
      <c r="J164" s="13"/>
      <c r="K164" s="83" t="s">
        <v>340</v>
      </c>
      <c r="L164" s="84">
        <v>3.2520386431193966E-4</v>
      </c>
      <c r="M164" s="96"/>
    </row>
    <row r="165" spans="1:13" x14ac:dyDescent="0.3">
      <c r="A165" s="102" t="s">
        <v>594</v>
      </c>
      <c r="B165" s="71">
        <v>4.2</v>
      </c>
      <c r="C165" s="74">
        <v>1</v>
      </c>
      <c r="D165" s="74">
        <v>0</v>
      </c>
      <c r="E165" s="74">
        <v>3</v>
      </c>
      <c r="F165" s="74">
        <v>6</v>
      </c>
      <c r="G165" s="72" t="s">
        <v>746</v>
      </c>
      <c r="H165" s="163">
        <f t="shared" si="11"/>
        <v>32.760000000000005</v>
      </c>
      <c r="I165" s="80">
        <f t="shared" si="10"/>
        <v>2.012101352419552E-3</v>
      </c>
      <c r="J165" s="13"/>
      <c r="K165" s="83" t="s">
        <v>325</v>
      </c>
      <c r="L165" s="84">
        <v>2.8298441526091584E-4</v>
      </c>
      <c r="M165" s="96"/>
    </row>
    <row r="166" spans="1:13" x14ac:dyDescent="0.3">
      <c r="A166" s="102" t="s">
        <v>232</v>
      </c>
      <c r="B166" s="71">
        <v>7.9</v>
      </c>
      <c r="C166" s="71">
        <v>5.9</v>
      </c>
      <c r="D166" s="71">
        <v>5.5</v>
      </c>
      <c r="E166" s="71">
        <v>6.6</v>
      </c>
      <c r="F166" s="71">
        <v>5.8</v>
      </c>
      <c r="G166" s="72" t="s">
        <v>746</v>
      </c>
      <c r="H166" s="163">
        <f t="shared" si="11"/>
        <v>2.84</v>
      </c>
      <c r="I166" s="80">
        <f t="shared" si="10"/>
        <v>1.7443125277385614E-4</v>
      </c>
      <c r="J166" s="13"/>
      <c r="K166" s="83" t="s">
        <v>672</v>
      </c>
      <c r="L166" s="84">
        <v>2.5902202525898352E-4</v>
      </c>
      <c r="M166" s="96"/>
    </row>
    <row r="167" spans="1:13" x14ac:dyDescent="0.3">
      <c r="A167" s="102" t="s">
        <v>36</v>
      </c>
      <c r="B167" s="71">
        <v>3787.6</v>
      </c>
      <c r="C167" s="71">
        <v>4354.3999999999996</v>
      </c>
      <c r="D167" s="74">
        <v>5223</v>
      </c>
      <c r="E167" s="71">
        <v>4350.5</v>
      </c>
      <c r="F167" s="71">
        <v>5523.9</v>
      </c>
      <c r="G167" s="72" t="s">
        <v>746</v>
      </c>
      <c r="H167" s="163">
        <f t="shared" si="11"/>
        <v>6.34</v>
      </c>
      <c r="I167" s="80">
        <f t="shared" si="10"/>
        <v>3.8939934598107323E-4</v>
      </c>
      <c r="J167" s="13"/>
      <c r="K167" s="83" t="s">
        <v>387</v>
      </c>
      <c r="L167" s="84">
        <v>2.3391856906648288E-4</v>
      </c>
      <c r="M167" s="96"/>
    </row>
    <row r="168" spans="1:13" x14ac:dyDescent="0.3">
      <c r="A168" s="102" t="s">
        <v>291</v>
      </c>
      <c r="B168" s="74">
        <v>34</v>
      </c>
      <c r="C168" s="74">
        <v>73</v>
      </c>
      <c r="D168" s="71">
        <v>77.099999999999994</v>
      </c>
      <c r="E168" s="74">
        <v>14</v>
      </c>
      <c r="F168" s="74">
        <v>32</v>
      </c>
      <c r="G168" s="72" t="s">
        <v>640</v>
      </c>
      <c r="H168" s="163">
        <f t="shared" si="11"/>
        <v>4647.88</v>
      </c>
      <c r="I168" s="80">
        <f t="shared" si="10"/>
        <v>0.28547025744456</v>
      </c>
      <c r="J168" s="13"/>
      <c r="K168" s="83" t="s">
        <v>363</v>
      </c>
      <c r="L168" s="84">
        <v>2.088151128739823E-4</v>
      </c>
      <c r="M168" s="96"/>
    </row>
    <row r="169" spans="1:13" x14ac:dyDescent="0.3">
      <c r="A169" s="102" t="s">
        <v>302</v>
      </c>
      <c r="B169" s="71">
        <v>8024.1</v>
      </c>
      <c r="C169" s="71">
        <v>3129.1</v>
      </c>
      <c r="D169" s="71">
        <v>3855.7</v>
      </c>
      <c r="E169" s="71">
        <v>4140.1000000000004</v>
      </c>
      <c r="F169" s="71">
        <v>4048.9</v>
      </c>
      <c r="G169" s="72" t="s">
        <v>746</v>
      </c>
      <c r="H169" s="163">
        <f t="shared" si="11"/>
        <v>46.019999999999996</v>
      </c>
      <c r="I169" s="80">
        <f t="shared" si="10"/>
        <v>2.8265233283988941E-3</v>
      </c>
      <c r="J169" s="13"/>
      <c r="K169" s="83" t="s">
        <v>319</v>
      </c>
      <c r="L169" s="84">
        <v>1.6659566382295856E-4</v>
      </c>
      <c r="M169" s="96"/>
    </row>
    <row r="170" spans="1:13" x14ac:dyDescent="0.3">
      <c r="A170" s="102" t="s">
        <v>650</v>
      </c>
      <c r="B170" s="71">
        <v>9.5</v>
      </c>
      <c r="C170" s="71">
        <v>8.5</v>
      </c>
      <c r="D170" s="71">
        <v>21.6</v>
      </c>
      <c r="E170" s="71">
        <v>18.7</v>
      </c>
      <c r="F170" s="71">
        <v>20.7</v>
      </c>
      <c r="G170" s="72" t="s">
        <v>746</v>
      </c>
      <c r="H170" s="163">
        <f t="shared" si="11"/>
        <v>4639.58</v>
      </c>
      <c r="I170" s="80">
        <f t="shared" si="10"/>
        <v>0.28496047596638291</v>
      </c>
      <c r="J170" s="13"/>
      <c r="K170" s="83" t="s">
        <v>594</v>
      </c>
      <c r="L170" s="84">
        <v>1.6203139906068574E-4</v>
      </c>
      <c r="M170" s="96"/>
    </row>
    <row r="171" spans="1:13" x14ac:dyDescent="0.3">
      <c r="A171" s="102" t="s">
        <v>335</v>
      </c>
      <c r="B171" s="71">
        <v>1512.5</v>
      </c>
      <c r="C171" s="71">
        <v>1523.1</v>
      </c>
      <c r="D171" s="71">
        <v>1818.9</v>
      </c>
      <c r="E171" s="71">
        <v>1890.3</v>
      </c>
      <c r="F171" s="71">
        <v>1870.4</v>
      </c>
      <c r="G171" s="72" t="s">
        <v>746</v>
      </c>
      <c r="H171" s="163">
        <f t="shared" si="11"/>
        <v>15.8</v>
      </c>
      <c r="I171" s="80">
        <f t="shared" si="10"/>
        <v>9.704273921925799E-4</v>
      </c>
      <c r="J171" s="13"/>
      <c r="K171" s="83" t="s">
        <v>655</v>
      </c>
      <c r="L171" s="84">
        <v>1.6203139906068574E-4</v>
      </c>
      <c r="M171" s="96"/>
    </row>
    <row r="172" spans="1:13" x14ac:dyDescent="0.3">
      <c r="A172" s="102" t="s">
        <v>348</v>
      </c>
      <c r="B172" s="71">
        <v>22057.5</v>
      </c>
      <c r="C172" s="71">
        <v>17578.8</v>
      </c>
      <c r="D172" s="71">
        <v>16724.3</v>
      </c>
      <c r="E172" s="71">
        <v>26585.3</v>
      </c>
      <c r="F172" s="71">
        <v>2511.6</v>
      </c>
      <c r="G172" s="72" t="s">
        <v>746</v>
      </c>
      <c r="H172" s="163">
        <f t="shared" si="11"/>
        <v>1723.0400000000002</v>
      </c>
      <c r="I172" s="80">
        <f t="shared" si="10"/>
        <v>0.10582817809136096</v>
      </c>
      <c r="J172" s="13"/>
      <c r="K172" s="83" t="s">
        <v>231</v>
      </c>
      <c r="L172" s="84">
        <v>1.586082004889811E-4</v>
      </c>
      <c r="M172" s="96"/>
    </row>
    <row r="173" spans="1:13" x14ac:dyDescent="0.3">
      <c r="A173" s="102" t="s">
        <v>366</v>
      </c>
      <c r="B173" s="71">
        <v>3321.7</v>
      </c>
      <c r="C173" s="71">
        <v>3478.9</v>
      </c>
      <c r="D173" s="71">
        <v>3758.3</v>
      </c>
      <c r="E173" s="74">
        <v>3522</v>
      </c>
      <c r="F173" s="71">
        <v>3839.9</v>
      </c>
      <c r="G173" s="72" t="s">
        <v>746</v>
      </c>
      <c r="H173" s="163">
        <f t="shared" si="11"/>
        <v>17091.500000000004</v>
      </c>
      <c r="I173" s="80">
        <f t="shared" si="10"/>
        <v>1.0497506185860432</v>
      </c>
      <c r="J173" s="13"/>
      <c r="K173" s="83" t="s">
        <v>301</v>
      </c>
      <c r="L173" s="84">
        <v>1.2894047953420764E-4</v>
      </c>
      <c r="M173" s="96"/>
    </row>
    <row r="174" spans="1:13" x14ac:dyDescent="0.3">
      <c r="A174" s="102" t="s">
        <v>368</v>
      </c>
      <c r="B174" s="74">
        <v>1</v>
      </c>
      <c r="C174" s="71">
        <v>0.9</v>
      </c>
      <c r="D174" s="74">
        <v>1</v>
      </c>
      <c r="E174" s="74">
        <v>1</v>
      </c>
      <c r="F174" s="74">
        <v>1</v>
      </c>
      <c r="G174" s="72" t="s">
        <v>746</v>
      </c>
      <c r="H174" s="163">
        <f t="shared" si="11"/>
        <v>3584.1600000000008</v>
      </c>
      <c r="I174" s="80">
        <f t="shared" si="10"/>
        <v>0.22013715455702268</v>
      </c>
      <c r="J174" s="13"/>
      <c r="K174" s="83" t="s">
        <v>351</v>
      </c>
      <c r="L174" s="84">
        <v>1.2665834715307122E-4</v>
      </c>
      <c r="M174" s="96"/>
    </row>
    <row r="175" spans="1:13" x14ac:dyDescent="0.3">
      <c r="A175" s="102" t="s">
        <v>425</v>
      </c>
      <c r="B175" s="71">
        <v>1317.8</v>
      </c>
      <c r="C175" s="71">
        <v>1317.1</v>
      </c>
      <c r="D175" s="71">
        <v>2286.3000000000002</v>
      </c>
      <c r="E175" s="71">
        <v>2614.9</v>
      </c>
      <c r="F175" s="71">
        <v>2634.2</v>
      </c>
      <c r="G175" s="72" t="s">
        <v>746</v>
      </c>
      <c r="H175" s="163">
        <f t="shared" si="11"/>
        <v>0.98000000000000009</v>
      </c>
      <c r="I175" s="80">
        <f t="shared" si="10"/>
        <v>6.0191066098020781E-5</v>
      </c>
      <c r="J175" s="13"/>
      <c r="K175" s="83" t="s">
        <v>273</v>
      </c>
      <c r="L175" s="84">
        <v>1.1867088381909378E-4</v>
      </c>
      <c r="M175" s="96"/>
    </row>
    <row r="176" spans="1:13" x14ac:dyDescent="0.3">
      <c r="A176" s="102" t="s">
        <v>210</v>
      </c>
      <c r="B176" s="71">
        <v>114.9</v>
      </c>
      <c r="C176" s="71">
        <v>91.5</v>
      </c>
      <c r="D176" s="71">
        <v>73.400000000000006</v>
      </c>
      <c r="E176" s="71">
        <v>62.4</v>
      </c>
      <c r="F176" s="71">
        <v>33.5</v>
      </c>
      <c r="G176" s="72" t="s">
        <v>746</v>
      </c>
      <c r="H176" s="163">
        <f t="shared" si="11"/>
        <v>2034.06</v>
      </c>
      <c r="I176" s="80">
        <f t="shared" si="10"/>
        <v>0.12493085704830627</v>
      </c>
      <c r="J176" s="13"/>
      <c r="K176" s="83" t="s">
        <v>648</v>
      </c>
      <c r="L176" s="84">
        <v>1.1410661905682094E-4</v>
      </c>
      <c r="M176" s="96"/>
    </row>
    <row r="177" spans="1:13" x14ac:dyDescent="0.3">
      <c r="A177" s="102" t="s">
        <v>213</v>
      </c>
      <c r="B177" s="71">
        <v>658.6</v>
      </c>
      <c r="C177" s="71">
        <v>293.3</v>
      </c>
      <c r="D177" s="71">
        <v>287.39999999999998</v>
      </c>
      <c r="E177" s="74">
        <v>319</v>
      </c>
      <c r="F177" s="71">
        <v>187.8</v>
      </c>
      <c r="G177" s="72" t="s">
        <v>746</v>
      </c>
      <c r="H177" s="163">
        <f t="shared" si="11"/>
        <v>75.14</v>
      </c>
      <c r="I177" s="80">
        <f t="shared" si="10"/>
        <v>4.6150578638829397E-3</v>
      </c>
      <c r="J177" s="13"/>
      <c r="K177" s="83" t="s">
        <v>226</v>
      </c>
      <c r="L177" s="84">
        <v>1.0383702334170703E-4</v>
      </c>
      <c r="M177" s="96"/>
    </row>
    <row r="178" spans="1:13" x14ac:dyDescent="0.3">
      <c r="A178" s="102" t="s">
        <v>215</v>
      </c>
      <c r="B178" s="71">
        <v>127.7</v>
      </c>
      <c r="C178" s="71">
        <v>93.9</v>
      </c>
      <c r="D178" s="71">
        <v>70.5</v>
      </c>
      <c r="E178" s="71">
        <v>52.7</v>
      </c>
      <c r="F178" s="71">
        <v>108.2</v>
      </c>
      <c r="G178" s="72" t="s">
        <v>746</v>
      </c>
      <c r="H178" s="163">
        <f t="shared" si="11"/>
        <v>349.22</v>
      </c>
      <c r="I178" s="80">
        <f t="shared" si="10"/>
        <v>2.1448902145664101E-2</v>
      </c>
      <c r="J178" s="13"/>
      <c r="K178" s="83" t="s">
        <v>364</v>
      </c>
      <c r="L178" s="84">
        <v>1.0269595715113884E-4</v>
      </c>
      <c r="M178" s="96"/>
    </row>
    <row r="179" spans="1:13" x14ac:dyDescent="0.3">
      <c r="A179" s="102" t="s">
        <v>279</v>
      </c>
      <c r="B179" s="71">
        <v>253.5</v>
      </c>
      <c r="C179" s="71">
        <v>227.2</v>
      </c>
      <c r="D179" s="71">
        <v>280.60000000000002</v>
      </c>
      <c r="E179" s="74">
        <v>437</v>
      </c>
      <c r="F179" s="71">
        <v>591.20000000000005</v>
      </c>
      <c r="G179" s="72" t="s">
        <v>746</v>
      </c>
      <c r="H179" s="163">
        <f t="shared" si="11"/>
        <v>90.6</v>
      </c>
      <c r="I179" s="80">
        <f t="shared" si="10"/>
        <v>5.5646026413068185E-3</v>
      </c>
      <c r="J179" s="13"/>
      <c r="K179" s="83" t="s">
        <v>555</v>
      </c>
      <c r="L179" s="84">
        <v>7.9874633339774642E-5</v>
      </c>
      <c r="M179" s="96"/>
    </row>
    <row r="180" spans="1:13" x14ac:dyDescent="0.3">
      <c r="A180" s="102" t="s">
        <v>281</v>
      </c>
      <c r="B180" s="71">
        <v>6447.2</v>
      </c>
      <c r="C180" s="71">
        <v>5442.2</v>
      </c>
      <c r="D180" s="74">
        <v>3883</v>
      </c>
      <c r="E180" s="71">
        <v>3541.6</v>
      </c>
      <c r="F180" s="71">
        <v>7249.1</v>
      </c>
      <c r="G180" s="72" t="s">
        <v>746</v>
      </c>
      <c r="H180" s="163">
        <f t="shared" si="11"/>
        <v>357.9</v>
      </c>
      <c r="I180" s="80">
        <f t="shared" si="10"/>
        <v>2.1982023016817995E-2</v>
      </c>
      <c r="J180" s="13"/>
      <c r="K180" s="83" t="s">
        <v>332</v>
      </c>
      <c r="L180" s="84">
        <v>7.9874633339774642E-5</v>
      </c>
      <c r="M180" s="96"/>
    </row>
    <row r="181" spans="1:13" x14ac:dyDescent="0.3">
      <c r="A181" s="102" t="s">
        <v>284</v>
      </c>
      <c r="B181" s="71">
        <v>312.10000000000002</v>
      </c>
      <c r="C181" s="71">
        <v>394.2</v>
      </c>
      <c r="D181" s="71">
        <v>446.1</v>
      </c>
      <c r="E181" s="71">
        <v>638.70000000000005</v>
      </c>
      <c r="F181" s="71">
        <v>936.9</v>
      </c>
      <c r="G181" s="72" t="s">
        <v>746</v>
      </c>
      <c r="H181" s="163">
        <f t="shared" si="11"/>
        <v>5312.62</v>
      </c>
      <c r="I181" s="80">
        <f t="shared" si="10"/>
        <v>0.32629822609557874</v>
      </c>
      <c r="J181" s="13"/>
      <c r="K181" s="83" t="s">
        <v>374</v>
      </c>
      <c r="L181" s="84">
        <v>7.5310368577501821E-5</v>
      </c>
      <c r="M181" s="96"/>
    </row>
    <row r="182" spans="1:13" x14ac:dyDescent="0.3">
      <c r="A182" s="102" t="s">
        <v>289</v>
      </c>
      <c r="B182" s="71">
        <v>3417.6</v>
      </c>
      <c r="C182" s="71">
        <v>2822.9</v>
      </c>
      <c r="D182" s="71">
        <v>2922.3</v>
      </c>
      <c r="E182" s="71">
        <v>3052.1</v>
      </c>
      <c r="F182" s="71">
        <v>3093.8</v>
      </c>
      <c r="G182" s="72" t="s">
        <v>746</v>
      </c>
      <c r="H182" s="163">
        <f t="shared" si="11"/>
        <v>545.6</v>
      </c>
      <c r="I182" s="80">
        <f t="shared" si="10"/>
        <v>3.3510454758245038E-2</v>
      </c>
      <c r="J182" s="13"/>
      <c r="K182" s="83" t="s">
        <v>249</v>
      </c>
      <c r="L182" s="84">
        <v>7.1887170005797198E-5</v>
      </c>
      <c r="M182" s="96"/>
    </row>
    <row r="183" spans="1:13" x14ac:dyDescent="0.3">
      <c r="A183" s="102" t="s">
        <v>293</v>
      </c>
      <c r="B183" s="74">
        <v>178</v>
      </c>
      <c r="C183" s="71">
        <v>185.6</v>
      </c>
      <c r="D183" s="71">
        <v>86.5</v>
      </c>
      <c r="E183" s="71">
        <v>95.6</v>
      </c>
      <c r="F183" s="71">
        <v>66.599999999999994</v>
      </c>
      <c r="G183" s="72" t="s">
        <v>746</v>
      </c>
      <c r="H183" s="163">
        <f t="shared" si="11"/>
        <v>3061.7400000000002</v>
      </c>
      <c r="I183" s="80">
        <f t="shared" si="10"/>
        <v>0.18805040277036139</v>
      </c>
      <c r="J183" s="13"/>
      <c r="K183" s="83" t="s">
        <v>673</v>
      </c>
      <c r="L183" s="84">
        <v>5.7053309528410468E-5</v>
      </c>
      <c r="M183" s="96"/>
    </row>
    <row r="184" spans="1:13" x14ac:dyDescent="0.3">
      <c r="A184" s="102" t="s">
        <v>669</v>
      </c>
      <c r="B184" s="74">
        <v>0</v>
      </c>
      <c r="C184" s="74">
        <v>0</v>
      </c>
      <c r="D184" s="74">
        <v>0</v>
      </c>
      <c r="E184" s="74">
        <v>1</v>
      </c>
      <c r="F184" s="74">
        <v>2</v>
      </c>
      <c r="G184" s="72" t="s">
        <v>746</v>
      </c>
      <c r="H184" s="163">
        <f t="shared" si="11"/>
        <v>122.46000000000001</v>
      </c>
      <c r="I184" s="80">
        <f t="shared" si="10"/>
        <v>7.5214264840445149E-3</v>
      </c>
      <c r="J184" s="13"/>
      <c r="K184" s="83" t="s">
        <v>368</v>
      </c>
      <c r="L184" s="84">
        <v>5.5912243337842256E-5</v>
      </c>
      <c r="M184" s="96"/>
    </row>
    <row r="185" spans="1:13" x14ac:dyDescent="0.3">
      <c r="A185" s="102" t="s">
        <v>328</v>
      </c>
      <c r="B185" s="71">
        <v>151.4</v>
      </c>
      <c r="C185" s="71">
        <v>161.30000000000001</v>
      </c>
      <c r="D185" s="71">
        <v>218.8</v>
      </c>
      <c r="E185" s="71">
        <v>265.39999999999998</v>
      </c>
      <c r="F185" s="74">
        <v>375</v>
      </c>
      <c r="G185" s="72" t="s">
        <v>746</v>
      </c>
      <c r="H185" s="163">
        <f t="shared" si="11"/>
        <v>0.6</v>
      </c>
      <c r="I185" s="80">
        <f t="shared" si="10"/>
        <v>3.6851673121237206E-5</v>
      </c>
      <c r="J185" s="13"/>
      <c r="K185" s="83" t="s">
        <v>657</v>
      </c>
      <c r="L185" s="84">
        <v>4.5642647622728375E-5</v>
      </c>
      <c r="M185" s="96"/>
    </row>
    <row r="186" spans="1:13" x14ac:dyDescent="0.3">
      <c r="A186" s="102" t="s">
        <v>337</v>
      </c>
      <c r="B186" s="71">
        <v>871.6</v>
      </c>
      <c r="C186" s="71">
        <v>768.7</v>
      </c>
      <c r="D186" s="71">
        <v>644.79999999999995</v>
      </c>
      <c r="E186" s="71">
        <v>654.1</v>
      </c>
      <c r="F186" s="71">
        <v>599.79999999999995</v>
      </c>
      <c r="G186" s="72" t="s">
        <v>746</v>
      </c>
      <c r="H186" s="163">
        <f t="shared" si="11"/>
        <v>234.38000000000002</v>
      </c>
      <c r="I186" s="80">
        <f t="shared" si="10"/>
        <v>1.4395491910259298E-2</v>
      </c>
      <c r="J186" s="13"/>
      <c r="K186" s="83" t="s">
        <v>260</v>
      </c>
      <c r="L186" s="84">
        <v>4.2219449051023745E-5</v>
      </c>
      <c r="M186" s="96"/>
    </row>
    <row r="187" spans="1:13" x14ac:dyDescent="0.3">
      <c r="A187" s="102" t="s">
        <v>44</v>
      </c>
      <c r="B187" s="71">
        <v>10140.6</v>
      </c>
      <c r="C187" s="71">
        <v>5917.1</v>
      </c>
      <c r="D187" s="71">
        <v>7235.6</v>
      </c>
      <c r="E187" s="71">
        <v>8072.1</v>
      </c>
      <c r="F187" s="71">
        <v>4299.7</v>
      </c>
      <c r="G187" s="72" t="s">
        <v>746</v>
      </c>
      <c r="H187" s="163">
        <f t="shared" si="11"/>
        <v>707.8</v>
      </c>
      <c r="I187" s="80">
        <f t="shared" si="10"/>
        <v>4.3472690392019495E-2</v>
      </c>
      <c r="J187" s="13"/>
      <c r="K187" s="83" t="s">
        <v>208</v>
      </c>
      <c r="L187" s="84">
        <v>3.9937316669887328E-5</v>
      </c>
      <c r="M187" s="96"/>
    </row>
    <row r="188" spans="1:13" x14ac:dyDescent="0.3">
      <c r="A188" s="102" t="s">
        <v>363</v>
      </c>
      <c r="B188" s="71">
        <v>5.5</v>
      </c>
      <c r="C188" s="71">
        <v>4.7</v>
      </c>
      <c r="D188" s="71">
        <v>3.4</v>
      </c>
      <c r="E188" s="71">
        <v>3.4</v>
      </c>
      <c r="F188" s="71">
        <v>1.3</v>
      </c>
      <c r="G188" s="72" t="s">
        <v>746</v>
      </c>
      <c r="H188" s="163">
        <f t="shared" si="11"/>
        <v>7133.0199999999995</v>
      </c>
      <c r="I188" s="80">
        <f t="shared" si="10"/>
        <v>0.43810620234541237</v>
      </c>
      <c r="J188" s="13"/>
      <c r="K188" s="83" t="s">
        <v>256</v>
      </c>
      <c r="L188" s="84">
        <v>3.4231985717046281E-5</v>
      </c>
      <c r="M188" s="96"/>
    </row>
    <row r="189" spans="1:13" x14ac:dyDescent="0.3">
      <c r="A189" s="102" t="s">
        <v>378</v>
      </c>
      <c r="B189" s="71">
        <v>4931.6000000000004</v>
      </c>
      <c r="C189" s="71">
        <v>7044.1</v>
      </c>
      <c r="D189" s="71">
        <v>8199.4</v>
      </c>
      <c r="E189" s="71">
        <v>8009.3</v>
      </c>
      <c r="F189" s="71">
        <v>14374.6</v>
      </c>
      <c r="G189" s="72" t="s">
        <v>746</v>
      </c>
      <c r="H189" s="163">
        <f t="shared" si="11"/>
        <v>3.66</v>
      </c>
      <c r="I189" s="80">
        <f t="shared" si="10"/>
        <v>2.2479520603954699E-4</v>
      </c>
      <c r="J189" s="13"/>
      <c r="K189" s="83" t="s">
        <v>669</v>
      </c>
      <c r="L189" s="84">
        <v>3.4231985717046281E-5</v>
      </c>
      <c r="M189" s="96"/>
    </row>
    <row r="190" spans="1:13" x14ac:dyDescent="0.3">
      <c r="A190" s="102" t="s">
        <v>387</v>
      </c>
      <c r="B190" s="71">
        <v>3.2</v>
      </c>
      <c r="C190" s="71">
        <v>4.2</v>
      </c>
      <c r="D190" s="71">
        <v>0.4</v>
      </c>
      <c r="E190" s="71">
        <v>4.4000000000000004</v>
      </c>
      <c r="F190" s="71">
        <v>8.3000000000000007</v>
      </c>
      <c r="G190" s="72" t="s">
        <v>746</v>
      </c>
      <c r="H190" s="163">
        <f t="shared" si="11"/>
        <v>8511.7999999999993</v>
      </c>
      <c r="I190" s="80">
        <f t="shared" ref="I190:I221" si="12">H190/$H$6*100</f>
        <v>0.52279011878891146</v>
      </c>
      <c r="J190" s="13"/>
      <c r="K190" s="83" t="s">
        <v>660</v>
      </c>
      <c r="L190" s="84">
        <v>3.4231985717046281E-5</v>
      </c>
      <c r="M190" s="96"/>
    </row>
    <row r="191" spans="1:13" x14ac:dyDescent="0.3">
      <c r="A191" s="102" t="s">
        <v>667</v>
      </c>
      <c r="B191" s="74">
        <v>0</v>
      </c>
      <c r="C191" s="74">
        <v>0</v>
      </c>
      <c r="D191" s="74">
        <v>0</v>
      </c>
      <c r="E191" s="74">
        <v>0</v>
      </c>
      <c r="F191" s="74">
        <v>0</v>
      </c>
      <c r="G191" s="72" t="s">
        <v>746</v>
      </c>
      <c r="H191" s="163">
        <f t="shared" si="11"/>
        <v>4.0999999999999996</v>
      </c>
      <c r="I191" s="80">
        <f t="shared" si="12"/>
        <v>2.5181976632845428E-4</v>
      </c>
      <c r="J191" s="13"/>
      <c r="K191" s="83" t="s">
        <v>271</v>
      </c>
      <c r="L191" s="84">
        <v>2.3962390001932399E-5</v>
      </c>
      <c r="M191" s="96"/>
    </row>
    <row r="192" spans="1:13" x14ac:dyDescent="0.3">
      <c r="A192" s="102" t="s">
        <v>662</v>
      </c>
      <c r="B192" s="74">
        <v>0</v>
      </c>
      <c r="C192" s="74">
        <v>0</v>
      </c>
      <c r="D192" s="74">
        <v>0</v>
      </c>
      <c r="E192" s="74">
        <v>0</v>
      </c>
      <c r="F192" s="74">
        <v>0</v>
      </c>
      <c r="G192" s="72" t="s">
        <v>746</v>
      </c>
      <c r="H192" s="163">
        <f t="shared" si="11"/>
        <v>0</v>
      </c>
      <c r="I192" s="80">
        <f t="shared" si="12"/>
        <v>0</v>
      </c>
      <c r="J192" s="13"/>
      <c r="K192" s="83" t="s">
        <v>664</v>
      </c>
      <c r="L192" s="84">
        <v>1.4833860477386723E-5</v>
      </c>
      <c r="M192" s="96"/>
    </row>
    <row r="193" spans="1:13" x14ac:dyDescent="0.3">
      <c r="A193" s="102" t="s">
        <v>659</v>
      </c>
      <c r="B193" s="74">
        <v>0</v>
      </c>
      <c r="C193" s="74">
        <v>0</v>
      </c>
      <c r="D193" s="74">
        <v>0</v>
      </c>
      <c r="E193" s="74">
        <v>0</v>
      </c>
      <c r="F193" s="74">
        <v>0</v>
      </c>
      <c r="G193" s="72" t="s">
        <v>746</v>
      </c>
      <c r="H193" s="163">
        <f t="shared" si="11"/>
        <v>0</v>
      </c>
      <c r="I193" s="80">
        <f t="shared" si="12"/>
        <v>0</v>
      </c>
      <c r="J193" s="13"/>
      <c r="K193" s="83" t="s">
        <v>352</v>
      </c>
      <c r="L193" s="84">
        <v>1.1410661905682094E-5</v>
      </c>
      <c r="M193" s="96"/>
    </row>
    <row r="194" spans="1:13" x14ac:dyDescent="0.3">
      <c r="A194" s="102" t="s">
        <v>660</v>
      </c>
      <c r="B194" s="74">
        <v>3</v>
      </c>
      <c r="C194" s="74">
        <v>0</v>
      </c>
      <c r="D194" s="74">
        <v>0</v>
      </c>
      <c r="E194" s="74">
        <v>0</v>
      </c>
      <c r="F194" s="74">
        <v>0</v>
      </c>
      <c r="G194" s="72" t="s">
        <v>746</v>
      </c>
      <c r="H194" s="163">
        <f t="shared" si="11"/>
        <v>0</v>
      </c>
      <c r="I194" s="80">
        <f t="shared" si="12"/>
        <v>0</v>
      </c>
      <c r="J194" s="13"/>
      <c r="K194" s="83" t="s">
        <v>354</v>
      </c>
      <c r="L194" s="84">
        <v>1.1410661905682094E-5</v>
      </c>
      <c r="M194" s="96"/>
    </row>
    <row r="195" spans="1:13" x14ac:dyDescent="0.3">
      <c r="A195" s="102" t="s">
        <v>260</v>
      </c>
      <c r="B195" s="71">
        <v>2.1</v>
      </c>
      <c r="C195" s="71">
        <v>1.2</v>
      </c>
      <c r="D195" s="71">
        <v>0.2</v>
      </c>
      <c r="E195" s="71">
        <v>0.1</v>
      </c>
      <c r="F195" s="71">
        <v>0.1</v>
      </c>
      <c r="G195" s="72" t="s">
        <v>746</v>
      </c>
      <c r="H195" s="163">
        <f t="shared" ref="H195:H222" si="13">AVERAGE(B194:F194)</f>
        <v>0.6</v>
      </c>
      <c r="I195" s="80">
        <f t="shared" si="12"/>
        <v>3.6851673121237206E-5</v>
      </c>
      <c r="J195" s="13"/>
      <c r="K195" s="83" t="s">
        <v>383</v>
      </c>
      <c r="L195" s="84">
        <v>1.1410661905682094E-5</v>
      </c>
      <c r="M195" s="96"/>
    </row>
    <row r="196" spans="1:13" x14ac:dyDescent="0.3">
      <c r="A196" s="102" t="s">
        <v>493</v>
      </c>
      <c r="B196" s="74">
        <v>47</v>
      </c>
      <c r="C196" s="74">
        <v>45</v>
      </c>
      <c r="D196" s="74">
        <v>37</v>
      </c>
      <c r="E196" s="74">
        <v>8</v>
      </c>
      <c r="F196" s="71">
        <v>3.2</v>
      </c>
      <c r="G196" s="72" t="s">
        <v>746</v>
      </c>
      <c r="H196" s="163">
        <f t="shared" si="13"/>
        <v>0.74</v>
      </c>
      <c r="I196" s="80">
        <f t="shared" si="12"/>
        <v>4.5450396849525891E-5</v>
      </c>
      <c r="J196" s="13"/>
      <c r="K196" s="83" t="s">
        <v>341</v>
      </c>
      <c r="L196" s="84">
        <v>1.1410661905682094E-5</v>
      </c>
      <c r="M196" s="96"/>
    </row>
    <row r="197" spans="1:13" x14ac:dyDescent="0.3">
      <c r="A197" s="102" t="s">
        <v>332</v>
      </c>
      <c r="B197" s="71">
        <v>2.2000000000000002</v>
      </c>
      <c r="C197" s="71">
        <v>0.8</v>
      </c>
      <c r="D197" s="71">
        <v>1.2</v>
      </c>
      <c r="E197" s="71">
        <v>0.9</v>
      </c>
      <c r="F197" s="71">
        <v>1.9</v>
      </c>
      <c r="G197" s="72" t="s">
        <v>746</v>
      </c>
      <c r="H197" s="163">
        <f t="shared" si="13"/>
        <v>28.04</v>
      </c>
      <c r="I197" s="80">
        <f t="shared" si="12"/>
        <v>1.722201523865819E-3</v>
      </c>
      <c r="J197" s="13"/>
      <c r="K197" s="83" t="s">
        <v>652</v>
      </c>
      <c r="L197" s="84">
        <v>5.7053309528410468E-6</v>
      </c>
      <c r="M197" s="96"/>
    </row>
    <row r="198" spans="1:13" x14ac:dyDescent="0.3">
      <c r="A198" s="102" t="s">
        <v>351</v>
      </c>
      <c r="B198" s="74">
        <v>2</v>
      </c>
      <c r="C198" s="74">
        <v>0</v>
      </c>
      <c r="D198" s="74">
        <v>0</v>
      </c>
      <c r="E198" s="71">
        <v>9.1</v>
      </c>
      <c r="F198" s="74">
        <v>0</v>
      </c>
      <c r="G198" s="72" t="s">
        <v>746</v>
      </c>
      <c r="H198" s="163">
        <f t="shared" si="13"/>
        <v>1.4</v>
      </c>
      <c r="I198" s="80">
        <f t="shared" si="12"/>
        <v>8.5987237282886822E-5</v>
      </c>
      <c r="J198" s="13"/>
      <c r="K198" s="83" t="s">
        <v>658</v>
      </c>
      <c r="L198" s="84">
        <v>4.5642647622728373E-6</v>
      </c>
      <c r="M198" s="96"/>
    </row>
    <row r="199" spans="1:13" x14ac:dyDescent="0.3">
      <c r="A199" s="102" t="s">
        <v>383</v>
      </c>
      <c r="B199" s="71">
        <v>0.1</v>
      </c>
      <c r="C199" s="71">
        <v>0.2</v>
      </c>
      <c r="D199" s="71">
        <v>0.2</v>
      </c>
      <c r="E199" s="71">
        <v>0.3</v>
      </c>
      <c r="F199" s="71">
        <v>0.2</v>
      </c>
      <c r="G199" s="72" t="s">
        <v>746</v>
      </c>
      <c r="H199" s="163">
        <f t="shared" si="13"/>
        <v>2.2199999999999998</v>
      </c>
      <c r="I199" s="80">
        <f t="shared" si="12"/>
        <v>1.3635119054857767E-4</v>
      </c>
      <c r="J199" s="13"/>
      <c r="K199" s="83" t="s">
        <v>620</v>
      </c>
      <c r="L199" s="84">
        <v>3.4231985717046282E-6</v>
      </c>
      <c r="M199" s="96"/>
    </row>
    <row r="200" spans="1:13" x14ac:dyDescent="0.3">
      <c r="A200" s="102" t="s">
        <v>550</v>
      </c>
      <c r="B200" s="74">
        <v>9</v>
      </c>
      <c r="C200" s="74">
        <v>7</v>
      </c>
      <c r="D200" s="71">
        <v>4.2</v>
      </c>
      <c r="E200" s="71">
        <v>4.5</v>
      </c>
      <c r="F200" s="71">
        <v>12.8</v>
      </c>
      <c r="G200" s="72" t="s">
        <v>746</v>
      </c>
      <c r="H200" s="163">
        <f t="shared" si="13"/>
        <v>0.2</v>
      </c>
      <c r="I200" s="80">
        <f t="shared" si="12"/>
        <v>1.2283891040412404E-5</v>
      </c>
      <c r="J200" s="13"/>
      <c r="K200" s="83" t="s">
        <v>230</v>
      </c>
      <c r="L200" s="84">
        <v>0</v>
      </c>
      <c r="M200" s="96"/>
    </row>
    <row r="201" spans="1:13" x14ac:dyDescent="0.3">
      <c r="A201" s="102" t="s">
        <v>287</v>
      </c>
      <c r="B201" s="74">
        <v>0</v>
      </c>
      <c r="C201" s="74">
        <v>0</v>
      </c>
      <c r="D201" s="74">
        <v>0</v>
      </c>
      <c r="E201" s="74">
        <v>0</v>
      </c>
      <c r="F201" s="74">
        <v>0</v>
      </c>
      <c r="G201" s="72" t="s">
        <v>746</v>
      </c>
      <c r="H201" s="163">
        <f t="shared" si="13"/>
        <v>7.5</v>
      </c>
      <c r="I201" s="80">
        <f t="shared" si="12"/>
        <v>4.6064591401546518E-4</v>
      </c>
      <c r="J201" s="13"/>
      <c r="K201" s="83" t="s">
        <v>239</v>
      </c>
      <c r="L201" s="84">
        <v>0</v>
      </c>
      <c r="M201" s="96"/>
    </row>
    <row r="202" spans="1:13" x14ac:dyDescent="0.3">
      <c r="A202" s="102" t="s">
        <v>306</v>
      </c>
      <c r="B202" s="71">
        <v>1140.8</v>
      </c>
      <c r="C202" s="71">
        <v>1131.2</v>
      </c>
      <c r="D202" s="71">
        <v>1143.4000000000001</v>
      </c>
      <c r="E202" s="71">
        <v>1068.2</v>
      </c>
      <c r="F202" s="71">
        <v>1151.4000000000001</v>
      </c>
      <c r="G202" s="72" t="s">
        <v>746</v>
      </c>
      <c r="H202" s="163">
        <f t="shared" si="13"/>
        <v>0</v>
      </c>
      <c r="I202" s="80">
        <f t="shared" si="12"/>
        <v>0</v>
      </c>
      <c r="J202" s="13"/>
      <c r="K202" s="83" t="s">
        <v>294</v>
      </c>
      <c r="L202" s="84">
        <v>0</v>
      </c>
      <c r="M202" s="96"/>
    </row>
    <row r="203" spans="1:13" x14ac:dyDescent="0.3">
      <c r="A203" s="102" t="s">
        <v>665</v>
      </c>
      <c r="B203" s="74">
        <v>0</v>
      </c>
      <c r="C203" s="74">
        <v>0</v>
      </c>
      <c r="D203" s="74">
        <v>0</v>
      </c>
      <c r="E203" s="74">
        <v>0</v>
      </c>
      <c r="F203" s="74">
        <v>0</v>
      </c>
      <c r="G203" s="72" t="s">
        <v>746</v>
      </c>
      <c r="H203" s="163">
        <f t="shared" si="13"/>
        <v>1127</v>
      </c>
      <c r="I203" s="80">
        <f t="shared" si="12"/>
        <v>6.9219726012723901E-2</v>
      </c>
      <c r="J203" s="13"/>
      <c r="K203" s="83" t="s">
        <v>644</v>
      </c>
      <c r="L203" s="84">
        <v>0</v>
      </c>
      <c r="M203" s="96"/>
    </row>
    <row r="204" spans="1:13" x14ac:dyDescent="0.3">
      <c r="A204" s="102" t="s">
        <v>318</v>
      </c>
      <c r="B204" s="74">
        <v>0</v>
      </c>
      <c r="C204" s="74">
        <v>0</v>
      </c>
      <c r="D204" s="74">
        <v>0</v>
      </c>
      <c r="E204" s="74">
        <v>0</v>
      </c>
      <c r="F204" s="74">
        <v>0</v>
      </c>
      <c r="G204" s="72" t="s">
        <v>746</v>
      </c>
      <c r="H204" s="163">
        <f t="shared" si="13"/>
        <v>0</v>
      </c>
      <c r="I204" s="80">
        <f t="shared" si="12"/>
        <v>0</v>
      </c>
      <c r="J204" s="13"/>
      <c r="K204" s="83" t="s">
        <v>250</v>
      </c>
      <c r="L204" s="84">
        <v>0</v>
      </c>
      <c r="M204" s="96"/>
    </row>
    <row r="205" spans="1:13" x14ac:dyDescent="0.3">
      <c r="A205" s="102" t="s">
        <v>487</v>
      </c>
      <c r="B205" s="74">
        <v>0</v>
      </c>
      <c r="C205" s="74">
        <v>0</v>
      </c>
      <c r="D205" s="74">
        <v>0</v>
      </c>
      <c r="E205" s="74">
        <v>0</v>
      </c>
      <c r="F205" s="74">
        <v>0</v>
      </c>
      <c r="G205" s="72" t="s">
        <v>746</v>
      </c>
      <c r="H205" s="163">
        <f t="shared" si="13"/>
        <v>0</v>
      </c>
      <c r="I205" s="80">
        <f t="shared" si="12"/>
        <v>0</v>
      </c>
      <c r="J205" s="13"/>
      <c r="K205" s="83" t="s">
        <v>653</v>
      </c>
      <c r="L205" s="84">
        <v>0</v>
      </c>
      <c r="M205" s="96"/>
    </row>
    <row r="206" spans="1:13" x14ac:dyDescent="0.3">
      <c r="A206" s="102" t="s">
        <v>330</v>
      </c>
      <c r="B206" s="74">
        <v>0</v>
      </c>
      <c r="C206" s="74">
        <v>0</v>
      </c>
      <c r="D206" s="74">
        <v>0</v>
      </c>
      <c r="E206" s="74">
        <v>0</v>
      </c>
      <c r="F206" s="74">
        <v>0</v>
      </c>
      <c r="G206" s="72" t="s">
        <v>746</v>
      </c>
      <c r="H206" s="163">
        <f t="shared" si="13"/>
        <v>0</v>
      </c>
      <c r="I206" s="80">
        <f t="shared" si="12"/>
        <v>0</v>
      </c>
      <c r="J206" s="13"/>
      <c r="K206" s="83" t="s">
        <v>223</v>
      </c>
      <c r="L206" s="84">
        <v>0</v>
      </c>
      <c r="M206" s="96"/>
    </row>
    <row r="207" spans="1:13" x14ac:dyDescent="0.3">
      <c r="A207" s="102" t="s">
        <v>620</v>
      </c>
      <c r="B207" s="71">
        <v>0.3</v>
      </c>
      <c r="C207" s="74">
        <v>0</v>
      </c>
      <c r="D207" s="74">
        <v>0</v>
      </c>
      <c r="E207" s="74">
        <v>0</v>
      </c>
      <c r="F207" s="74">
        <v>0</v>
      </c>
      <c r="G207" s="72" t="s">
        <v>746</v>
      </c>
      <c r="H207" s="163">
        <f t="shared" si="13"/>
        <v>0</v>
      </c>
      <c r="I207" s="80">
        <f t="shared" si="12"/>
        <v>0</v>
      </c>
      <c r="J207" s="13"/>
      <c r="K207" s="83" t="s">
        <v>667</v>
      </c>
      <c r="L207" s="84">
        <v>0</v>
      </c>
      <c r="M207" s="96"/>
    </row>
    <row r="208" spans="1:13" x14ac:dyDescent="0.3">
      <c r="A208" s="102" t="s">
        <v>664</v>
      </c>
      <c r="B208" s="71">
        <v>0.2</v>
      </c>
      <c r="C208" s="71">
        <v>0.2</v>
      </c>
      <c r="D208" s="71">
        <v>0.3</v>
      </c>
      <c r="E208" s="71">
        <v>0.3</v>
      </c>
      <c r="F208" s="71">
        <v>0.3</v>
      </c>
      <c r="G208" s="72" t="s">
        <v>746</v>
      </c>
      <c r="H208" s="163">
        <f t="shared" si="13"/>
        <v>0.06</v>
      </c>
      <c r="I208" s="80">
        <f t="shared" si="12"/>
        <v>3.6851673121237213E-6</v>
      </c>
      <c r="J208" s="13"/>
      <c r="K208" s="83" t="s">
        <v>662</v>
      </c>
      <c r="L208" s="84">
        <v>0</v>
      </c>
      <c r="M208" s="96"/>
    </row>
    <row r="209" spans="1:13" x14ac:dyDescent="0.3">
      <c r="A209" s="102" t="s">
        <v>558</v>
      </c>
      <c r="B209" s="71">
        <v>8.1</v>
      </c>
      <c r="C209" s="71">
        <v>9.1999999999999993</v>
      </c>
      <c r="D209" s="71">
        <v>10.1</v>
      </c>
      <c r="E209" s="71">
        <v>6.3</v>
      </c>
      <c r="F209" s="71">
        <v>8.4</v>
      </c>
      <c r="G209" s="72" t="s">
        <v>746</v>
      </c>
      <c r="H209" s="163">
        <f t="shared" si="13"/>
        <v>0.26</v>
      </c>
      <c r="I209" s="80">
        <f t="shared" si="12"/>
        <v>1.5969058352536123E-5</v>
      </c>
      <c r="J209" s="13"/>
      <c r="K209" s="83" t="s">
        <v>659</v>
      </c>
      <c r="L209" s="84">
        <v>0</v>
      </c>
      <c r="M209" s="96"/>
    </row>
    <row r="210" spans="1:13" x14ac:dyDescent="0.3">
      <c r="A210" s="102" t="s">
        <v>655</v>
      </c>
      <c r="B210" s="74">
        <v>5</v>
      </c>
      <c r="C210" s="74">
        <v>8</v>
      </c>
      <c r="D210" s="74">
        <v>0</v>
      </c>
      <c r="E210" s="74">
        <v>1</v>
      </c>
      <c r="F210" s="71">
        <v>0.2</v>
      </c>
      <c r="G210" s="72" t="s">
        <v>746</v>
      </c>
      <c r="H210" s="163">
        <f t="shared" si="13"/>
        <v>8.4199999999999982</v>
      </c>
      <c r="I210" s="80">
        <f t="shared" si="12"/>
        <v>5.1715181280136211E-4</v>
      </c>
      <c r="J210" s="13"/>
      <c r="K210" s="83" t="s">
        <v>287</v>
      </c>
      <c r="L210" s="84">
        <v>0</v>
      </c>
      <c r="M210" s="96"/>
    </row>
    <row r="211" spans="1:13" x14ac:dyDescent="0.3">
      <c r="A211" s="102" t="s">
        <v>663</v>
      </c>
      <c r="B211" s="74">
        <v>0</v>
      </c>
      <c r="C211" s="74">
        <v>0</v>
      </c>
      <c r="D211" s="74">
        <v>0</v>
      </c>
      <c r="E211" s="74">
        <v>0</v>
      </c>
      <c r="F211" s="74">
        <v>0</v>
      </c>
      <c r="G211" s="72" t="s">
        <v>746</v>
      </c>
      <c r="H211" s="163">
        <f t="shared" si="13"/>
        <v>2.84</v>
      </c>
      <c r="I211" s="80">
        <f t="shared" si="12"/>
        <v>1.7443125277385614E-4</v>
      </c>
      <c r="J211" s="13"/>
      <c r="K211" s="83" t="s">
        <v>665</v>
      </c>
      <c r="L211" s="84">
        <v>0</v>
      </c>
      <c r="M211" s="96"/>
    </row>
    <row r="212" spans="1:13" x14ac:dyDescent="0.3">
      <c r="A212" s="102" t="s">
        <v>341</v>
      </c>
      <c r="B212" s="74">
        <v>0</v>
      </c>
      <c r="C212" s="74">
        <v>0</v>
      </c>
      <c r="D212" s="74">
        <v>1</v>
      </c>
      <c r="E212" s="74">
        <v>0</v>
      </c>
      <c r="F212" s="74">
        <v>0</v>
      </c>
      <c r="G212" s="72" t="s">
        <v>746</v>
      </c>
      <c r="H212" s="163">
        <f t="shared" si="13"/>
        <v>0</v>
      </c>
      <c r="I212" s="80">
        <f t="shared" si="12"/>
        <v>0</v>
      </c>
      <c r="J212" s="13"/>
      <c r="K212" s="83" t="s">
        <v>318</v>
      </c>
      <c r="L212" s="84">
        <v>0</v>
      </c>
      <c r="M212" s="96"/>
    </row>
    <row r="213" spans="1:13" x14ac:dyDescent="0.3">
      <c r="A213" s="102" t="s">
        <v>661</v>
      </c>
      <c r="B213" s="74">
        <v>0</v>
      </c>
      <c r="C213" s="74">
        <v>0</v>
      </c>
      <c r="D213" s="74">
        <v>0</v>
      </c>
      <c r="E213" s="74">
        <v>0</v>
      </c>
      <c r="F213" s="74">
        <v>0</v>
      </c>
      <c r="G213" s="72" t="s">
        <v>746</v>
      </c>
      <c r="H213" s="163">
        <f t="shared" si="13"/>
        <v>0.2</v>
      </c>
      <c r="I213" s="80">
        <f t="shared" si="12"/>
        <v>1.2283891040412404E-5</v>
      </c>
      <c r="J213" s="13"/>
      <c r="K213" s="83" t="s">
        <v>487</v>
      </c>
      <c r="L213" s="84">
        <v>0</v>
      </c>
      <c r="M213" s="96"/>
    </row>
    <row r="214" spans="1:13" x14ac:dyDescent="0.3">
      <c r="A214" s="102" t="s">
        <v>370</v>
      </c>
      <c r="B214" s="74">
        <v>0</v>
      </c>
      <c r="C214" s="74">
        <v>0</v>
      </c>
      <c r="D214" s="74">
        <v>0</v>
      </c>
      <c r="E214" s="74">
        <v>0</v>
      </c>
      <c r="F214" s="74">
        <v>0</v>
      </c>
      <c r="G214" s="72" t="s">
        <v>746</v>
      </c>
      <c r="H214" s="163">
        <f t="shared" si="13"/>
        <v>0</v>
      </c>
      <c r="I214" s="80">
        <f t="shared" si="12"/>
        <v>0</v>
      </c>
      <c r="J214" s="13"/>
      <c r="K214" s="83" t="s">
        <v>330</v>
      </c>
      <c r="L214" s="84">
        <v>0</v>
      </c>
      <c r="M214" s="96"/>
    </row>
    <row r="215" spans="1:13" x14ac:dyDescent="0.3">
      <c r="A215" s="102" t="s">
        <v>375</v>
      </c>
      <c r="B215" s="74">
        <v>0</v>
      </c>
      <c r="C215" s="74">
        <v>0</v>
      </c>
      <c r="D215" s="74">
        <v>0</v>
      </c>
      <c r="E215" s="74">
        <v>0</v>
      </c>
      <c r="F215" s="74">
        <v>0</v>
      </c>
      <c r="G215" s="72" t="s">
        <v>746</v>
      </c>
      <c r="H215" s="163">
        <f t="shared" si="13"/>
        <v>0</v>
      </c>
      <c r="I215" s="80">
        <f t="shared" si="12"/>
        <v>0</v>
      </c>
      <c r="J215" s="13"/>
      <c r="K215" s="83" t="s">
        <v>663</v>
      </c>
      <c r="L215" s="84">
        <v>0</v>
      </c>
      <c r="M215" s="96"/>
    </row>
    <row r="216" spans="1:13" x14ac:dyDescent="0.3">
      <c r="A216" s="102" t="s">
        <v>658</v>
      </c>
      <c r="B216" s="71">
        <v>0.3</v>
      </c>
      <c r="C216" s="71">
        <v>0.1</v>
      </c>
      <c r="D216" s="74">
        <v>0</v>
      </c>
      <c r="E216" s="74">
        <v>0</v>
      </c>
      <c r="F216" s="74">
        <v>0</v>
      </c>
      <c r="G216" s="72" t="s">
        <v>746</v>
      </c>
      <c r="H216" s="163">
        <f t="shared" si="13"/>
        <v>0</v>
      </c>
      <c r="I216" s="80">
        <f t="shared" si="12"/>
        <v>0</v>
      </c>
      <c r="J216" s="13"/>
      <c r="K216" s="83" t="s">
        <v>661</v>
      </c>
      <c r="L216" s="84">
        <v>0</v>
      </c>
      <c r="M216" s="96"/>
    </row>
    <row r="217" spans="1:13" x14ac:dyDescent="0.3">
      <c r="A217" s="102" t="s">
        <v>657</v>
      </c>
      <c r="B217" s="74">
        <v>2</v>
      </c>
      <c r="C217" s="74">
        <v>0</v>
      </c>
      <c r="D217" s="74">
        <v>0</v>
      </c>
      <c r="E217" s="74">
        <v>1</v>
      </c>
      <c r="F217" s="74">
        <v>1</v>
      </c>
      <c r="G217" s="72" t="s">
        <v>746</v>
      </c>
      <c r="H217" s="163">
        <f t="shared" si="13"/>
        <v>0.08</v>
      </c>
      <c r="I217" s="80">
        <f t="shared" si="12"/>
        <v>4.9135564161649615E-6</v>
      </c>
      <c r="J217" s="13"/>
      <c r="K217" s="83" t="s">
        <v>370</v>
      </c>
      <c r="L217" s="84">
        <v>0</v>
      </c>
      <c r="M217" s="96"/>
    </row>
    <row r="218" spans="1:13" x14ac:dyDescent="0.3">
      <c r="A218" s="102" t="s">
        <v>656</v>
      </c>
      <c r="B218" s="74">
        <v>0</v>
      </c>
      <c r="C218" s="74">
        <v>0</v>
      </c>
      <c r="D218" s="74">
        <v>0</v>
      </c>
      <c r="E218" s="74">
        <v>0</v>
      </c>
      <c r="F218" s="74">
        <v>0</v>
      </c>
      <c r="G218" s="72" t="s">
        <v>746</v>
      </c>
      <c r="H218" s="163">
        <f t="shared" si="13"/>
        <v>0.8</v>
      </c>
      <c r="I218" s="80">
        <f t="shared" si="12"/>
        <v>4.9135564161649617E-5</v>
      </c>
      <c r="J218" s="13"/>
      <c r="K218" s="83" t="s">
        <v>375</v>
      </c>
      <c r="L218" s="84">
        <v>0</v>
      </c>
      <c r="M218" s="96"/>
    </row>
    <row r="219" spans="1:13" x14ac:dyDescent="0.3">
      <c r="A219" s="102" t="s">
        <v>654</v>
      </c>
      <c r="B219" s="71">
        <v>242.8</v>
      </c>
      <c r="C219" s="71">
        <v>119.9</v>
      </c>
      <c r="D219" s="71">
        <v>172.1</v>
      </c>
      <c r="E219" s="71">
        <v>171.9</v>
      </c>
      <c r="F219" s="71">
        <v>171.9</v>
      </c>
      <c r="G219" s="72" t="s">
        <v>746</v>
      </c>
      <c r="H219" s="163">
        <f t="shared" si="13"/>
        <v>0</v>
      </c>
      <c r="I219" s="80">
        <f t="shared" si="12"/>
        <v>0</v>
      </c>
      <c r="J219" s="13"/>
      <c r="K219" s="83" t="s">
        <v>656</v>
      </c>
      <c r="L219" s="84">
        <v>0</v>
      </c>
      <c r="M219" s="96"/>
    </row>
    <row r="220" spans="1:13" x14ac:dyDescent="0.3">
      <c r="A220" s="102" t="s">
        <v>652</v>
      </c>
      <c r="B220" s="71">
        <v>0.5</v>
      </c>
      <c r="C220" s="74">
        <v>0</v>
      </c>
      <c r="D220" s="74">
        <v>0</v>
      </c>
      <c r="E220" s="74">
        <v>0</v>
      </c>
      <c r="F220" s="74">
        <v>0</v>
      </c>
      <c r="G220" s="72" t="s">
        <v>746</v>
      </c>
      <c r="H220" s="163">
        <f t="shared" si="13"/>
        <v>175.72</v>
      </c>
      <c r="I220" s="80">
        <f t="shared" si="12"/>
        <v>1.0792626668106337E-2</v>
      </c>
      <c r="J220" s="13"/>
      <c r="K220" s="83" t="s">
        <v>651</v>
      </c>
      <c r="L220" s="84">
        <v>0</v>
      </c>
      <c r="M220" s="96"/>
    </row>
    <row r="221" spans="1:13" x14ac:dyDescent="0.3">
      <c r="A221" s="102" t="s">
        <v>651</v>
      </c>
      <c r="B221" s="74">
        <v>0</v>
      </c>
      <c r="C221" s="74">
        <v>0</v>
      </c>
      <c r="D221" s="74">
        <v>0</v>
      </c>
      <c r="E221" s="74">
        <v>0</v>
      </c>
      <c r="F221" s="74">
        <v>0</v>
      </c>
      <c r="G221" s="72" t="s">
        <v>746</v>
      </c>
      <c r="H221" s="163">
        <f t="shared" si="13"/>
        <v>0.1</v>
      </c>
      <c r="I221" s="80">
        <f t="shared" si="12"/>
        <v>6.1419455202062021E-6</v>
      </c>
      <c r="J221" s="13"/>
      <c r="K221" s="13"/>
      <c r="L221" s="80"/>
      <c r="M221" s="96"/>
    </row>
    <row r="222" spans="1:13" x14ac:dyDescent="0.3">
      <c r="A222" s="13"/>
      <c r="B222" s="13"/>
      <c r="C222" s="13"/>
      <c r="D222" s="13"/>
      <c r="E222" s="13"/>
      <c r="F222" s="13"/>
      <c r="G222" s="13"/>
      <c r="H222" s="163">
        <f t="shared" si="13"/>
        <v>0</v>
      </c>
      <c r="I222" s="80">
        <f t="shared" ref="I222" si="14">H222/$H$6*100</f>
        <v>0</v>
      </c>
      <c r="J222" s="13"/>
      <c r="K222" s="13"/>
      <c r="L222" s="80"/>
      <c r="M222" s="96"/>
    </row>
    <row r="223" spans="1:13" x14ac:dyDescent="0.3">
      <c r="M223" s="96"/>
    </row>
    <row r="224" spans="1:13" x14ac:dyDescent="0.3">
      <c r="M224" s="96"/>
    </row>
  </sheetData>
  <autoFilter ref="K30:L222" xr:uid="{481A9D31-C711-234D-9C87-A18E32419929}">
    <sortState xmlns:xlrd2="http://schemas.microsoft.com/office/spreadsheetml/2017/richdata2" ref="K31:L222">
      <sortCondition descending="1" ref="L30:L222"/>
    </sortState>
  </autoFilter>
  <pageMargins left="0.70866141732283472" right="0.70866141732283472" top="0.78740157480314965" bottom="0.74803149606299213" header="0.31496062992125984" footer="0.31496062992125984"/>
  <pageSetup paperSize="9" scale="64" fitToHeight="0" orientation="landscape" r:id="rId1"/>
  <headerFooter>
    <oddHeader>&amp;L&amp;G</oddHeader>
    <oddFooter>&amp;C&amp;"Roboto Condensed,Normal"&amp;9Página &amp;P</oddFooter>
  </headerFooter>
  <legacyDrawingHF r:id="rId2"/>
  <tableParts count="1">
    <tablePart r:id="rId3"/>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BAE18-2560-E741-BC4E-F2C686386F5E}">
  <sheetPr codeName="Hoja32">
    <tabColor theme="5"/>
    <pageSetUpPr fitToPage="1"/>
  </sheetPr>
  <dimension ref="A1:M222"/>
  <sheetViews>
    <sheetView view="pageLayout" zoomScaleNormal="130" workbookViewId="0">
      <selection activeCell="L4" sqref="L4"/>
    </sheetView>
  </sheetViews>
  <sheetFormatPr baseColWidth="10" defaultColWidth="8.875" defaultRowHeight="16.5" x14ac:dyDescent="0.3"/>
  <cols>
    <col min="1" max="1" width="29.875" style="5" customWidth="1"/>
    <col min="2" max="3" width="14.75" style="5" bestFit="1" customWidth="1"/>
    <col min="4" max="5" width="15.5" style="5" bestFit="1" customWidth="1"/>
    <col min="6" max="6" width="14.75" style="5" bestFit="1" customWidth="1"/>
    <col min="7" max="7" width="11.625" style="5" bestFit="1" customWidth="1"/>
    <col min="8" max="8" width="8.25" style="139" customWidth="1"/>
    <col min="9" max="10" width="13" style="139" customWidth="1"/>
    <col min="11" max="11" width="20.125" style="5" customWidth="1"/>
    <col min="12" max="16384" width="8.875" style="5"/>
  </cols>
  <sheetData>
    <row r="1" spans="1:12" s="148" customFormat="1" ht="20.25" x14ac:dyDescent="0.35">
      <c r="A1" s="3" t="s">
        <v>1592</v>
      </c>
      <c r="B1" s="149"/>
      <c r="H1" s="190"/>
      <c r="I1" s="190"/>
      <c r="J1" s="190"/>
    </row>
    <row r="2" spans="1:12" ht="17.25" x14ac:dyDescent="0.3">
      <c r="A2" s="18" t="s">
        <v>1576</v>
      </c>
      <c r="B2" s="68"/>
    </row>
    <row r="3" spans="1:12" ht="17.25" x14ac:dyDescent="0.3">
      <c r="A3" s="18" t="s">
        <v>1188</v>
      </c>
    </row>
    <row r="5" spans="1:12" x14ac:dyDescent="0.3">
      <c r="A5" s="102" t="s">
        <v>1626</v>
      </c>
      <c r="B5" s="86" t="s">
        <v>12</v>
      </c>
      <c r="C5" s="86" t="s">
        <v>17</v>
      </c>
      <c r="D5" s="86" t="s">
        <v>13</v>
      </c>
      <c r="E5" s="86" t="s">
        <v>14</v>
      </c>
      <c r="F5" s="86" t="s">
        <v>15</v>
      </c>
      <c r="G5" s="166" t="s">
        <v>1554</v>
      </c>
      <c r="H5" s="166" t="s">
        <v>182</v>
      </c>
      <c r="I5" s="157"/>
      <c r="J5" s="157"/>
      <c r="K5" s="13"/>
      <c r="L5" s="13"/>
    </row>
    <row r="6" spans="1:12" ht="17.25" thickBot="1" x14ac:dyDescent="0.35">
      <c r="A6" s="106" t="s">
        <v>179</v>
      </c>
      <c r="B6" s="189">
        <f>B7+B30</f>
        <v>9798488.7000000011</v>
      </c>
      <c r="C6" s="189">
        <f>C7+C30</f>
        <v>9396759.6999999993</v>
      </c>
      <c r="D6" s="189">
        <f>D7+D30</f>
        <v>10063299</v>
      </c>
      <c r="E6" s="189">
        <f>E7+E30</f>
        <v>10233656.1</v>
      </c>
      <c r="F6" s="189">
        <f>F7+F30</f>
        <v>9825212.2000000011</v>
      </c>
      <c r="G6" s="194">
        <f t="shared" ref="G6:G28" si="0">AVERAGE(B6:F6)</f>
        <v>9863483.1400000006</v>
      </c>
      <c r="H6" s="159">
        <f t="shared" ref="H6:H28" si="1">G6/$G$6*100</f>
        <v>100</v>
      </c>
      <c r="I6" s="159"/>
      <c r="J6" s="159"/>
      <c r="K6" s="13"/>
      <c r="L6" s="13"/>
    </row>
    <row r="7" spans="1:12" x14ac:dyDescent="0.3">
      <c r="A7" s="107" t="s">
        <v>1558</v>
      </c>
      <c r="B7" s="192">
        <f>SUM(B10:B28)</f>
        <v>6355564</v>
      </c>
      <c r="C7" s="192">
        <f>SUM(C10:C28)</f>
        <v>6194938.0999999996</v>
      </c>
      <c r="D7" s="192">
        <f>SUM(D10:D28)</f>
        <v>6648286.6000000006</v>
      </c>
      <c r="E7" s="192">
        <f>SUM(E10:E28)</f>
        <v>6683516.7999999998</v>
      </c>
      <c r="F7" s="192">
        <f>SUM(F10:F28)</f>
        <v>6370882.2999999998</v>
      </c>
      <c r="G7" s="167">
        <f t="shared" si="0"/>
        <v>6450637.5600000005</v>
      </c>
      <c r="H7" s="193">
        <f t="shared" si="1"/>
        <v>65.399184734653488</v>
      </c>
      <c r="I7" s="191"/>
      <c r="J7" s="191"/>
      <c r="K7" s="13"/>
      <c r="L7" s="13"/>
    </row>
    <row r="8" spans="1:12" x14ac:dyDescent="0.3">
      <c r="A8" s="104" t="s">
        <v>202</v>
      </c>
      <c r="B8" s="79">
        <v>12423032.300000001</v>
      </c>
      <c r="C8" s="79">
        <v>11909574.699999999</v>
      </c>
      <c r="D8" s="79">
        <v>12847962.4</v>
      </c>
      <c r="E8" s="79">
        <v>12762479.699999999</v>
      </c>
      <c r="F8" s="79">
        <v>12668779.5</v>
      </c>
      <c r="G8" s="77">
        <f t="shared" si="0"/>
        <v>12522365.719999999</v>
      </c>
      <c r="H8" s="159">
        <f t="shared" si="1"/>
        <v>126.95683200610203</v>
      </c>
      <c r="I8" s="159"/>
      <c r="J8" s="159"/>
      <c r="K8" s="13"/>
      <c r="L8" s="13"/>
    </row>
    <row r="9" spans="1:12" x14ac:dyDescent="0.3">
      <c r="A9" s="104" t="s">
        <v>686</v>
      </c>
      <c r="B9" s="79">
        <v>8541585.3000000007</v>
      </c>
      <c r="C9" s="81">
        <v>8290960</v>
      </c>
      <c r="D9" s="79">
        <v>8978361.9000000004</v>
      </c>
      <c r="E9" s="79">
        <v>9091230.6999999993</v>
      </c>
      <c r="F9" s="79">
        <v>9112319.3000000007</v>
      </c>
      <c r="G9" s="77">
        <f t="shared" si="0"/>
        <v>8802891.4400000013</v>
      </c>
      <c r="H9" s="159">
        <f t="shared" si="1"/>
        <v>89.247290384682515</v>
      </c>
      <c r="I9" s="159"/>
      <c r="J9" s="159"/>
      <c r="K9" s="13"/>
      <c r="L9" s="13"/>
    </row>
    <row r="10" spans="1:12" x14ac:dyDescent="0.3">
      <c r="A10" s="102" t="s">
        <v>277</v>
      </c>
      <c r="B10" s="71">
        <v>9758.1</v>
      </c>
      <c r="C10" s="71">
        <v>7939.2</v>
      </c>
      <c r="D10" s="71">
        <v>8432.9</v>
      </c>
      <c r="E10" s="71">
        <v>4437.2</v>
      </c>
      <c r="F10" s="71">
        <v>5790.8</v>
      </c>
      <c r="G10" s="77">
        <f t="shared" si="0"/>
        <v>7271.6399999999994</v>
      </c>
      <c r="H10" s="159">
        <f t="shared" si="1"/>
        <v>7.3722841077416792E-2</v>
      </c>
      <c r="I10" s="159"/>
      <c r="J10" s="159"/>
      <c r="K10" s="13"/>
      <c r="L10" s="13"/>
    </row>
    <row r="11" spans="1:12" x14ac:dyDescent="0.3">
      <c r="A11" s="102" t="s">
        <v>297</v>
      </c>
      <c r="B11" s="71">
        <v>4237.3</v>
      </c>
      <c r="C11" s="71">
        <v>3724.5</v>
      </c>
      <c r="D11" s="71">
        <v>4888.2</v>
      </c>
      <c r="E11" s="71">
        <v>9295.5</v>
      </c>
      <c r="F11" s="71">
        <v>9565.5</v>
      </c>
      <c r="G11" s="77">
        <f t="shared" si="0"/>
        <v>6342.2</v>
      </c>
      <c r="H11" s="159">
        <f t="shared" si="1"/>
        <v>6.4299800688866982E-2</v>
      </c>
      <c r="I11" s="159"/>
      <c r="J11" s="159"/>
      <c r="K11" s="13"/>
      <c r="L11" s="13"/>
    </row>
    <row r="12" spans="1:12" x14ac:dyDescent="0.3">
      <c r="A12" s="102" t="s">
        <v>327</v>
      </c>
      <c r="B12" s="71">
        <v>108509.6</v>
      </c>
      <c r="C12" s="71">
        <v>105244.4</v>
      </c>
      <c r="D12" s="71">
        <v>121853.9</v>
      </c>
      <c r="E12" s="71">
        <v>127093.7</v>
      </c>
      <c r="F12" s="71">
        <v>127139.4</v>
      </c>
      <c r="G12" s="77">
        <f t="shared" si="0"/>
        <v>117968.2</v>
      </c>
      <c r="H12" s="159">
        <f t="shared" si="1"/>
        <v>1.1960095467857208</v>
      </c>
      <c r="I12" s="159"/>
      <c r="J12" s="159"/>
      <c r="K12" s="13"/>
      <c r="L12" s="13"/>
    </row>
    <row r="13" spans="1:12" x14ac:dyDescent="0.3">
      <c r="A13" s="102" t="s">
        <v>362</v>
      </c>
      <c r="B13" s="71">
        <v>1157035.1000000001</v>
      </c>
      <c r="C13" s="71">
        <v>996109.5</v>
      </c>
      <c r="D13" s="71">
        <v>994213.3</v>
      </c>
      <c r="E13" s="71">
        <v>975496.6</v>
      </c>
      <c r="F13" s="71">
        <v>903479.1</v>
      </c>
      <c r="G13" s="77">
        <f t="shared" si="0"/>
        <v>1005266.7200000001</v>
      </c>
      <c r="H13" s="159">
        <f t="shared" si="1"/>
        <v>10.191802487331064</v>
      </c>
      <c r="I13" s="159"/>
      <c r="J13" s="159"/>
      <c r="K13" s="13"/>
      <c r="L13" s="13"/>
    </row>
    <row r="14" spans="1:12" x14ac:dyDescent="0.3">
      <c r="A14" s="102" t="s">
        <v>379</v>
      </c>
      <c r="B14" s="71">
        <v>2015592.1</v>
      </c>
      <c r="C14" s="71">
        <v>1984544.2</v>
      </c>
      <c r="D14" s="71">
        <v>2149000.6</v>
      </c>
      <c r="E14" s="71">
        <v>1967562.7</v>
      </c>
      <c r="F14" s="71">
        <v>1940287.7</v>
      </c>
      <c r="G14" s="77">
        <f t="shared" si="0"/>
        <v>2011397.4600000002</v>
      </c>
      <c r="H14" s="159">
        <f t="shared" si="1"/>
        <v>20.39236476050792</v>
      </c>
      <c r="I14" s="159"/>
      <c r="J14" s="159"/>
      <c r="K14" s="13"/>
      <c r="L14" s="13"/>
    </row>
    <row r="15" spans="1:12" x14ac:dyDescent="0.3">
      <c r="A15" s="102" t="s">
        <v>205</v>
      </c>
      <c r="B15" s="71">
        <v>1344.4</v>
      </c>
      <c r="C15" s="71">
        <v>1414.7</v>
      </c>
      <c r="D15" s="71">
        <v>1461.3</v>
      </c>
      <c r="E15" s="71">
        <v>1683.9</v>
      </c>
      <c r="F15" s="71">
        <v>1724.1</v>
      </c>
      <c r="G15" s="77">
        <f t="shared" si="0"/>
        <v>1525.6800000000003</v>
      </c>
      <c r="H15" s="159">
        <f t="shared" si="1"/>
        <v>1.546796378464738E-2</v>
      </c>
      <c r="I15" s="159"/>
      <c r="J15" s="159"/>
      <c r="K15" s="13"/>
      <c r="L15" s="13"/>
    </row>
    <row r="16" spans="1:12" x14ac:dyDescent="0.3">
      <c r="A16" s="102" t="s">
        <v>685</v>
      </c>
      <c r="B16" s="71">
        <v>10940.1</v>
      </c>
      <c r="C16" s="71">
        <v>10718.9</v>
      </c>
      <c r="D16" s="71">
        <v>17691.8</v>
      </c>
      <c r="E16" s="71">
        <v>24133.9</v>
      </c>
      <c r="F16" s="71">
        <v>20508.400000000001</v>
      </c>
      <c r="G16" s="77">
        <f t="shared" si="0"/>
        <v>16798.620000000003</v>
      </c>
      <c r="H16" s="159">
        <f t="shared" si="1"/>
        <v>0.17031123550944705</v>
      </c>
      <c r="I16" s="159"/>
      <c r="J16" s="159"/>
      <c r="K16" s="13"/>
      <c r="L16" s="13"/>
    </row>
    <row r="17" spans="1:12" x14ac:dyDescent="0.3">
      <c r="A17" s="102" t="s">
        <v>684</v>
      </c>
      <c r="B17" s="71">
        <v>65801.600000000006</v>
      </c>
      <c r="C17" s="71">
        <v>58872.6</v>
      </c>
      <c r="D17" s="71">
        <v>74543.600000000006</v>
      </c>
      <c r="E17" s="71">
        <v>77185.7</v>
      </c>
      <c r="F17" s="71">
        <v>90240.1</v>
      </c>
      <c r="G17" s="77">
        <f t="shared" si="0"/>
        <v>73328.72</v>
      </c>
      <c r="H17" s="159">
        <f t="shared" si="1"/>
        <v>0.74343635974421096</v>
      </c>
      <c r="I17" s="159"/>
      <c r="J17" s="159"/>
      <c r="K17" s="13"/>
      <c r="L17" s="13"/>
    </row>
    <row r="18" spans="1:12" x14ac:dyDescent="0.3">
      <c r="A18" s="102" t="s">
        <v>683</v>
      </c>
      <c r="B18" s="71">
        <v>98.9</v>
      </c>
      <c r="C18" s="71">
        <v>110.5</v>
      </c>
      <c r="D18" s="71">
        <v>100.3</v>
      </c>
      <c r="E18" s="71">
        <v>106.2</v>
      </c>
      <c r="F18" s="71">
        <v>130.30000000000001</v>
      </c>
      <c r="G18" s="77">
        <f t="shared" si="0"/>
        <v>109.24000000000001</v>
      </c>
      <c r="H18" s="159">
        <f t="shared" si="1"/>
        <v>1.1075195085698702E-3</v>
      </c>
      <c r="I18" s="159"/>
      <c r="J18" s="159"/>
      <c r="K18" s="13"/>
      <c r="L18" s="13"/>
    </row>
    <row r="19" spans="1:12" x14ac:dyDescent="0.3">
      <c r="A19" s="102" t="s">
        <v>682</v>
      </c>
      <c r="B19" s="71">
        <v>27692.3</v>
      </c>
      <c r="C19" s="71">
        <v>6950.8</v>
      </c>
      <c r="D19" s="71">
        <v>8270.9</v>
      </c>
      <c r="E19" s="71">
        <v>8588.4</v>
      </c>
      <c r="F19" s="71">
        <v>4044.6</v>
      </c>
      <c r="G19" s="77">
        <f t="shared" si="0"/>
        <v>11109.4</v>
      </c>
      <c r="H19" s="159">
        <f t="shared" si="1"/>
        <v>0.1126316113924031</v>
      </c>
      <c r="I19" s="159"/>
      <c r="J19" s="159"/>
      <c r="K19" s="13"/>
      <c r="L19" s="13"/>
    </row>
    <row r="20" spans="1:12" x14ac:dyDescent="0.3">
      <c r="A20" s="102" t="s">
        <v>681</v>
      </c>
      <c r="B20" s="74">
        <v>9</v>
      </c>
      <c r="C20" s="74">
        <v>4</v>
      </c>
      <c r="D20" s="74">
        <v>4</v>
      </c>
      <c r="E20" s="74">
        <v>4</v>
      </c>
      <c r="F20" s="74">
        <v>4</v>
      </c>
      <c r="G20" s="77">
        <f t="shared" si="0"/>
        <v>5</v>
      </c>
      <c r="H20" s="159">
        <f t="shared" si="1"/>
        <v>5.0692031699463118E-5</v>
      </c>
      <c r="I20" s="159"/>
      <c r="J20" s="159"/>
      <c r="K20" s="13"/>
      <c r="L20" s="13"/>
    </row>
    <row r="21" spans="1:12" x14ac:dyDescent="0.3">
      <c r="A21" s="102" t="s">
        <v>680</v>
      </c>
      <c r="B21" s="71">
        <v>35894.400000000001</v>
      </c>
      <c r="C21" s="71">
        <v>55685.3</v>
      </c>
      <c r="D21" s="71">
        <v>81879.5</v>
      </c>
      <c r="E21" s="71">
        <v>78774.100000000006</v>
      </c>
      <c r="F21" s="71">
        <v>86528.2</v>
      </c>
      <c r="G21" s="77">
        <f t="shared" si="0"/>
        <v>67752.3</v>
      </c>
      <c r="H21" s="159">
        <f t="shared" si="1"/>
        <v>0.68690034786230691</v>
      </c>
      <c r="I21" s="159"/>
      <c r="J21" s="159"/>
      <c r="K21" s="13"/>
      <c r="L21" s="13"/>
    </row>
    <row r="22" spans="1:12" x14ac:dyDescent="0.3">
      <c r="A22" s="102" t="s">
        <v>342</v>
      </c>
      <c r="B22" s="71">
        <v>171.5</v>
      </c>
      <c r="C22" s="71">
        <v>170.4</v>
      </c>
      <c r="D22" s="71">
        <v>195.5</v>
      </c>
      <c r="E22" s="74">
        <v>243</v>
      </c>
      <c r="F22" s="71">
        <v>256.7</v>
      </c>
      <c r="G22" s="77">
        <f t="shared" si="0"/>
        <v>207.42</v>
      </c>
      <c r="H22" s="159">
        <f t="shared" si="1"/>
        <v>2.1029082430205279E-3</v>
      </c>
      <c r="I22" s="159"/>
      <c r="J22" s="159"/>
      <c r="K22" s="13"/>
      <c r="L22" s="13"/>
    </row>
    <row r="23" spans="1:12" x14ac:dyDescent="0.3">
      <c r="A23" s="102" t="s">
        <v>234</v>
      </c>
      <c r="B23" s="71">
        <v>330783.09999999998</v>
      </c>
      <c r="C23" s="71">
        <v>269447.5</v>
      </c>
      <c r="D23" s="71">
        <v>278601.7</v>
      </c>
      <c r="E23" s="71">
        <v>283193.59999999998</v>
      </c>
      <c r="F23" s="71">
        <v>260814.8</v>
      </c>
      <c r="G23" s="77">
        <f t="shared" si="0"/>
        <v>284568.14</v>
      </c>
      <c r="H23" s="159">
        <f t="shared" si="1"/>
        <v>2.8850674347074516</v>
      </c>
      <c r="I23" s="159"/>
      <c r="J23" s="159"/>
      <c r="K23" s="13"/>
      <c r="L23" s="13"/>
    </row>
    <row r="24" spans="1:12" x14ac:dyDescent="0.3">
      <c r="A24" s="102" t="s">
        <v>679</v>
      </c>
      <c r="B24" s="71">
        <v>336.2</v>
      </c>
      <c r="C24" s="71">
        <v>258.60000000000002</v>
      </c>
      <c r="D24" s="71">
        <v>338.4</v>
      </c>
      <c r="E24" s="71">
        <v>257.3</v>
      </c>
      <c r="F24" s="71">
        <v>253.4</v>
      </c>
      <c r="G24" s="77">
        <f t="shared" si="0"/>
        <v>288.78000000000003</v>
      </c>
      <c r="H24" s="159">
        <f t="shared" si="1"/>
        <v>2.9277689828341919E-3</v>
      </c>
      <c r="I24" s="159"/>
      <c r="J24" s="159"/>
      <c r="K24" s="13"/>
      <c r="L24" s="13"/>
    </row>
    <row r="25" spans="1:12" x14ac:dyDescent="0.3">
      <c r="A25" s="102" t="s">
        <v>380</v>
      </c>
      <c r="B25" s="71">
        <v>2344120.2000000002</v>
      </c>
      <c r="C25" s="74">
        <v>2454839</v>
      </c>
      <c r="D25" s="71">
        <v>2669146.6</v>
      </c>
      <c r="E25" s="71">
        <v>2880291.6</v>
      </c>
      <c r="F25" s="71">
        <v>2671322.1</v>
      </c>
      <c r="G25" s="77">
        <f t="shared" si="0"/>
        <v>2603943.9</v>
      </c>
      <c r="H25" s="159">
        <f t="shared" si="1"/>
        <v>26.39984134448472</v>
      </c>
      <c r="I25" s="159"/>
      <c r="J25" s="159"/>
      <c r="K25" s="13"/>
      <c r="L25" s="13"/>
    </row>
    <row r="26" spans="1:12" x14ac:dyDescent="0.3">
      <c r="A26" s="102" t="s">
        <v>283</v>
      </c>
      <c r="B26" s="71">
        <v>121162.3</v>
      </c>
      <c r="C26" s="71">
        <v>115277.4</v>
      </c>
      <c r="D26" s="71">
        <v>103118.7</v>
      </c>
      <c r="E26" s="71">
        <v>102975.1</v>
      </c>
      <c r="F26" s="71">
        <v>103420.7</v>
      </c>
      <c r="G26" s="77">
        <f t="shared" si="0"/>
        <v>109190.84</v>
      </c>
      <c r="H26" s="159">
        <f t="shared" si="1"/>
        <v>1.1070211045142009</v>
      </c>
      <c r="I26" s="159"/>
      <c r="J26" s="159"/>
      <c r="K26" s="13"/>
      <c r="L26" s="13"/>
    </row>
    <row r="27" spans="1:12" x14ac:dyDescent="0.3">
      <c r="A27" s="102" t="s">
        <v>211</v>
      </c>
      <c r="B27" s="71">
        <v>112889.60000000001</v>
      </c>
      <c r="C27" s="71">
        <v>113047.6</v>
      </c>
      <c r="D27" s="71">
        <v>122245.2</v>
      </c>
      <c r="E27" s="74">
        <v>132434</v>
      </c>
      <c r="F27" s="71">
        <v>134504.6</v>
      </c>
      <c r="G27" s="77">
        <f t="shared" si="0"/>
        <v>123024.2</v>
      </c>
      <c r="H27" s="159">
        <f t="shared" si="1"/>
        <v>1.2472693292402182</v>
      </c>
      <c r="I27" s="159"/>
      <c r="J27" s="159"/>
      <c r="K27" s="13"/>
      <c r="L27" s="13"/>
    </row>
    <row r="28" spans="1:12" x14ac:dyDescent="0.3">
      <c r="A28" s="102" t="s">
        <v>321</v>
      </c>
      <c r="B28" s="71">
        <v>9188.2000000000007</v>
      </c>
      <c r="C28" s="74">
        <v>10579</v>
      </c>
      <c r="D28" s="71">
        <v>12300.2</v>
      </c>
      <c r="E28" s="71">
        <v>9760.2999999999993</v>
      </c>
      <c r="F28" s="71">
        <v>10867.8</v>
      </c>
      <c r="G28" s="77">
        <f t="shared" si="0"/>
        <v>10539.1</v>
      </c>
      <c r="H28" s="159">
        <f t="shared" si="1"/>
        <v>0.10684967825676235</v>
      </c>
      <c r="I28" s="159"/>
      <c r="J28" s="159"/>
      <c r="K28" s="13"/>
      <c r="L28" s="13"/>
    </row>
    <row r="29" spans="1:12" ht="17.25" thickBot="1" x14ac:dyDescent="0.35">
      <c r="A29" s="110"/>
      <c r="B29" s="71"/>
      <c r="C29" s="71"/>
      <c r="D29" s="71"/>
      <c r="E29" s="71"/>
      <c r="F29" s="71"/>
      <c r="G29" s="13"/>
      <c r="H29" s="134"/>
      <c r="I29" s="134"/>
      <c r="J29" s="134"/>
      <c r="K29" s="13"/>
      <c r="L29" s="13"/>
    </row>
    <row r="30" spans="1:12" x14ac:dyDescent="0.3">
      <c r="A30" s="107" t="s">
        <v>627</v>
      </c>
      <c r="B30" s="108">
        <f>SUM(B31:B222)</f>
        <v>3442924.7000000007</v>
      </c>
      <c r="C30" s="108">
        <f>SUM(C31:C222)</f>
        <v>3201821.5999999996</v>
      </c>
      <c r="D30" s="108">
        <f>SUM(D31:D222)</f>
        <v>3415012.4</v>
      </c>
      <c r="E30" s="108">
        <f>SUM(E31:E222)</f>
        <v>3550139.3</v>
      </c>
      <c r="F30" s="108">
        <f>SUM(F31:F222)</f>
        <v>3454329.9000000013</v>
      </c>
      <c r="G30" s="167">
        <f t="shared" ref="G30:G61" si="2">AVERAGE(B30:F30)</f>
        <v>3412845.5800000005</v>
      </c>
      <c r="H30" s="193">
        <f t="shared" ref="H30:H61" si="3">G30/$G$6*100</f>
        <v>34.600815265346519</v>
      </c>
      <c r="I30" s="191"/>
      <c r="J30" s="191"/>
      <c r="K30" s="70" t="s">
        <v>627</v>
      </c>
      <c r="L30" s="80"/>
    </row>
    <row r="31" spans="1:12" x14ac:dyDescent="0.3">
      <c r="A31" s="102" t="s">
        <v>225</v>
      </c>
      <c r="B31" s="71">
        <v>4239.8</v>
      </c>
      <c r="C31" s="71">
        <v>4419.3999999999996</v>
      </c>
      <c r="D31" s="74">
        <v>5017</v>
      </c>
      <c r="E31" s="74">
        <v>4927</v>
      </c>
      <c r="F31" s="71">
        <v>4972.3999999999996</v>
      </c>
      <c r="G31" s="77">
        <f t="shared" si="2"/>
        <v>4715.12</v>
      </c>
      <c r="H31" s="159">
        <f t="shared" si="3"/>
        <v>4.7803802501354499E-2</v>
      </c>
      <c r="I31" s="159"/>
      <c r="J31" s="159"/>
      <c r="K31" s="69" t="s">
        <v>18</v>
      </c>
      <c r="L31" s="80">
        <f>2.53784202240751+1.3</f>
        <v>3.8378420224075098</v>
      </c>
    </row>
    <row r="32" spans="1:12" x14ac:dyDescent="0.3">
      <c r="A32" s="102" t="s">
        <v>313</v>
      </c>
      <c r="B32" s="71">
        <v>1690.2</v>
      </c>
      <c r="C32" s="71">
        <v>1978.5</v>
      </c>
      <c r="D32" s="71">
        <v>1724.5</v>
      </c>
      <c r="E32" s="71">
        <v>1989.4</v>
      </c>
      <c r="F32" s="71">
        <v>1966.6</v>
      </c>
      <c r="G32" s="77">
        <f t="shared" si="2"/>
        <v>1869.8400000000001</v>
      </c>
      <c r="H32" s="159">
        <f t="shared" si="3"/>
        <v>1.8957197710584822E-2</v>
      </c>
      <c r="I32" s="159"/>
      <c r="J32" s="159"/>
      <c r="K32" s="69" t="s">
        <v>348</v>
      </c>
      <c r="L32" s="80">
        <v>3.1106084498259712</v>
      </c>
    </row>
    <row r="33" spans="1:13" x14ac:dyDescent="0.3">
      <c r="A33" s="102" t="s">
        <v>310</v>
      </c>
      <c r="B33" s="71">
        <v>1521.4</v>
      </c>
      <c r="C33" s="71">
        <v>1484.9</v>
      </c>
      <c r="D33" s="71">
        <v>1586.6</v>
      </c>
      <c r="E33" s="71">
        <v>1657.1</v>
      </c>
      <c r="F33" s="71">
        <v>1888.9</v>
      </c>
      <c r="G33" s="77">
        <f t="shared" si="2"/>
        <v>1627.78</v>
      </c>
      <c r="H33" s="159">
        <f t="shared" si="3"/>
        <v>1.6503095071950413E-2</v>
      </c>
      <c r="I33" s="159"/>
      <c r="J33" s="159"/>
      <c r="K33" s="69" t="s">
        <v>30</v>
      </c>
      <c r="L33" s="80">
        <v>2.8761626696509968</v>
      </c>
    </row>
    <row r="34" spans="1:13" x14ac:dyDescent="0.3">
      <c r="A34" s="102" t="s">
        <v>326</v>
      </c>
      <c r="B34" s="71">
        <v>3407.6</v>
      </c>
      <c r="C34" s="71">
        <v>3688.8</v>
      </c>
      <c r="D34" s="71">
        <v>3938.2</v>
      </c>
      <c r="E34" s="71">
        <v>4205.8999999999996</v>
      </c>
      <c r="F34" s="71">
        <v>4400.3999999999996</v>
      </c>
      <c r="G34" s="77">
        <f t="shared" si="2"/>
        <v>3928.1799999999994</v>
      </c>
      <c r="H34" s="159">
        <f t="shared" si="3"/>
        <v>3.9825485016239393E-2</v>
      </c>
      <c r="I34" s="159"/>
      <c r="J34" s="159"/>
      <c r="K34" s="69" t="s">
        <v>339</v>
      </c>
      <c r="L34" s="80">
        <v>2.6988591780570532</v>
      </c>
    </row>
    <row r="35" spans="1:13" x14ac:dyDescent="0.3">
      <c r="A35" s="102" t="s">
        <v>264</v>
      </c>
      <c r="B35" s="71">
        <v>2251.3000000000002</v>
      </c>
      <c r="C35" s="71">
        <v>2087.4</v>
      </c>
      <c r="D35" s="71">
        <v>2059.9</v>
      </c>
      <c r="E35" s="71">
        <v>2626.2</v>
      </c>
      <c r="F35" s="71">
        <v>2761.3</v>
      </c>
      <c r="G35" s="77">
        <f t="shared" si="2"/>
        <v>2357.2199999999998</v>
      </c>
      <c r="H35" s="159">
        <f t="shared" si="3"/>
        <v>2.3898454192521686E-2</v>
      </c>
      <c r="I35" s="159"/>
      <c r="J35" s="159"/>
      <c r="K35" s="69" t="s">
        <v>603</v>
      </c>
      <c r="L35" s="80">
        <v>2.3601400914444097</v>
      </c>
    </row>
    <row r="36" spans="1:13" x14ac:dyDescent="0.3">
      <c r="A36" s="102" t="s">
        <v>201</v>
      </c>
      <c r="B36" s="71">
        <v>5431.8</v>
      </c>
      <c r="C36" s="71">
        <v>5296.1</v>
      </c>
      <c r="D36" s="71">
        <v>5394.1</v>
      </c>
      <c r="E36" s="71">
        <v>5963.2</v>
      </c>
      <c r="F36" s="71">
        <v>6094.8</v>
      </c>
      <c r="G36" s="77">
        <f t="shared" si="2"/>
        <v>5636</v>
      </c>
      <c r="H36" s="159">
        <f t="shared" si="3"/>
        <v>5.7140058131634829E-2</v>
      </c>
      <c r="I36" s="159"/>
      <c r="J36" s="159"/>
      <c r="K36" s="69" t="s">
        <v>378</v>
      </c>
      <c r="L36" s="80">
        <v>2.2560012202748081</v>
      </c>
    </row>
    <row r="37" spans="1:13" x14ac:dyDescent="0.3">
      <c r="A37" s="102" t="s">
        <v>345</v>
      </c>
      <c r="B37" s="71">
        <v>17974.900000000001</v>
      </c>
      <c r="C37" s="71">
        <v>19425.900000000001</v>
      </c>
      <c r="D37" s="71">
        <v>19684.3</v>
      </c>
      <c r="E37" s="71">
        <v>20127.3</v>
      </c>
      <c r="F37" s="71">
        <v>21194.9</v>
      </c>
      <c r="G37" s="77">
        <f t="shared" si="2"/>
        <v>19681.460000000003</v>
      </c>
      <c r="H37" s="159">
        <f t="shared" si="3"/>
        <v>0.1995386388423431</v>
      </c>
      <c r="I37" s="159"/>
      <c r="J37" s="159"/>
      <c r="K37" s="69" t="s">
        <v>32</v>
      </c>
      <c r="L37" s="80">
        <v>1.9708857128943189</v>
      </c>
    </row>
    <row r="38" spans="1:13" x14ac:dyDescent="0.3">
      <c r="A38" s="102" t="s">
        <v>60</v>
      </c>
      <c r="B38" s="74">
        <v>57399</v>
      </c>
      <c r="C38" s="71">
        <v>56225.3</v>
      </c>
      <c r="D38" s="74">
        <v>51942</v>
      </c>
      <c r="E38" s="71">
        <v>64632.5</v>
      </c>
      <c r="F38" s="71">
        <v>66483.100000000006</v>
      </c>
      <c r="G38" s="77">
        <f t="shared" si="2"/>
        <v>59336.380000000005</v>
      </c>
      <c r="H38" s="159">
        <f t="shared" si="3"/>
        <v>0.60157633117827791</v>
      </c>
      <c r="I38" s="159"/>
      <c r="J38" s="159"/>
      <c r="K38" s="69" t="s">
        <v>587</v>
      </c>
      <c r="L38" s="80">
        <v>1.1885328776463036</v>
      </c>
    </row>
    <row r="39" spans="1:13" x14ac:dyDescent="0.3">
      <c r="A39" s="102" t="s">
        <v>377</v>
      </c>
      <c r="B39" s="71">
        <v>31047.200000000001</v>
      </c>
      <c r="C39" s="71">
        <v>30381.200000000001</v>
      </c>
      <c r="D39" s="71">
        <v>34162.400000000001</v>
      </c>
      <c r="E39" s="71">
        <v>31161.3</v>
      </c>
      <c r="F39" s="71">
        <v>32447.200000000001</v>
      </c>
      <c r="G39" s="77">
        <f t="shared" si="2"/>
        <v>31839.860000000004</v>
      </c>
      <c r="H39" s="159">
        <f t="shared" si="3"/>
        <v>0.32280543848529358</v>
      </c>
      <c r="I39" s="159"/>
      <c r="J39" s="159"/>
      <c r="K39" s="69" t="s">
        <v>28</v>
      </c>
      <c r="L39" s="80">
        <v>1.1805196840433796</v>
      </c>
    </row>
    <row r="40" spans="1:13" x14ac:dyDescent="0.3">
      <c r="A40" s="102" t="s">
        <v>648</v>
      </c>
      <c r="B40" s="72" t="s">
        <v>744</v>
      </c>
      <c r="C40" s="71">
        <v>167.8</v>
      </c>
      <c r="D40" s="72" t="s">
        <v>744</v>
      </c>
      <c r="E40" s="72" t="s">
        <v>744</v>
      </c>
      <c r="F40" s="72" t="s">
        <v>744</v>
      </c>
      <c r="G40" s="77">
        <f t="shared" si="2"/>
        <v>167.8</v>
      </c>
      <c r="H40" s="159">
        <f t="shared" si="3"/>
        <v>1.7012245838339823E-3</v>
      </c>
      <c r="I40" s="159"/>
      <c r="J40" s="159"/>
      <c r="K40" s="69" t="s">
        <v>596</v>
      </c>
      <c r="L40" s="80">
        <v>1.1800934654408501</v>
      </c>
      <c r="M40" s="96">
        <f>SUM(L31:L40)</f>
        <v>22.659645371685599</v>
      </c>
    </row>
    <row r="41" spans="1:13" x14ac:dyDescent="0.3">
      <c r="A41" s="102" t="s">
        <v>219</v>
      </c>
      <c r="B41" s="71">
        <v>4421.2</v>
      </c>
      <c r="C41" s="71">
        <v>3537.9</v>
      </c>
      <c r="D41" s="71">
        <v>3730.6</v>
      </c>
      <c r="E41" s="71">
        <v>3780.8</v>
      </c>
      <c r="F41" s="71">
        <v>3434.5</v>
      </c>
      <c r="G41" s="77">
        <f t="shared" si="2"/>
        <v>3781</v>
      </c>
      <c r="H41" s="159">
        <f t="shared" si="3"/>
        <v>3.8333314371134006E-2</v>
      </c>
      <c r="I41" s="159"/>
      <c r="J41" s="159"/>
      <c r="K41" s="69" t="s">
        <v>281</v>
      </c>
      <c r="L41" s="80">
        <v>0.67595512714588568</v>
      </c>
    </row>
    <row r="42" spans="1:13" x14ac:dyDescent="0.3">
      <c r="A42" s="102" t="s">
        <v>339</v>
      </c>
      <c r="B42" s="71">
        <v>314560.7</v>
      </c>
      <c r="C42" s="71">
        <v>257105.9</v>
      </c>
      <c r="D42" s="74">
        <v>279104</v>
      </c>
      <c r="E42" s="71">
        <v>257345.4</v>
      </c>
      <c r="F42" s="71">
        <v>222891.6</v>
      </c>
      <c r="G42" s="77">
        <f t="shared" si="2"/>
        <v>266201.52</v>
      </c>
      <c r="H42" s="159">
        <f t="shared" si="3"/>
        <v>2.6988591780570532</v>
      </c>
      <c r="I42" s="159"/>
      <c r="J42" s="159"/>
      <c r="K42" s="69" t="s">
        <v>285</v>
      </c>
      <c r="L42" s="80">
        <v>0.65662463331386589</v>
      </c>
    </row>
    <row r="43" spans="1:13" x14ac:dyDescent="0.3">
      <c r="A43" s="102" t="s">
        <v>207</v>
      </c>
      <c r="B43" s="71">
        <v>25884.799999999999</v>
      </c>
      <c r="C43" s="71">
        <v>24315.5</v>
      </c>
      <c r="D43" s="71">
        <v>25522.1</v>
      </c>
      <c r="E43" s="71">
        <v>25280.6</v>
      </c>
      <c r="F43" s="71">
        <v>15917.6</v>
      </c>
      <c r="G43" s="77">
        <f t="shared" si="2"/>
        <v>23384.120000000003</v>
      </c>
      <c r="H43" s="159">
        <f t="shared" si="3"/>
        <v>0.23707771046080992</v>
      </c>
      <c r="I43" s="159"/>
      <c r="J43" s="159"/>
      <c r="K43" s="69" t="s">
        <v>60</v>
      </c>
      <c r="L43" s="80">
        <v>0.60157633117827791</v>
      </c>
    </row>
    <row r="44" spans="1:13" x14ac:dyDescent="0.3">
      <c r="A44" s="102" t="s">
        <v>233</v>
      </c>
      <c r="B44" s="71">
        <v>1395.4</v>
      </c>
      <c r="C44" s="71">
        <v>1495.3</v>
      </c>
      <c r="D44" s="71">
        <v>1592.4</v>
      </c>
      <c r="E44" s="71">
        <v>1614.5</v>
      </c>
      <c r="F44" s="71">
        <v>2484.3000000000002</v>
      </c>
      <c r="G44" s="77">
        <f t="shared" si="2"/>
        <v>1716.3800000000003</v>
      </c>
      <c r="H44" s="159">
        <f t="shared" si="3"/>
        <v>1.7401357873664904E-2</v>
      </c>
      <c r="I44" s="159"/>
      <c r="J44" s="159"/>
      <c r="K44" s="69" t="s">
        <v>237</v>
      </c>
      <c r="L44" s="80">
        <v>0.58483133373105756</v>
      </c>
    </row>
    <row r="45" spans="1:13" x14ac:dyDescent="0.3">
      <c r="A45" s="102" t="s">
        <v>235</v>
      </c>
      <c r="B45" s="71">
        <v>302.2</v>
      </c>
      <c r="C45" s="71">
        <v>224.9</v>
      </c>
      <c r="D45" s="71">
        <v>237.1</v>
      </c>
      <c r="E45" s="71">
        <v>164.7</v>
      </c>
      <c r="F45" s="71">
        <v>160.19999999999999</v>
      </c>
      <c r="G45" s="77">
        <f t="shared" si="2"/>
        <v>217.82000000000002</v>
      </c>
      <c r="H45" s="159">
        <f t="shared" si="3"/>
        <v>2.2083476689554113E-3</v>
      </c>
      <c r="I45" s="159"/>
      <c r="J45" s="159"/>
      <c r="K45" s="69" t="s">
        <v>45</v>
      </c>
      <c r="L45" s="80">
        <v>0.56974376295228302</v>
      </c>
    </row>
    <row r="46" spans="1:13" x14ac:dyDescent="0.3">
      <c r="A46" s="102" t="s">
        <v>236</v>
      </c>
      <c r="B46" s="71">
        <v>330.6</v>
      </c>
      <c r="C46" s="71">
        <v>258.10000000000002</v>
      </c>
      <c r="D46" s="71">
        <v>228.4</v>
      </c>
      <c r="E46" s="71">
        <v>221.7</v>
      </c>
      <c r="F46" s="71">
        <v>231.6</v>
      </c>
      <c r="G46" s="77">
        <f t="shared" si="2"/>
        <v>254.07999999999998</v>
      </c>
      <c r="H46" s="159">
        <f t="shared" si="3"/>
        <v>2.5759662828399176E-3</v>
      </c>
      <c r="I46" s="159"/>
      <c r="J46" s="159"/>
      <c r="K46" s="69" t="s">
        <v>353</v>
      </c>
      <c r="L46" s="80">
        <v>0.52563784277934078</v>
      </c>
    </row>
    <row r="47" spans="1:13" x14ac:dyDescent="0.3">
      <c r="A47" s="102" t="s">
        <v>625</v>
      </c>
      <c r="B47" s="71">
        <v>4970.3</v>
      </c>
      <c r="C47" s="71">
        <v>4508.1000000000004</v>
      </c>
      <c r="D47" s="71">
        <v>4397.3999999999996</v>
      </c>
      <c r="E47" s="71">
        <v>4039.5</v>
      </c>
      <c r="F47" s="71">
        <v>7095.1</v>
      </c>
      <c r="G47" s="77">
        <f t="shared" si="2"/>
        <v>5002.08</v>
      </c>
      <c r="H47" s="159">
        <f t="shared" si="3"/>
        <v>5.0713119584650086E-2</v>
      </c>
      <c r="I47" s="159"/>
      <c r="J47" s="159"/>
      <c r="K47" s="69" t="s">
        <v>5</v>
      </c>
      <c r="L47" s="80">
        <v>0.47452648659365992</v>
      </c>
    </row>
    <row r="48" spans="1:13" x14ac:dyDescent="0.3">
      <c r="A48" s="102" t="s">
        <v>646</v>
      </c>
      <c r="B48" s="71">
        <v>2897.8</v>
      </c>
      <c r="C48" s="71">
        <v>2666.4</v>
      </c>
      <c r="D48" s="71">
        <v>2861.5</v>
      </c>
      <c r="E48" s="71">
        <v>2861.3</v>
      </c>
      <c r="F48" s="71">
        <v>3072.7</v>
      </c>
      <c r="G48" s="77">
        <f t="shared" si="2"/>
        <v>2871.94</v>
      </c>
      <c r="H48" s="159">
        <f t="shared" si="3"/>
        <v>2.9116894703791221E-2</v>
      </c>
      <c r="I48" s="159"/>
      <c r="J48" s="159"/>
      <c r="K48" s="69" t="s">
        <v>678</v>
      </c>
      <c r="L48" s="80">
        <v>0.39312968298945161</v>
      </c>
    </row>
    <row r="49" spans="1:12" x14ac:dyDescent="0.3">
      <c r="A49" s="102" t="s">
        <v>255</v>
      </c>
      <c r="B49" s="71">
        <v>173.3</v>
      </c>
      <c r="C49" s="71">
        <v>156.9</v>
      </c>
      <c r="D49" s="71">
        <v>202.1</v>
      </c>
      <c r="E49" s="71">
        <v>237.2</v>
      </c>
      <c r="F49" s="71">
        <v>263.7</v>
      </c>
      <c r="G49" s="77">
        <f t="shared" si="2"/>
        <v>206.64000000000001</v>
      </c>
      <c r="H49" s="159">
        <f t="shared" si="3"/>
        <v>2.0950002860754117E-3</v>
      </c>
      <c r="I49" s="159"/>
      <c r="J49" s="159"/>
      <c r="K49" s="69" t="s">
        <v>381</v>
      </c>
      <c r="L49" s="80">
        <v>0.37060478008785847</v>
      </c>
    </row>
    <row r="50" spans="1:12" x14ac:dyDescent="0.3">
      <c r="A50" s="102" t="s">
        <v>263</v>
      </c>
      <c r="B50" s="71">
        <v>2751.1</v>
      </c>
      <c r="C50" s="71">
        <v>2501.5</v>
      </c>
      <c r="D50" s="71">
        <v>2102.1</v>
      </c>
      <c r="E50" s="71">
        <v>3537.4</v>
      </c>
      <c r="F50" s="71">
        <v>3735.6</v>
      </c>
      <c r="G50" s="77">
        <f t="shared" si="2"/>
        <v>2925.54</v>
      </c>
      <c r="H50" s="159">
        <f t="shared" si="3"/>
        <v>2.9660313283609466E-2</v>
      </c>
      <c r="I50" s="159"/>
      <c r="J50" s="159"/>
      <c r="K50" s="69" t="s">
        <v>253</v>
      </c>
      <c r="L50" s="80">
        <v>0.35597404589875947</v>
      </c>
    </row>
    <row r="51" spans="1:12" x14ac:dyDescent="0.3">
      <c r="A51" s="102" t="s">
        <v>672</v>
      </c>
      <c r="B51" s="71">
        <v>132.6</v>
      </c>
      <c r="C51" s="71">
        <v>74.3</v>
      </c>
      <c r="D51" s="71">
        <v>280.7</v>
      </c>
      <c r="E51" s="71">
        <v>141.5</v>
      </c>
      <c r="F51" s="71">
        <v>138.6</v>
      </c>
      <c r="G51" s="77">
        <f t="shared" si="2"/>
        <v>153.54</v>
      </c>
      <c r="H51" s="159">
        <f t="shared" si="3"/>
        <v>1.5566509094271134E-3</v>
      </c>
      <c r="I51" s="159"/>
      <c r="J51" s="159"/>
      <c r="K51" s="69" t="s">
        <v>214</v>
      </c>
      <c r="L51" s="80">
        <v>0.34541307078262001</v>
      </c>
    </row>
    <row r="52" spans="1:12" x14ac:dyDescent="0.3">
      <c r="A52" s="102" t="s">
        <v>230</v>
      </c>
      <c r="B52" s="71">
        <v>106.9</v>
      </c>
      <c r="C52" s="71">
        <v>175.7</v>
      </c>
      <c r="D52" s="71">
        <v>190.9</v>
      </c>
      <c r="E52" s="71">
        <v>220.5</v>
      </c>
      <c r="F52" s="71">
        <v>263.5</v>
      </c>
      <c r="G52" s="77">
        <f t="shared" si="2"/>
        <v>191.5</v>
      </c>
      <c r="H52" s="159">
        <f t="shared" si="3"/>
        <v>1.9415048140894373E-3</v>
      </c>
      <c r="I52" s="159"/>
      <c r="J52" s="159"/>
      <c r="K52" s="69" t="s">
        <v>377</v>
      </c>
      <c r="L52" s="80">
        <v>0.32280543848529358</v>
      </c>
    </row>
    <row r="53" spans="1:12" x14ac:dyDescent="0.3">
      <c r="A53" s="102" t="s">
        <v>239</v>
      </c>
      <c r="B53" s="74">
        <v>4</v>
      </c>
      <c r="C53" s="74">
        <v>2</v>
      </c>
      <c r="D53" s="74">
        <v>2</v>
      </c>
      <c r="E53" s="74">
        <v>2</v>
      </c>
      <c r="F53" s="74">
        <v>2</v>
      </c>
      <c r="G53" s="77">
        <f t="shared" si="2"/>
        <v>2.4</v>
      </c>
      <c r="H53" s="159">
        <f t="shared" si="3"/>
        <v>2.4332175215742292E-5</v>
      </c>
      <c r="I53" s="159"/>
      <c r="J53" s="159"/>
      <c r="K53" s="69" t="s">
        <v>302</v>
      </c>
      <c r="L53" s="80">
        <v>0.31571098726489022</v>
      </c>
    </row>
    <row r="54" spans="1:12" x14ac:dyDescent="0.3">
      <c r="A54" s="102" t="s">
        <v>249</v>
      </c>
      <c r="B54" s="71">
        <v>103.7</v>
      </c>
      <c r="C54" s="71">
        <v>101.6</v>
      </c>
      <c r="D54" s="71">
        <v>127.5</v>
      </c>
      <c r="E54" s="71">
        <v>137.1</v>
      </c>
      <c r="F54" s="71">
        <v>141.1</v>
      </c>
      <c r="G54" s="77">
        <f t="shared" si="2"/>
        <v>122.2</v>
      </c>
      <c r="H54" s="159">
        <f t="shared" si="3"/>
        <v>1.2389132547348785E-3</v>
      </c>
      <c r="I54" s="159"/>
      <c r="J54" s="159"/>
      <c r="K54" s="69" t="s">
        <v>645</v>
      </c>
      <c r="L54" s="80">
        <v>0.30605942719743923</v>
      </c>
    </row>
    <row r="55" spans="1:12" x14ac:dyDescent="0.3">
      <c r="A55" s="102" t="s">
        <v>256</v>
      </c>
      <c r="B55" s="71">
        <v>42.3</v>
      </c>
      <c r="C55" s="71">
        <v>43.4</v>
      </c>
      <c r="D55" s="71">
        <v>18.2</v>
      </c>
      <c r="E55" s="74">
        <v>17</v>
      </c>
      <c r="F55" s="74">
        <v>18</v>
      </c>
      <c r="G55" s="77">
        <f t="shared" si="2"/>
        <v>27.779999999999994</v>
      </c>
      <c r="H55" s="159">
        <f t="shared" si="3"/>
        <v>2.81644928122217E-4</v>
      </c>
      <c r="I55" s="159"/>
      <c r="J55" s="159"/>
      <c r="K55" s="69" t="s">
        <v>36</v>
      </c>
      <c r="L55" s="80">
        <v>0.27436981050083692</v>
      </c>
    </row>
    <row r="56" spans="1:12" x14ac:dyDescent="0.3">
      <c r="A56" s="102" t="s">
        <v>259</v>
      </c>
      <c r="B56" s="71">
        <v>1197.9000000000001</v>
      </c>
      <c r="C56" s="71">
        <v>1458.3</v>
      </c>
      <c r="D56" s="71">
        <v>1518.3</v>
      </c>
      <c r="E56" s="71">
        <v>1315.8</v>
      </c>
      <c r="F56" s="71">
        <v>1793.5</v>
      </c>
      <c r="G56" s="77">
        <f t="shared" si="2"/>
        <v>1456.76</v>
      </c>
      <c r="H56" s="159">
        <f t="shared" si="3"/>
        <v>1.4769224819701976E-2</v>
      </c>
      <c r="I56" s="159"/>
      <c r="J56" s="159"/>
      <c r="K56" s="69" t="s">
        <v>324</v>
      </c>
      <c r="L56" s="80">
        <v>0.2565065468343265</v>
      </c>
    </row>
    <row r="57" spans="1:12" x14ac:dyDescent="0.3">
      <c r="A57" s="102" t="s">
        <v>286</v>
      </c>
      <c r="B57" s="71">
        <v>2812.7</v>
      </c>
      <c r="C57" s="71">
        <v>2766.5</v>
      </c>
      <c r="D57" s="71">
        <v>3021.6</v>
      </c>
      <c r="E57" s="71">
        <v>3184.4</v>
      </c>
      <c r="F57" s="71">
        <v>2887.2</v>
      </c>
      <c r="G57" s="77">
        <f t="shared" si="2"/>
        <v>2934.4799999999996</v>
      </c>
      <c r="H57" s="159">
        <f t="shared" si="3"/>
        <v>2.97509506362881E-2</v>
      </c>
      <c r="I57" s="159"/>
      <c r="J57" s="159"/>
      <c r="K57" s="69" t="s">
        <v>238</v>
      </c>
      <c r="L57" s="80">
        <v>0.24920223060268748</v>
      </c>
    </row>
    <row r="58" spans="1:12" x14ac:dyDescent="0.3">
      <c r="A58" s="102" t="s">
        <v>300</v>
      </c>
      <c r="B58" s="71">
        <v>905.1</v>
      </c>
      <c r="C58" s="71">
        <v>850.1</v>
      </c>
      <c r="D58" s="71">
        <v>1291.0999999999999</v>
      </c>
      <c r="E58" s="71">
        <v>1332.7</v>
      </c>
      <c r="F58" s="71">
        <v>1412.1</v>
      </c>
      <c r="G58" s="77">
        <f t="shared" si="2"/>
        <v>1158.22</v>
      </c>
      <c r="H58" s="159">
        <f t="shared" si="3"/>
        <v>1.1742504990990435E-2</v>
      </c>
      <c r="I58" s="159"/>
      <c r="J58" s="159"/>
      <c r="K58" s="69" t="s">
        <v>366</v>
      </c>
      <c r="L58" s="80">
        <v>0.24699773552814119</v>
      </c>
    </row>
    <row r="59" spans="1:12" x14ac:dyDescent="0.3">
      <c r="A59" s="102" t="s">
        <v>301</v>
      </c>
      <c r="B59" s="71">
        <v>253.3</v>
      </c>
      <c r="C59" s="71">
        <v>190.2</v>
      </c>
      <c r="D59" s="71">
        <v>203.6</v>
      </c>
      <c r="E59" s="71">
        <v>195.1</v>
      </c>
      <c r="F59" s="71">
        <v>278.10000000000002</v>
      </c>
      <c r="G59" s="77">
        <f t="shared" si="2"/>
        <v>224.06000000000003</v>
      </c>
      <c r="H59" s="159">
        <f t="shared" si="3"/>
        <v>2.2716113245163415E-3</v>
      </c>
      <c r="I59" s="159"/>
      <c r="J59" s="159"/>
      <c r="K59" s="69" t="s">
        <v>207</v>
      </c>
      <c r="L59" s="80">
        <v>0.23707771046080992</v>
      </c>
    </row>
    <row r="60" spans="1:12" x14ac:dyDescent="0.3">
      <c r="A60" s="102" t="s">
        <v>308</v>
      </c>
      <c r="B60" s="71">
        <v>16793.400000000001</v>
      </c>
      <c r="C60" s="71">
        <v>14857.1</v>
      </c>
      <c r="D60" s="71">
        <v>16328.1</v>
      </c>
      <c r="E60" s="71">
        <v>14347.2</v>
      </c>
      <c r="F60" s="71">
        <v>15671.5</v>
      </c>
      <c r="G60" s="77">
        <f t="shared" si="2"/>
        <v>15599.460000000001</v>
      </c>
      <c r="H60" s="159">
        <f t="shared" si="3"/>
        <v>0.15815366416290139</v>
      </c>
      <c r="I60" s="159"/>
      <c r="J60" s="159"/>
      <c r="K60" s="69" t="s">
        <v>44</v>
      </c>
      <c r="L60" s="80">
        <v>0.2327141403721201</v>
      </c>
    </row>
    <row r="61" spans="1:12" x14ac:dyDescent="0.3">
      <c r="A61" s="102" t="s">
        <v>315</v>
      </c>
      <c r="B61" s="71">
        <v>3587.5</v>
      </c>
      <c r="C61" s="71">
        <v>3584.6</v>
      </c>
      <c r="D61" s="71">
        <v>5026.8999999999996</v>
      </c>
      <c r="E61" s="71">
        <v>5239.8999999999996</v>
      </c>
      <c r="F61" s="71">
        <v>5582.8</v>
      </c>
      <c r="G61" s="77">
        <f t="shared" si="2"/>
        <v>4604.34</v>
      </c>
      <c r="H61" s="159">
        <f t="shared" si="3"/>
        <v>4.6680669847021204E-2</v>
      </c>
      <c r="I61" s="159"/>
      <c r="J61" s="159"/>
      <c r="K61" s="69" t="s">
        <v>314</v>
      </c>
      <c r="L61" s="80">
        <v>0.22181454248422833</v>
      </c>
    </row>
    <row r="62" spans="1:12" x14ac:dyDescent="0.3">
      <c r="A62" s="102" t="s">
        <v>340</v>
      </c>
      <c r="B62" s="71">
        <v>134.80000000000001</v>
      </c>
      <c r="C62" s="71">
        <v>172.2</v>
      </c>
      <c r="D62" s="71">
        <v>134.5</v>
      </c>
      <c r="E62" s="71">
        <v>164.6</v>
      </c>
      <c r="F62" s="71">
        <v>214.1</v>
      </c>
      <c r="G62" s="77">
        <f t="shared" ref="G62:G93" si="4">AVERAGE(B62:F62)</f>
        <v>164.04000000000002</v>
      </c>
      <c r="H62" s="159">
        <f t="shared" ref="H62:H93" si="5">G62/$G$6*100</f>
        <v>1.6631041759959861E-3</v>
      </c>
      <c r="I62" s="159"/>
      <c r="J62" s="159"/>
      <c r="K62" s="69" t="s">
        <v>334</v>
      </c>
      <c r="L62" s="80">
        <v>0.21600726333273787</v>
      </c>
    </row>
    <row r="63" spans="1:12" x14ac:dyDescent="0.3">
      <c r="A63" s="102" t="s">
        <v>346</v>
      </c>
      <c r="B63" s="74">
        <v>1737</v>
      </c>
      <c r="C63" s="71">
        <v>1994.2</v>
      </c>
      <c r="D63" s="71">
        <v>2177.5</v>
      </c>
      <c r="E63" s="71">
        <v>2273.1</v>
      </c>
      <c r="F63" s="74">
        <v>2146</v>
      </c>
      <c r="G63" s="77">
        <f t="shared" si="4"/>
        <v>2065.56</v>
      </c>
      <c r="H63" s="159">
        <f t="shared" si="5"/>
        <v>2.0941486599428606E-2</v>
      </c>
      <c r="I63" s="159"/>
      <c r="J63" s="159"/>
      <c r="K63" s="69" t="s">
        <v>345</v>
      </c>
      <c r="L63" s="80">
        <v>0.1995386388423431</v>
      </c>
    </row>
    <row r="64" spans="1:12" x14ac:dyDescent="0.3">
      <c r="A64" s="102" t="s">
        <v>352</v>
      </c>
      <c r="B64" s="71">
        <v>88.8</v>
      </c>
      <c r="C64" s="71">
        <v>94.4</v>
      </c>
      <c r="D64" s="71">
        <v>104.3</v>
      </c>
      <c r="E64" s="71">
        <v>37.6</v>
      </c>
      <c r="F64" s="71">
        <v>29.4</v>
      </c>
      <c r="G64" s="77">
        <f t="shared" si="4"/>
        <v>70.900000000000006</v>
      </c>
      <c r="H64" s="159">
        <f t="shared" si="5"/>
        <v>7.18813009498387E-4</v>
      </c>
      <c r="I64" s="159"/>
      <c r="J64" s="159"/>
      <c r="K64" s="69" t="s">
        <v>308</v>
      </c>
      <c r="L64" s="80">
        <v>0.15815366416290139</v>
      </c>
    </row>
    <row r="65" spans="1:12" x14ac:dyDescent="0.3">
      <c r="A65" s="102" t="s">
        <v>376</v>
      </c>
      <c r="B65" s="71">
        <v>1302.5</v>
      </c>
      <c r="C65" s="71">
        <v>888.1</v>
      </c>
      <c r="D65" s="71">
        <v>968.2</v>
      </c>
      <c r="E65" s="71">
        <v>1074.4000000000001</v>
      </c>
      <c r="F65" s="71">
        <v>1250.0999999999999</v>
      </c>
      <c r="G65" s="77">
        <f t="shared" si="4"/>
        <v>1096.6600000000003</v>
      </c>
      <c r="H65" s="159">
        <f t="shared" si="5"/>
        <v>1.1118384696706646E-2</v>
      </c>
      <c r="I65" s="159"/>
      <c r="J65" s="159"/>
      <c r="K65" s="69" t="s">
        <v>203</v>
      </c>
      <c r="L65" s="80">
        <v>0.15705689136505177</v>
      </c>
    </row>
    <row r="66" spans="1:12" x14ac:dyDescent="0.3">
      <c r="A66" s="102" t="s">
        <v>365</v>
      </c>
      <c r="B66" s="71">
        <v>1470.3</v>
      </c>
      <c r="C66" s="71">
        <v>1399.6</v>
      </c>
      <c r="D66" s="71">
        <v>1402.6</v>
      </c>
      <c r="E66" s="74">
        <v>1803</v>
      </c>
      <c r="F66" s="71">
        <v>1756.2</v>
      </c>
      <c r="G66" s="77">
        <f t="shared" si="4"/>
        <v>1566.34</v>
      </c>
      <c r="H66" s="159">
        <f t="shared" si="5"/>
        <v>1.5880191386427409E-2</v>
      </c>
      <c r="I66" s="159"/>
      <c r="J66" s="159"/>
      <c r="K66" s="69" t="s">
        <v>335</v>
      </c>
      <c r="L66" s="80">
        <v>0.15639201467728164</v>
      </c>
    </row>
    <row r="67" spans="1:12" x14ac:dyDescent="0.3">
      <c r="A67" s="102" t="s">
        <v>388</v>
      </c>
      <c r="B67" s="71">
        <v>1388.7</v>
      </c>
      <c r="C67" s="71">
        <v>1227.5999999999999</v>
      </c>
      <c r="D67" s="71">
        <v>1172.2</v>
      </c>
      <c r="E67" s="71">
        <v>1094.3</v>
      </c>
      <c r="F67" s="71">
        <v>976.5</v>
      </c>
      <c r="G67" s="77">
        <f t="shared" si="4"/>
        <v>1171.8600000000001</v>
      </c>
      <c r="H67" s="159">
        <f t="shared" si="5"/>
        <v>1.1880792853466571E-2</v>
      </c>
      <c r="I67" s="159"/>
      <c r="J67" s="159"/>
      <c r="K67" s="69" t="s">
        <v>218</v>
      </c>
      <c r="L67" s="80">
        <v>0.12873768647208331</v>
      </c>
    </row>
    <row r="68" spans="1:12" x14ac:dyDescent="0.3">
      <c r="A68" s="102" t="s">
        <v>389</v>
      </c>
      <c r="B68" s="71">
        <v>558.1</v>
      </c>
      <c r="C68" s="74">
        <v>484</v>
      </c>
      <c r="D68" s="71">
        <v>623.29999999999995</v>
      </c>
      <c r="E68" s="71">
        <v>507.7</v>
      </c>
      <c r="F68" s="71">
        <v>1765.4</v>
      </c>
      <c r="G68" s="77">
        <f t="shared" si="4"/>
        <v>787.7</v>
      </c>
      <c r="H68" s="159">
        <f t="shared" si="5"/>
        <v>7.9860226739334184E-3</v>
      </c>
      <c r="I68" s="159"/>
      <c r="J68" s="159"/>
      <c r="K68" s="69" t="s">
        <v>331</v>
      </c>
      <c r="L68" s="80">
        <v>0.1272647787990237</v>
      </c>
    </row>
    <row r="69" spans="1:12" x14ac:dyDescent="0.3">
      <c r="A69" s="102" t="s">
        <v>203</v>
      </c>
      <c r="B69" s="71">
        <v>16570.599999999999</v>
      </c>
      <c r="C69" s="71">
        <v>15197.6</v>
      </c>
      <c r="D69" s="71">
        <v>14552.2</v>
      </c>
      <c r="E69" s="71">
        <v>15518.9</v>
      </c>
      <c r="F69" s="71">
        <v>15617.1</v>
      </c>
      <c r="G69" s="77">
        <f t="shared" si="4"/>
        <v>15491.279999999999</v>
      </c>
      <c r="H69" s="159">
        <f t="shared" si="5"/>
        <v>0.15705689136505177</v>
      </c>
      <c r="I69" s="159"/>
      <c r="J69" s="159"/>
      <c r="K69" s="69" t="s">
        <v>384</v>
      </c>
      <c r="L69" s="80">
        <v>0.11367485340477805</v>
      </c>
    </row>
    <row r="70" spans="1:12" x14ac:dyDescent="0.3">
      <c r="A70" s="102" t="s">
        <v>253</v>
      </c>
      <c r="B70" s="71">
        <v>36268.400000000001</v>
      </c>
      <c r="C70" s="71">
        <v>33479.300000000003</v>
      </c>
      <c r="D70" s="71">
        <v>35762.5</v>
      </c>
      <c r="E70" s="71">
        <v>34187.199999999997</v>
      </c>
      <c r="F70" s="71">
        <v>35859.800000000003</v>
      </c>
      <c r="G70" s="77">
        <f t="shared" si="4"/>
        <v>35111.440000000002</v>
      </c>
      <c r="H70" s="159">
        <f t="shared" si="5"/>
        <v>0.35597404589875947</v>
      </c>
      <c r="I70" s="159"/>
      <c r="J70" s="159"/>
      <c r="K70" s="69" t="s">
        <v>251</v>
      </c>
      <c r="L70" s="80">
        <v>0.10321627619267162</v>
      </c>
    </row>
    <row r="71" spans="1:12" x14ac:dyDescent="0.3">
      <c r="A71" s="102" t="s">
        <v>296</v>
      </c>
      <c r="B71" s="71">
        <v>7815.3</v>
      </c>
      <c r="C71" s="71">
        <v>7647.5</v>
      </c>
      <c r="D71" s="71">
        <v>7187.9</v>
      </c>
      <c r="E71" s="71">
        <v>7737.9</v>
      </c>
      <c r="F71" s="71">
        <v>9190.5</v>
      </c>
      <c r="G71" s="77">
        <f t="shared" si="4"/>
        <v>7915.82</v>
      </c>
      <c r="H71" s="159">
        <f t="shared" si="5"/>
        <v>8.0253799673448825E-2</v>
      </c>
      <c r="I71" s="159"/>
      <c r="J71" s="159"/>
      <c r="K71" s="69" t="s">
        <v>337</v>
      </c>
      <c r="L71" s="80">
        <v>0.10007316745917813</v>
      </c>
    </row>
    <row r="72" spans="1:12" x14ac:dyDescent="0.3">
      <c r="A72" s="102" t="s">
        <v>314</v>
      </c>
      <c r="B72" s="71">
        <v>21902.400000000001</v>
      </c>
      <c r="C72" s="74">
        <v>21325</v>
      </c>
      <c r="D72" s="71">
        <v>22211.7</v>
      </c>
      <c r="E72" s="71">
        <v>22196.9</v>
      </c>
      <c r="F72" s="71">
        <v>21757.200000000001</v>
      </c>
      <c r="G72" s="77">
        <f t="shared" si="4"/>
        <v>21878.639999999999</v>
      </c>
      <c r="H72" s="159">
        <f t="shared" si="5"/>
        <v>0.22181454248422833</v>
      </c>
      <c r="I72" s="159"/>
      <c r="J72" s="159"/>
      <c r="K72" s="69" t="s">
        <v>242</v>
      </c>
      <c r="L72" s="80">
        <v>9.5969343340916377E-2</v>
      </c>
    </row>
    <row r="73" spans="1:12" x14ac:dyDescent="0.3">
      <c r="A73" s="102" t="s">
        <v>354</v>
      </c>
      <c r="B73" s="71">
        <v>-88.9</v>
      </c>
      <c r="C73" s="71">
        <v>-85.9</v>
      </c>
      <c r="D73" s="71">
        <v>-93.9</v>
      </c>
      <c r="E73" s="71">
        <v>-97.9</v>
      </c>
      <c r="F73" s="71">
        <v>-95.9</v>
      </c>
      <c r="G73" s="77">
        <f t="shared" si="4"/>
        <v>-92.5</v>
      </c>
      <c r="H73" s="159">
        <f t="shared" si="5"/>
        <v>-9.3780258644006757E-4</v>
      </c>
      <c r="I73" s="159"/>
      <c r="J73" s="159"/>
      <c r="K73" s="69" t="s">
        <v>425</v>
      </c>
      <c r="L73" s="80">
        <v>9.091291456295833E-2</v>
      </c>
    </row>
    <row r="74" spans="1:12" x14ac:dyDescent="0.3">
      <c r="A74" s="102" t="s">
        <v>359</v>
      </c>
      <c r="B74" s="71">
        <v>125.4</v>
      </c>
      <c r="C74" s="71">
        <v>111.3</v>
      </c>
      <c r="D74" s="74">
        <v>217</v>
      </c>
      <c r="E74" s="71">
        <v>211.1</v>
      </c>
      <c r="F74" s="71">
        <v>181.3</v>
      </c>
      <c r="G74" s="77">
        <f t="shared" si="4"/>
        <v>169.21999999999997</v>
      </c>
      <c r="H74" s="159">
        <f t="shared" si="5"/>
        <v>1.7156211208366294E-3</v>
      </c>
      <c r="I74" s="159"/>
      <c r="J74" s="159"/>
      <c r="K74" s="69" t="s">
        <v>323</v>
      </c>
      <c r="L74" s="80">
        <v>8.3390825363138396E-2</v>
      </c>
    </row>
    <row r="75" spans="1:12" x14ac:dyDescent="0.3">
      <c r="A75" s="102" t="s">
        <v>372</v>
      </c>
      <c r="B75" s="71">
        <v>5855.4</v>
      </c>
      <c r="C75" s="71">
        <v>5535.6</v>
      </c>
      <c r="D75" s="71">
        <v>5959.3</v>
      </c>
      <c r="E75" s="71">
        <v>6247.7</v>
      </c>
      <c r="F75" s="71">
        <v>6388.2</v>
      </c>
      <c r="G75" s="77">
        <f t="shared" si="4"/>
        <v>5997.24</v>
      </c>
      <c r="H75" s="159">
        <f t="shared" si="5"/>
        <v>6.0802456037857631E-2</v>
      </c>
      <c r="I75" s="159"/>
      <c r="J75" s="159"/>
      <c r="K75" s="69" t="s">
        <v>296</v>
      </c>
      <c r="L75" s="80">
        <v>8.0253799673448825E-2</v>
      </c>
    </row>
    <row r="76" spans="1:12" x14ac:dyDescent="0.3">
      <c r="A76" s="102" t="s">
        <v>226</v>
      </c>
      <c r="B76" s="71">
        <v>166.4</v>
      </c>
      <c r="C76" s="71">
        <v>175.8</v>
      </c>
      <c r="D76" s="71">
        <v>199.4</v>
      </c>
      <c r="E76" s="71">
        <v>207.4</v>
      </c>
      <c r="F76" s="71">
        <v>214.8</v>
      </c>
      <c r="G76" s="77">
        <f t="shared" si="4"/>
        <v>192.76</v>
      </c>
      <c r="H76" s="159">
        <f t="shared" si="5"/>
        <v>1.954279206077702E-3</v>
      </c>
      <c r="I76" s="159"/>
      <c r="J76" s="159"/>
      <c r="K76" s="69" t="s">
        <v>328</v>
      </c>
      <c r="L76" s="80">
        <v>7.488510798022209E-2</v>
      </c>
    </row>
    <row r="77" spans="1:12" x14ac:dyDescent="0.3">
      <c r="A77" s="102" t="s">
        <v>294</v>
      </c>
      <c r="B77" s="71">
        <v>1.8</v>
      </c>
      <c r="C77" s="71">
        <v>1.2</v>
      </c>
      <c r="D77" s="71">
        <v>1.3</v>
      </c>
      <c r="E77" s="71">
        <v>2.6</v>
      </c>
      <c r="F77" s="71">
        <v>1.2</v>
      </c>
      <c r="G77" s="77">
        <f t="shared" si="4"/>
        <v>1.6199999999999999</v>
      </c>
      <c r="H77" s="159">
        <f t="shared" si="5"/>
        <v>1.6424218270626048E-5</v>
      </c>
      <c r="I77" s="159"/>
      <c r="J77" s="159"/>
      <c r="K77" s="69" t="s">
        <v>252</v>
      </c>
      <c r="L77" s="80">
        <v>7.4298905325649506E-2</v>
      </c>
    </row>
    <row r="78" spans="1:12" x14ac:dyDescent="0.3">
      <c r="A78" s="102" t="s">
        <v>317</v>
      </c>
      <c r="B78" s="74">
        <v>597</v>
      </c>
      <c r="C78" s="74">
        <v>464</v>
      </c>
      <c r="D78" s="71">
        <v>494.8</v>
      </c>
      <c r="E78" s="71">
        <v>661.5</v>
      </c>
      <c r="F78" s="71">
        <v>813.1</v>
      </c>
      <c r="G78" s="77">
        <f t="shared" si="4"/>
        <v>606.08000000000004</v>
      </c>
      <c r="H78" s="159">
        <f t="shared" si="5"/>
        <v>6.1446853144821205E-3</v>
      </c>
      <c r="I78" s="159"/>
      <c r="J78" s="159"/>
      <c r="K78" s="69" t="s">
        <v>671</v>
      </c>
      <c r="L78" s="80">
        <v>6.8687905720899306E-2</v>
      </c>
    </row>
    <row r="79" spans="1:12" x14ac:dyDescent="0.3">
      <c r="A79" s="102" t="s">
        <v>45</v>
      </c>
      <c r="B79" s="71">
        <v>45040.9</v>
      </c>
      <c r="C79" s="71">
        <v>44290.2</v>
      </c>
      <c r="D79" s="71">
        <v>70396.2</v>
      </c>
      <c r="E79" s="71">
        <v>78033.7</v>
      </c>
      <c r="F79" s="71">
        <v>43221.9</v>
      </c>
      <c r="G79" s="77">
        <f t="shared" si="4"/>
        <v>56196.58</v>
      </c>
      <c r="H79" s="159">
        <f t="shared" si="5"/>
        <v>0.56974376295228302</v>
      </c>
      <c r="I79" s="159"/>
      <c r="J79" s="159"/>
      <c r="K79" s="69" t="s">
        <v>279</v>
      </c>
      <c r="L79" s="80">
        <v>6.8179566027017108E-2</v>
      </c>
    </row>
    <row r="80" spans="1:12" x14ac:dyDescent="0.3">
      <c r="A80" s="102" t="s">
        <v>258</v>
      </c>
      <c r="B80" s="71">
        <v>840.8</v>
      </c>
      <c r="C80" s="71">
        <v>411.2</v>
      </c>
      <c r="D80" s="71">
        <v>445.5</v>
      </c>
      <c r="E80" s="71">
        <v>406.7</v>
      </c>
      <c r="F80" s="71">
        <v>435.7</v>
      </c>
      <c r="G80" s="77">
        <f t="shared" si="4"/>
        <v>507.9799999999999</v>
      </c>
      <c r="H80" s="159">
        <f t="shared" si="5"/>
        <v>5.1501076525386534E-3</v>
      </c>
      <c r="I80" s="159"/>
      <c r="J80" s="159"/>
      <c r="K80" s="69" t="s">
        <v>306</v>
      </c>
      <c r="L80" s="80">
        <v>6.6969648614414304E-2</v>
      </c>
    </row>
    <row r="81" spans="1:12" x14ac:dyDescent="0.3">
      <c r="A81" s="102" t="s">
        <v>222</v>
      </c>
      <c r="B81" s="71">
        <v>325.7</v>
      </c>
      <c r="C81" s="71">
        <v>287.7</v>
      </c>
      <c r="D81" s="71">
        <v>277.39999999999998</v>
      </c>
      <c r="E81" s="71">
        <v>337.9</v>
      </c>
      <c r="F81" s="71">
        <v>337.9</v>
      </c>
      <c r="G81" s="77">
        <f t="shared" si="4"/>
        <v>313.32</v>
      </c>
      <c r="H81" s="159">
        <f t="shared" si="5"/>
        <v>3.1765654744151566E-3</v>
      </c>
      <c r="I81" s="159"/>
      <c r="J81" s="159"/>
      <c r="K81" s="69" t="s">
        <v>372</v>
      </c>
      <c r="L81" s="80">
        <v>6.0802456037857631E-2</v>
      </c>
    </row>
    <row r="82" spans="1:12" x14ac:dyDescent="0.3">
      <c r="A82" s="102" t="s">
        <v>229</v>
      </c>
      <c r="B82" s="74">
        <v>381</v>
      </c>
      <c r="C82" s="71">
        <v>370.9</v>
      </c>
      <c r="D82" s="74">
        <v>430</v>
      </c>
      <c r="E82" s="71">
        <v>494.4</v>
      </c>
      <c r="F82" s="71">
        <v>522.20000000000005</v>
      </c>
      <c r="G82" s="77">
        <f t="shared" si="4"/>
        <v>439.7</v>
      </c>
      <c r="H82" s="159">
        <f t="shared" si="5"/>
        <v>4.457857267650786E-3</v>
      </c>
      <c r="I82" s="159"/>
      <c r="J82" s="159"/>
      <c r="K82" s="69" t="s">
        <v>201</v>
      </c>
      <c r="L82" s="80">
        <v>5.7140058131634829E-2</v>
      </c>
    </row>
    <row r="83" spans="1:12" x14ac:dyDescent="0.3">
      <c r="A83" s="102" t="s">
        <v>231</v>
      </c>
      <c r="B83" s="71">
        <v>733.9</v>
      </c>
      <c r="C83" s="71">
        <v>717.8</v>
      </c>
      <c r="D83" s="71">
        <v>774.1</v>
      </c>
      <c r="E83" s="71">
        <v>813.3</v>
      </c>
      <c r="F83" s="71">
        <v>799.4</v>
      </c>
      <c r="G83" s="77">
        <f t="shared" si="4"/>
        <v>767.69999999999993</v>
      </c>
      <c r="H83" s="159">
        <f t="shared" si="5"/>
        <v>7.7832545471355659E-3</v>
      </c>
      <c r="I83" s="159"/>
      <c r="J83" s="159"/>
      <c r="K83" s="69" t="s">
        <v>289</v>
      </c>
      <c r="L83" s="80">
        <v>5.6176706761218227E-2</v>
      </c>
    </row>
    <row r="84" spans="1:12" x14ac:dyDescent="0.3">
      <c r="A84" s="102" t="s">
        <v>649</v>
      </c>
      <c r="B84" s="71">
        <v>4036.2</v>
      </c>
      <c r="C84" s="71">
        <v>3832.4</v>
      </c>
      <c r="D84" s="74">
        <v>4734</v>
      </c>
      <c r="E84" s="71">
        <v>4381.3</v>
      </c>
      <c r="F84" s="71">
        <v>4669.3999999999996</v>
      </c>
      <c r="G84" s="77">
        <f t="shared" si="4"/>
        <v>4330.6600000000008</v>
      </c>
      <c r="H84" s="159">
        <f t="shared" si="5"/>
        <v>4.3905990799919394E-2</v>
      </c>
      <c r="I84" s="159"/>
      <c r="J84" s="159"/>
      <c r="K84" s="69" t="s">
        <v>625</v>
      </c>
      <c r="L84" s="80">
        <v>5.0713119584650086E-2</v>
      </c>
    </row>
    <row r="85" spans="1:12" x14ac:dyDescent="0.3">
      <c r="A85" s="102" t="s">
        <v>555</v>
      </c>
      <c r="B85" s="71">
        <v>77.599999999999994</v>
      </c>
      <c r="C85" s="71">
        <v>78.400000000000006</v>
      </c>
      <c r="D85" s="71">
        <v>38.799999999999997</v>
      </c>
      <c r="E85" s="71">
        <v>47.8</v>
      </c>
      <c r="F85" s="74">
        <v>493</v>
      </c>
      <c r="G85" s="77">
        <f t="shared" si="4"/>
        <v>147.12</v>
      </c>
      <c r="H85" s="159">
        <f t="shared" si="5"/>
        <v>1.4915623407250028E-3</v>
      </c>
      <c r="I85" s="159"/>
      <c r="J85" s="159"/>
      <c r="K85" s="69" t="s">
        <v>312</v>
      </c>
      <c r="L85" s="80">
        <v>4.9909549498150206E-2</v>
      </c>
    </row>
    <row r="86" spans="1:12" x14ac:dyDescent="0.3">
      <c r="A86" s="102" t="s">
        <v>266</v>
      </c>
      <c r="B86" s="71">
        <v>5620.4</v>
      </c>
      <c r="C86" s="71">
        <v>4198.8999999999996</v>
      </c>
      <c r="D86" s="71">
        <v>4614.3</v>
      </c>
      <c r="E86" s="71">
        <v>4648.7</v>
      </c>
      <c r="F86" s="71">
        <v>5254.2</v>
      </c>
      <c r="G86" s="77">
        <f t="shared" si="4"/>
        <v>4867.3</v>
      </c>
      <c r="H86" s="159">
        <f t="shared" si="5"/>
        <v>4.9346665178159367E-2</v>
      </c>
      <c r="I86" s="159"/>
      <c r="J86" s="159"/>
      <c r="K86" s="69" t="s">
        <v>266</v>
      </c>
      <c r="L86" s="80">
        <v>4.9346665178159367E-2</v>
      </c>
    </row>
    <row r="87" spans="1:12" x14ac:dyDescent="0.3">
      <c r="A87" s="102" t="s">
        <v>270</v>
      </c>
      <c r="B87" s="71">
        <v>488.3</v>
      </c>
      <c r="C87" s="71">
        <v>497.7</v>
      </c>
      <c r="D87" s="71">
        <v>571.1</v>
      </c>
      <c r="E87" s="71">
        <v>1621.2</v>
      </c>
      <c r="F87" s="71">
        <v>1750.8</v>
      </c>
      <c r="G87" s="77">
        <f t="shared" si="4"/>
        <v>985.82</v>
      </c>
      <c r="H87" s="159">
        <f t="shared" si="5"/>
        <v>9.9946437379929455E-3</v>
      </c>
      <c r="I87" s="159"/>
      <c r="J87" s="159"/>
      <c r="K87" s="69" t="s">
        <v>225</v>
      </c>
      <c r="L87" s="80">
        <v>4.7803802501354499E-2</v>
      </c>
    </row>
    <row r="88" spans="1:12" x14ac:dyDescent="0.3">
      <c r="A88" s="102" t="s">
        <v>271</v>
      </c>
      <c r="B88" s="74">
        <v>26</v>
      </c>
      <c r="C88" s="71">
        <v>32.299999999999997</v>
      </c>
      <c r="D88" s="71">
        <v>65.599999999999994</v>
      </c>
      <c r="E88" s="71">
        <v>63.5</v>
      </c>
      <c r="F88" s="71">
        <v>73.3</v>
      </c>
      <c r="G88" s="77">
        <f t="shared" si="4"/>
        <v>52.14</v>
      </c>
      <c r="H88" s="159">
        <f t="shared" si="5"/>
        <v>5.2861650656200142E-4</v>
      </c>
      <c r="I88" s="159"/>
      <c r="J88" s="159"/>
      <c r="K88" s="69" t="s">
        <v>315</v>
      </c>
      <c r="L88" s="80">
        <v>4.6680669847021204E-2</v>
      </c>
    </row>
    <row r="89" spans="1:12" x14ac:dyDescent="0.3">
      <c r="A89" s="102" t="s">
        <v>295</v>
      </c>
      <c r="B89" s="71">
        <v>2953.8</v>
      </c>
      <c r="C89" s="71">
        <v>2251.8000000000002</v>
      </c>
      <c r="D89" s="71">
        <v>2587.6999999999998</v>
      </c>
      <c r="E89" s="71">
        <v>1044.0999999999999</v>
      </c>
      <c r="F89" s="71">
        <v>1285.5</v>
      </c>
      <c r="G89" s="77">
        <f t="shared" si="4"/>
        <v>2024.58</v>
      </c>
      <c r="H89" s="159">
        <f t="shared" si="5"/>
        <v>2.0526014707619805E-2</v>
      </c>
      <c r="I89" s="159"/>
      <c r="J89" s="159"/>
      <c r="K89" s="69" t="s">
        <v>649</v>
      </c>
      <c r="L89" s="80">
        <v>4.3905990799919394E-2</v>
      </c>
    </row>
    <row r="90" spans="1:12" x14ac:dyDescent="0.3">
      <c r="A90" s="102" t="s">
        <v>304</v>
      </c>
      <c r="B90" s="71">
        <v>550.9</v>
      </c>
      <c r="C90" s="74">
        <v>292</v>
      </c>
      <c r="D90" s="71">
        <v>303.10000000000002</v>
      </c>
      <c r="E90" s="71">
        <v>338.8</v>
      </c>
      <c r="F90" s="71">
        <v>330.9</v>
      </c>
      <c r="G90" s="77">
        <f t="shared" si="4"/>
        <v>363.14</v>
      </c>
      <c r="H90" s="159">
        <f t="shared" si="5"/>
        <v>3.6816608782686069E-3</v>
      </c>
      <c r="I90" s="159"/>
      <c r="J90" s="159"/>
      <c r="K90" s="69" t="s">
        <v>326</v>
      </c>
      <c r="L90" s="80">
        <v>3.9825485016239393E-2</v>
      </c>
    </row>
    <row r="91" spans="1:12" x14ac:dyDescent="0.3">
      <c r="A91" s="102" t="s">
        <v>307</v>
      </c>
      <c r="B91" s="71">
        <v>3292.3</v>
      </c>
      <c r="C91" s="71">
        <v>2575.6999999999998</v>
      </c>
      <c r="D91" s="71">
        <v>2681.4</v>
      </c>
      <c r="E91" s="71">
        <v>2863.3</v>
      </c>
      <c r="F91" s="71">
        <v>2890.5</v>
      </c>
      <c r="G91" s="77">
        <f t="shared" si="4"/>
        <v>2860.6400000000003</v>
      </c>
      <c r="H91" s="159">
        <f t="shared" si="5"/>
        <v>2.9002330712150436E-2</v>
      </c>
      <c r="I91" s="159"/>
      <c r="J91" s="159"/>
      <c r="K91" s="69" t="s">
        <v>219</v>
      </c>
      <c r="L91" s="80">
        <v>3.8333314371134006E-2</v>
      </c>
    </row>
    <row r="92" spans="1:12" x14ac:dyDescent="0.3">
      <c r="A92" s="102" t="s">
        <v>323</v>
      </c>
      <c r="B92" s="74">
        <v>6981</v>
      </c>
      <c r="C92" s="71">
        <v>7586.5</v>
      </c>
      <c r="D92" s="71">
        <v>8741.7999999999993</v>
      </c>
      <c r="E92" s="71">
        <v>9015.7999999999993</v>
      </c>
      <c r="F92" s="71">
        <v>8801.1</v>
      </c>
      <c r="G92" s="77">
        <f t="shared" si="4"/>
        <v>8225.24</v>
      </c>
      <c r="H92" s="159">
        <f t="shared" si="5"/>
        <v>8.3390825363138396E-2</v>
      </c>
      <c r="I92" s="159"/>
      <c r="J92" s="159"/>
      <c r="K92" s="69" t="s">
        <v>278</v>
      </c>
      <c r="L92" s="80">
        <v>3.7695608612354763E-2</v>
      </c>
    </row>
    <row r="93" spans="1:12" x14ac:dyDescent="0.3">
      <c r="A93" s="102" t="s">
        <v>324</v>
      </c>
      <c r="B93" s="71">
        <v>26633.4</v>
      </c>
      <c r="C93" s="71">
        <v>24895.5</v>
      </c>
      <c r="D93" s="71">
        <v>26077.8</v>
      </c>
      <c r="E93" s="71">
        <v>25952.1</v>
      </c>
      <c r="F93" s="71">
        <v>22943.599999999999</v>
      </c>
      <c r="G93" s="77">
        <f t="shared" si="4"/>
        <v>25300.48</v>
      </c>
      <c r="H93" s="159">
        <f t="shared" si="5"/>
        <v>0.2565065468343265</v>
      </c>
      <c r="I93" s="159"/>
      <c r="J93" s="159"/>
      <c r="K93" s="69" t="s">
        <v>284</v>
      </c>
      <c r="L93" s="80">
        <v>3.4702345524564859E-2</v>
      </c>
    </row>
    <row r="94" spans="1:12" x14ac:dyDescent="0.3">
      <c r="A94" s="102" t="s">
        <v>644</v>
      </c>
      <c r="B94" s="74">
        <v>310</v>
      </c>
      <c r="C94" s="71">
        <v>-0.1</v>
      </c>
      <c r="D94" s="71">
        <v>-0.1</v>
      </c>
      <c r="E94" s="71">
        <v>-0.1</v>
      </c>
      <c r="F94" s="71">
        <v>-0.1</v>
      </c>
      <c r="G94" s="77">
        <f t="shared" ref="G94:G125" si="6">AVERAGE(B94:F94)</f>
        <v>61.91999999999998</v>
      </c>
      <c r="H94" s="159">
        <f t="shared" ref="H94:H125" si="7">G94/$G$6*100</f>
        <v>6.2777012056615096E-4</v>
      </c>
      <c r="I94" s="159"/>
      <c r="J94" s="159"/>
      <c r="K94" s="69" t="s">
        <v>224</v>
      </c>
      <c r="L94" s="80">
        <v>3.2475748724197645E-2</v>
      </c>
    </row>
    <row r="95" spans="1:12" x14ac:dyDescent="0.3">
      <c r="A95" s="102" t="s">
        <v>344</v>
      </c>
      <c r="B95" s="71">
        <v>2491.1999999999998</v>
      </c>
      <c r="C95" s="71">
        <v>2931.1</v>
      </c>
      <c r="D95" s="71">
        <v>2516.3000000000002</v>
      </c>
      <c r="E95" s="71">
        <v>2654.4</v>
      </c>
      <c r="F95" s="71">
        <v>2952.5</v>
      </c>
      <c r="G95" s="77">
        <f t="shared" si="6"/>
        <v>2709.1</v>
      </c>
      <c r="H95" s="159">
        <f t="shared" si="7"/>
        <v>2.7465956615403107E-2</v>
      </c>
      <c r="I95" s="159"/>
      <c r="J95" s="159"/>
      <c r="K95" s="69" t="s">
        <v>213</v>
      </c>
      <c r="L95" s="80">
        <v>3.2161458127660969E-2</v>
      </c>
    </row>
    <row r="96" spans="1:12" x14ac:dyDescent="0.3">
      <c r="A96" s="102" t="s">
        <v>347</v>
      </c>
      <c r="B96" s="71">
        <v>448.1</v>
      </c>
      <c r="C96" s="71">
        <v>455.3</v>
      </c>
      <c r="D96" s="74">
        <v>423</v>
      </c>
      <c r="E96" s="74">
        <v>364</v>
      </c>
      <c r="F96" s="71">
        <v>312.8</v>
      </c>
      <c r="G96" s="77">
        <f t="shared" si="6"/>
        <v>400.64</v>
      </c>
      <c r="H96" s="159">
        <f t="shared" si="7"/>
        <v>4.0618511160145799E-3</v>
      </c>
      <c r="I96" s="159"/>
      <c r="J96" s="159"/>
      <c r="K96" s="69" t="s">
        <v>286</v>
      </c>
      <c r="L96" s="80">
        <v>2.97509506362881E-2</v>
      </c>
    </row>
    <row r="97" spans="1:12" x14ac:dyDescent="0.3">
      <c r="A97" s="102" t="s">
        <v>369</v>
      </c>
      <c r="B97" s="71">
        <v>261.3</v>
      </c>
      <c r="C97" s="71">
        <v>250.6</v>
      </c>
      <c r="D97" s="71">
        <v>579.1</v>
      </c>
      <c r="E97" s="71">
        <v>660.7</v>
      </c>
      <c r="F97" s="74">
        <v>1068</v>
      </c>
      <c r="G97" s="77">
        <f t="shared" si="6"/>
        <v>563.93999999999994</v>
      </c>
      <c r="H97" s="159">
        <f t="shared" si="7"/>
        <v>5.7174528713190452E-3</v>
      </c>
      <c r="I97" s="159"/>
      <c r="J97" s="159"/>
      <c r="K97" s="69" t="s">
        <v>263</v>
      </c>
      <c r="L97" s="80">
        <v>2.9660313283609466E-2</v>
      </c>
    </row>
    <row r="98" spans="1:12" x14ac:dyDescent="0.3">
      <c r="A98" s="102" t="s">
        <v>603</v>
      </c>
      <c r="B98" s="71">
        <v>291379.09999999998</v>
      </c>
      <c r="C98" s="71">
        <v>236505.4</v>
      </c>
      <c r="D98" s="71">
        <v>204177.5</v>
      </c>
      <c r="E98" s="71">
        <v>210757.7</v>
      </c>
      <c r="F98" s="71">
        <v>221140.4</v>
      </c>
      <c r="G98" s="77">
        <f t="shared" si="6"/>
        <v>232792.01999999996</v>
      </c>
      <c r="H98" s="159">
        <f t="shared" si="7"/>
        <v>2.3601400914444097</v>
      </c>
      <c r="I98" s="159"/>
      <c r="J98" s="159"/>
      <c r="K98" s="69" t="s">
        <v>646</v>
      </c>
      <c r="L98" s="80">
        <v>2.9116894703791221E-2</v>
      </c>
    </row>
    <row r="99" spans="1:12" x14ac:dyDescent="0.3">
      <c r="A99" s="102" t="s">
        <v>674</v>
      </c>
      <c r="B99" s="71">
        <v>141.80000000000001</v>
      </c>
      <c r="C99" s="71">
        <v>141.30000000000001</v>
      </c>
      <c r="D99" s="71">
        <v>153.30000000000001</v>
      </c>
      <c r="E99" s="71">
        <v>156.4</v>
      </c>
      <c r="F99" s="71">
        <v>159.69999999999999</v>
      </c>
      <c r="G99" s="77">
        <f t="shared" si="6"/>
        <v>150.5</v>
      </c>
      <c r="H99" s="159">
        <f t="shared" si="7"/>
        <v>1.5258301541538398E-3</v>
      </c>
      <c r="I99" s="159"/>
      <c r="J99" s="159"/>
      <c r="K99" s="69" t="s">
        <v>307</v>
      </c>
      <c r="L99" s="80">
        <v>2.9002330712150436E-2</v>
      </c>
    </row>
    <row r="100" spans="1:12" x14ac:dyDescent="0.3">
      <c r="A100" s="102" t="s">
        <v>208</v>
      </c>
      <c r="B100" s="71">
        <v>92.3</v>
      </c>
      <c r="C100" s="71">
        <v>132.5</v>
      </c>
      <c r="D100" s="71">
        <v>132.4</v>
      </c>
      <c r="E100" s="71">
        <v>103.5</v>
      </c>
      <c r="F100" s="71">
        <v>178.3</v>
      </c>
      <c r="G100" s="77">
        <f t="shared" si="6"/>
        <v>127.8</v>
      </c>
      <c r="H100" s="159">
        <f t="shared" si="7"/>
        <v>1.2956883302382772E-3</v>
      </c>
      <c r="I100" s="159"/>
      <c r="J100" s="159"/>
      <c r="K100" s="69" t="s">
        <v>344</v>
      </c>
      <c r="L100" s="80">
        <v>2.7465956615403107E-2</v>
      </c>
    </row>
    <row r="101" spans="1:12" x14ac:dyDescent="0.3">
      <c r="A101" s="102" t="s">
        <v>614</v>
      </c>
      <c r="B101" s="71">
        <v>993.2</v>
      </c>
      <c r="C101" s="71">
        <v>1352.8</v>
      </c>
      <c r="D101" s="71">
        <v>1415.5</v>
      </c>
      <c r="E101" s="71">
        <v>1413.9</v>
      </c>
      <c r="F101" s="71">
        <v>1398.3</v>
      </c>
      <c r="G101" s="77">
        <f t="shared" si="6"/>
        <v>1314.74</v>
      </c>
      <c r="H101" s="159">
        <f t="shared" si="7"/>
        <v>1.3329368351310426E-2</v>
      </c>
      <c r="I101" s="159"/>
      <c r="J101" s="159"/>
      <c r="K101" s="69" t="s">
        <v>264</v>
      </c>
      <c r="L101" s="80">
        <v>2.3898454192521686E-2</v>
      </c>
    </row>
    <row r="102" spans="1:12" x14ac:dyDescent="0.3">
      <c r="A102" s="102" t="s">
        <v>214</v>
      </c>
      <c r="B102" s="71">
        <v>48613.4</v>
      </c>
      <c r="C102" s="71">
        <v>27672.799999999999</v>
      </c>
      <c r="D102" s="71">
        <v>29589.599999999999</v>
      </c>
      <c r="E102" s="71">
        <v>32942.699999999997</v>
      </c>
      <c r="F102" s="71">
        <v>31530.3</v>
      </c>
      <c r="G102" s="77">
        <f t="shared" si="6"/>
        <v>34069.759999999995</v>
      </c>
      <c r="H102" s="159">
        <f t="shared" si="7"/>
        <v>0.34541307078262001</v>
      </c>
      <c r="I102" s="159"/>
      <c r="J102" s="159"/>
      <c r="K102" s="69" t="s">
        <v>293</v>
      </c>
      <c r="L102" s="80">
        <v>2.3894196061858934E-2</v>
      </c>
    </row>
    <row r="103" spans="1:12" x14ac:dyDescent="0.3">
      <c r="A103" s="102" t="s">
        <v>218</v>
      </c>
      <c r="B103" s="71">
        <v>14660.5</v>
      </c>
      <c r="C103" s="71">
        <v>17480.5</v>
      </c>
      <c r="D103" s="71">
        <v>15125.1</v>
      </c>
      <c r="E103" s="71">
        <v>9154.7999999999993</v>
      </c>
      <c r="F103" s="71">
        <v>7069.2</v>
      </c>
      <c r="G103" s="77">
        <f t="shared" si="6"/>
        <v>12698.019999999999</v>
      </c>
      <c r="H103" s="159">
        <f t="shared" si="7"/>
        <v>0.12873768647208331</v>
      </c>
      <c r="I103" s="159"/>
      <c r="J103" s="159"/>
      <c r="K103" s="69" t="s">
        <v>329</v>
      </c>
      <c r="L103" s="80">
        <v>2.2828852323663017E-2</v>
      </c>
    </row>
    <row r="104" spans="1:12" x14ac:dyDescent="0.3">
      <c r="A104" s="102" t="s">
        <v>676</v>
      </c>
      <c r="B104" s="71">
        <v>518.79999999999995</v>
      </c>
      <c r="C104" s="71">
        <v>534.6</v>
      </c>
      <c r="D104" s="71">
        <v>499.9</v>
      </c>
      <c r="E104" s="71">
        <v>501.9</v>
      </c>
      <c r="F104" s="71">
        <v>515.9</v>
      </c>
      <c r="G104" s="77">
        <f t="shared" si="6"/>
        <v>514.22</v>
      </c>
      <c r="H104" s="159">
        <f t="shared" si="7"/>
        <v>5.2133713080995845E-3</v>
      </c>
      <c r="I104" s="159"/>
      <c r="J104" s="159"/>
      <c r="K104" s="69" t="s">
        <v>217</v>
      </c>
      <c r="L104" s="80">
        <v>2.1660096840800197E-2</v>
      </c>
    </row>
    <row r="105" spans="1:12" x14ac:dyDescent="0.3">
      <c r="A105" s="102" t="s">
        <v>596</v>
      </c>
      <c r="B105" s="71">
        <v>70328.5</v>
      </c>
      <c r="C105" s="71">
        <v>215494.39999999999</v>
      </c>
      <c r="D105" s="71">
        <v>193873.8</v>
      </c>
      <c r="E105" s="74">
        <v>51940</v>
      </c>
      <c r="F105" s="71">
        <v>50354.9</v>
      </c>
      <c r="G105" s="77">
        <f t="shared" si="6"/>
        <v>116398.31999999999</v>
      </c>
      <c r="H105" s="159">
        <f t="shared" si="7"/>
        <v>1.1800934654408501</v>
      </c>
      <c r="I105" s="159"/>
      <c r="J105" s="159"/>
      <c r="K105" s="69" t="s">
        <v>346</v>
      </c>
      <c r="L105" s="80">
        <v>2.0941486599428606E-2</v>
      </c>
    </row>
    <row r="106" spans="1:12" x14ac:dyDescent="0.3">
      <c r="A106" s="102" t="s">
        <v>587</v>
      </c>
      <c r="B106" s="71">
        <v>76232.100000000006</v>
      </c>
      <c r="C106" s="71">
        <v>72582.8</v>
      </c>
      <c r="D106" s="71">
        <v>97248.5</v>
      </c>
      <c r="E106" s="71">
        <v>181678.3</v>
      </c>
      <c r="F106" s="74">
        <v>158412</v>
      </c>
      <c r="G106" s="77">
        <f t="shared" si="6"/>
        <v>117230.73999999999</v>
      </c>
      <c r="H106" s="159">
        <f t="shared" si="7"/>
        <v>1.1885328776463036</v>
      </c>
      <c r="I106" s="159"/>
      <c r="J106" s="159"/>
      <c r="K106" s="69" t="s">
        <v>295</v>
      </c>
      <c r="L106" s="80">
        <v>2.0526014707619805E-2</v>
      </c>
    </row>
    <row r="107" spans="1:12" x14ac:dyDescent="0.3">
      <c r="A107" s="102" t="s">
        <v>245</v>
      </c>
      <c r="B107" s="71">
        <v>552.6</v>
      </c>
      <c r="C107" s="71">
        <v>616.4</v>
      </c>
      <c r="D107" s="71">
        <v>625.6</v>
      </c>
      <c r="E107" s="71">
        <v>584.9</v>
      </c>
      <c r="F107" s="71">
        <v>530.6</v>
      </c>
      <c r="G107" s="77">
        <f t="shared" si="6"/>
        <v>582.02</v>
      </c>
      <c r="H107" s="159">
        <f t="shared" si="7"/>
        <v>5.9007552579443037E-3</v>
      </c>
      <c r="I107" s="159"/>
      <c r="J107" s="159"/>
      <c r="K107" s="69" t="s">
        <v>269</v>
      </c>
      <c r="L107" s="80">
        <v>2.0276609911658448E-2</v>
      </c>
    </row>
    <row r="108" spans="1:12" x14ac:dyDescent="0.3">
      <c r="A108" s="102" t="s">
        <v>678</v>
      </c>
      <c r="B108" s="71">
        <v>37024.5</v>
      </c>
      <c r="C108" s="71">
        <v>36363.1</v>
      </c>
      <c r="D108" s="71">
        <v>41858.400000000001</v>
      </c>
      <c r="E108" s="71">
        <v>39619.699999999997</v>
      </c>
      <c r="F108" s="71">
        <v>39015.699999999997</v>
      </c>
      <c r="G108" s="77">
        <f t="shared" si="6"/>
        <v>38776.280000000006</v>
      </c>
      <c r="H108" s="159">
        <f t="shared" si="7"/>
        <v>0.39312968298945161</v>
      </c>
      <c r="I108" s="159"/>
      <c r="J108" s="159"/>
      <c r="K108" s="69" t="s">
        <v>313</v>
      </c>
      <c r="L108" s="80">
        <v>1.8957197710584822E-2</v>
      </c>
    </row>
    <row r="109" spans="1:12" x14ac:dyDescent="0.3">
      <c r="A109" s="102" t="s">
        <v>250</v>
      </c>
      <c r="B109" s="71">
        <v>584.6</v>
      </c>
      <c r="C109" s="71">
        <v>568.5</v>
      </c>
      <c r="D109" s="71">
        <v>539.5</v>
      </c>
      <c r="E109" s="71">
        <v>586.6</v>
      </c>
      <c r="F109" s="71">
        <v>567.6</v>
      </c>
      <c r="G109" s="77">
        <f t="shared" si="6"/>
        <v>569.3599999999999</v>
      </c>
      <c r="H109" s="159">
        <f t="shared" si="7"/>
        <v>5.7724030336812632E-3</v>
      </c>
      <c r="I109" s="159"/>
      <c r="J109" s="159"/>
      <c r="K109" s="69" t="s">
        <v>215</v>
      </c>
      <c r="L109" s="80">
        <v>1.8941787332948185E-2</v>
      </c>
    </row>
    <row r="110" spans="1:12" x14ac:dyDescent="0.3">
      <c r="A110" s="102" t="s">
        <v>251</v>
      </c>
      <c r="B110" s="71">
        <v>9834.9</v>
      </c>
      <c r="C110" s="71">
        <v>8749.2999999999993</v>
      </c>
      <c r="D110" s="71">
        <v>10137.700000000001</v>
      </c>
      <c r="E110" s="71">
        <v>10429.799999999999</v>
      </c>
      <c r="F110" s="71">
        <v>11751.9</v>
      </c>
      <c r="G110" s="77">
        <f t="shared" si="6"/>
        <v>10180.719999999999</v>
      </c>
      <c r="H110" s="159">
        <f t="shared" si="7"/>
        <v>0.10321627619267162</v>
      </c>
      <c r="I110" s="159"/>
      <c r="J110" s="159"/>
      <c r="K110" s="69" t="s">
        <v>274</v>
      </c>
      <c r="L110" s="80">
        <v>1.785373356455091E-2</v>
      </c>
    </row>
    <row r="111" spans="1:12" x14ac:dyDescent="0.3">
      <c r="A111" s="102" t="s">
        <v>268</v>
      </c>
      <c r="B111" s="71">
        <v>185.2</v>
      </c>
      <c r="C111" s="74">
        <v>139</v>
      </c>
      <c r="D111" s="71">
        <v>114.3</v>
      </c>
      <c r="E111" s="74">
        <v>114</v>
      </c>
      <c r="F111" s="71">
        <v>84.2</v>
      </c>
      <c r="G111" s="77">
        <f t="shared" si="6"/>
        <v>127.34</v>
      </c>
      <c r="H111" s="159">
        <f t="shared" si="7"/>
        <v>1.2910246633219267E-3</v>
      </c>
      <c r="I111" s="159"/>
      <c r="J111" s="159"/>
      <c r="K111" s="69" t="s">
        <v>233</v>
      </c>
      <c r="L111" s="80">
        <v>1.7401357873664904E-2</v>
      </c>
    </row>
    <row r="112" spans="1:12" x14ac:dyDescent="0.3">
      <c r="A112" s="102" t="s">
        <v>273</v>
      </c>
      <c r="B112" s="71">
        <v>318.10000000000002</v>
      </c>
      <c r="C112" s="71">
        <v>117.1</v>
      </c>
      <c r="D112" s="71">
        <v>153.1</v>
      </c>
      <c r="E112" s="71">
        <v>144.4</v>
      </c>
      <c r="F112" s="71">
        <v>140.4</v>
      </c>
      <c r="G112" s="77">
        <f t="shared" si="6"/>
        <v>174.62</v>
      </c>
      <c r="H112" s="159">
        <f t="shared" si="7"/>
        <v>1.7703685150720497E-3</v>
      </c>
      <c r="I112" s="159"/>
      <c r="J112" s="159"/>
      <c r="K112" s="69" t="s">
        <v>333</v>
      </c>
      <c r="L112" s="80">
        <v>1.7074901189520354E-2</v>
      </c>
    </row>
    <row r="113" spans="1:12" x14ac:dyDescent="0.3">
      <c r="A113" s="102" t="s">
        <v>282</v>
      </c>
      <c r="B113" s="71">
        <v>1222.9000000000001</v>
      </c>
      <c r="C113" s="71">
        <v>1114.5999999999999</v>
      </c>
      <c r="D113" s="71">
        <v>1199.7</v>
      </c>
      <c r="E113" s="71">
        <v>1367.8</v>
      </c>
      <c r="F113" s="71">
        <v>1454.3</v>
      </c>
      <c r="G113" s="77">
        <f t="shared" si="6"/>
        <v>1271.8600000000001</v>
      </c>
      <c r="H113" s="159">
        <f t="shared" si="7"/>
        <v>1.2894633487455832E-2</v>
      </c>
      <c r="I113" s="159"/>
      <c r="J113" s="159"/>
      <c r="K113" s="69" t="s">
        <v>332</v>
      </c>
      <c r="L113" s="80">
        <v>1.700372957701431E-2</v>
      </c>
    </row>
    <row r="114" spans="1:12" x14ac:dyDescent="0.3">
      <c r="A114" s="102" t="s">
        <v>653</v>
      </c>
      <c r="B114" s="74">
        <v>0</v>
      </c>
      <c r="C114" s="74">
        <v>0</v>
      </c>
      <c r="D114" s="74">
        <v>0</v>
      </c>
      <c r="E114" s="74">
        <v>0</v>
      </c>
      <c r="F114" s="74">
        <v>0</v>
      </c>
      <c r="G114" s="77">
        <f t="shared" si="6"/>
        <v>0</v>
      </c>
      <c r="H114" s="159">
        <f t="shared" si="7"/>
        <v>0</v>
      </c>
      <c r="I114" s="159"/>
      <c r="J114" s="159"/>
      <c r="K114" s="69" t="s">
        <v>310</v>
      </c>
      <c r="L114" s="80">
        <v>1.6503095071950413E-2</v>
      </c>
    </row>
    <row r="115" spans="1:12" x14ac:dyDescent="0.3">
      <c r="A115" s="102" t="s">
        <v>677</v>
      </c>
      <c r="B115" s="71">
        <v>120.6</v>
      </c>
      <c r="C115" s="71">
        <v>132.80000000000001</v>
      </c>
      <c r="D115" s="71">
        <v>159.19999999999999</v>
      </c>
      <c r="E115" s="71">
        <v>133.30000000000001</v>
      </c>
      <c r="F115" s="71">
        <v>132.1</v>
      </c>
      <c r="G115" s="77">
        <f t="shared" si="6"/>
        <v>135.60000000000002</v>
      </c>
      <c r="H115" s="159">
        <f t="shared" si="7"/>
        <v>1.37476789968944E-3</v>
      </c>
      <c r="I115" s="159"/>
      <c r="J115" s="159"/>
      <c r="K115" s="69" t="s">
        <v>254</v>
      </c>
      <c r="L115" s="80">
        <v>1.6290999611319856E-2</v>
      </c>
    </row>
    <row r="116" spans="1:12" x14ac:dyDescent="0.3">
      <c r="A116" s="102" t="s">
        <v>668</v>
      </c>
      <c r="B116" s="71">
        <v>434.9</v>
      </c>
      <c r="C116" s="74">
        <v>689</v>
      </c>
      <c r="D116" s="71">
        <v>745.1</v>
      </c>
      <c r="E116" s="74">
        <v>849</v>
      </c>
      <c r="F116" s="71">
        <v>1027.2</v>
      </c>
      <c r="G116" s="77">
        <f t="shared" si="6"/>
        <v>749.04</v>
      </c>
      <c r="H116" s="159">
        <f t="shared" si="7"/>
        <v>7.5940718848331694E-3</v>
      </c>
      <c r="I116" s="159"/>
      <c r="J116" s="159"/>
      <c r="K116" s="69" t="s">
        <v>436</v>
      </c>
      <c r="L116" s="80">
        <v>1.6167513822099969E-2</v>
      </c>
    </row>
    <row r="117" spans="1:12" x14ac:dyDescent="0.3">
      <c r="A117" s="102" t="s">
        <v>675</v>
      </c>
      <c r="B117" s="71">
        <v>653.1</v>
      </c>
      <c r="C117" s="74">
        <v>698</v>
      </c>
      <c r="D117" s="71">
        <v>779.6</v>
      </c>
      <c r="E117" s="71">
        <v>805.6</v>
      </c>
      <c r="F117" s="71">
        <v>854.5</v>
      </c>
      <c r="G117" s="77">
        <f t="shared" si="6"/>
        <v>758.16</v>
      </c>
      <c r="H117" s="159">
        <f t="shared" si="7"/>
        <v>7.6865341506529902E-3</v>
      </c>
      <c r="I117" s="159"/>
      <c r="J117" s="159"/>
      <c r="K117" s="69" t="s">
        <v>365</v>
      </c>
      <c r="L117" s="80">
        <v>1.5880191386427409E-2</v>
      </c>
    </row>
    <row r="118" spans="1:12" x14ac:dyDescent="0.3">
      <c r="A118" s="102" t="s">
        <v>670</v>
      </c>
      <c r="B118" s="71">
        <v>292.60000000000002</v>
      </c>
      <c r="C118" s="71">
        <v>156.6</v>
      </c>
      <c r="D118" s="71">
        <v>134.19999999999999</v>
      </c>
      <c r="E118" s="71">
        <v>127.9</v>
      </c>
      <c r="F118" s="74">
        <v>135</v>
      </c>
      <c r="G118" s="77">
        <f t="shared" si="6"/>
        <v>169.26000000000002</v>
      </c>
      <c r="H118" s="159">
        <f t="shared" si="7"/>
        <v>1.7160266570902256E-3</v>
      </c>
      <c r="I118" s="159"/>
      <c r="J118" s="159"/>
      <c r="K118" s="69" t="s">
        <v>371</v>
      </c>
      <c r="L118" s="80">
        <v>1.5159147927534247E-2</v>
      </c>
    </row>
    <row r="119" spans="1:12" x14ac:dyDescent="0.3">
      <c r="A119" s="102" t="s">
        <v>371</v>
      </c>
      <c r="B119" s="71">
        <v>1720.4</v>
      </c>
      <c r="C119" s="71">
        <v>1803.6</v>
      </c>
      <c r="D119" s="71">
        <v>1810.1</v>
      </c>
      <c r="E119" s="74">
        <v>1244</v>
      </c>
      <c r="F119" s="74">
        <v>898</v>
      </c>
      <c r="G119" s="77">
        <f t="shared" si="6"/>
        <v>1495.22</v>
      </c>
      <c r="H119" s="159">
        <f t="shared" si="7"/>
        <v>1.5159147927534247E-2</v>
      </c>
      <c r="I119" s="159"/>
      <c r="J119" s="159"/>
      <c r="K119" s="69" t="s">
        <v>259</v>
      </c>
      <c r="L119" s="80">
        <v>1.4769224819701976E-2</v>
      </c>
    </row>
    <row r="120" spans="1:12" x14ac:dyDescent="0.3">
      <c r="A120" s="102" t="s">
        <v>436</v>
      </c>
      <c r="B120" s="71">
        <v>612.79999999999995</v>
      </c>
      <c r="C120" s="71">
        <v>382.1</v>
      </c>
      <c r="D120" s="71">
        <v>314.2</v>
      </c>
      <c r="E120" s="71">
        <v>477.7</v>
      </c>
      <c r="F120" s="71">
        <v>6186.6</v>
      </c>
      <c r="G120" s="77">
        <f t="shared" si="6"/>
        <v>1594.68</v>
      </c>
      <c r="H120" s="159">
        <f t="shared" si="7"/>
        <v>1.6167513822099969E-2</v>
      </c>
      <c r="I120" s="159"/>
      <c r="J120" s="159"/>
      <c r="K120" s="69" t="s">
        <v>493</v>
      </c>
      <c r="L120" s="80">
        <v>1.4734957006273135E-2</v>
      </c>
    </row>
    <row r="121" spans="1:12" x14ac:dyDescent="0.3">
      <c r="A121" s="102" t="s">
        <v>671</v>
      </c>
      <c r="B121" s="71">
        <v>7887.9</v>
      </c>
      <c r="C121" s="71">
        <v>7046.1</v>
      </c>
      <c r="D121" s="71">
        <v>6182.7</v>
      </c>
      <c r="E121" s="71">
        <v>6333.8</v>
      </c>
      <c r="F121" s="71">
        <v>6424.6</v>
      </c>
      <c r="G121" s="77">
        <f t="shared" si="6"/>
        <v>6775.0199999999995</v>
      </c>
      <c r="H121" s="159">
        <f t="shared" si="7"/>
        <v>6.8687905720899306E-2</v>
      </c>
      <c r="I121" s="159"/>
      <c r="J121" s="159"/>
      <c r="K121" s="69" t="s">
        <v>406</v>
      </c>
      <c r="L121" s="80">
        <v>1.4426749453540404E-2</v>
      </c>
    </row>
    <row r="122" spans="1:12" x14ac:dyDescent="0.3">
      <c r="A122" s="102" t="s">
        <v>221</v>
      </c>
      <c r="B122" s="71">
        <v>951.3</v>
      </c>
      <c r="C122" s="71">
        <v>951.2</v>
      </c>
      <c r="D122" s="71">
        <v>986.8</v>
      </c>
      <c r="E122" s="71">
        <v>984.1</v>
      </c>
      <c r="F122" s="71">
        <v>996.3</v>
      </c>
      <c r="G122" s="77">
        <f t="shared" si="6"/>
        <v>973.93999999999994</v>
      </c>
      <c r="H122" s="159">
        <f t="shared" si="7"/>
        <v>9.87419947067502E-3</v>
      </c>
      <c r="I122" s="159"/>
      <c r="J122" s="159"/>
      <c r="K122" s="69" t="s">
        <v>614</v>
      </c>
      <c r="L122" s="80">
        <v>1.3329368351310426E-2</v>
      </c>
    </row>
    <row r="123" spans="1:12" x14ac:dyDescent="0.3">
      <c r="A123" s="102" t="s">
        <v>242</v>
      </c>
      <c r="B123" s="71">
        <v>9361.9</v>
      </c>
      <c r="C123" s="71">
        <v>8108.6</v>
      </c>
      <c r="D123" s="71">
        <v>9714.2999999999993</v>
      </c>
      <c r="E123" s="71">
        <v>9983.9</v>
      </c>
      <c r="F123" s="71">
        <v>10160.9</v>
      </c>
      <c r="G123" s="77">
        <f t="shared" si="6"/>
        <v>9465.92</v>
      </c>
      <c r="H123" s="159">
        <f t="shared" si="7"/>
        <v>9.5969343340916377E-2</v>
      </c>
      <c r="I123" s="159"/>
      <c r="J123" s="159"/>
      <c r="K123" s="69" t="s">
        <v>282</v>
      </c>
      <c r="L123" s="80">
        <v>1.2894633487455832E-2</v>
      </c>
    </row>
    <row r="124" spans="1:12" x14ac:dyDescent="0.3">
      <c r="A124" s="102" t="s">
        <v>254</v>
      </c>
      <c r="B124" s="71">
        <v>1285.9000000000001</v>
      </c>
      <c r="C124" s="71">
        <v>1215.8</v>
      </c>
      <c r="D124" s="71">
        <v>1428.7</v>
      </c>
      <c r="E124" s="74">
        <v>1503</v>
      </c>
      <c r="F124" s="71">
        <v>2600.9</v>
      </c>
      <c r="G124" s="77">
        <f t="shared" si="6"/>
        <v>1606.86</v>
      </c>
      <c r="H124" s="159">
        <f t="shared" si="7"/>
        <v>1.6290999611319856E-2</v>
      </c>
      <c r="I124" s="159"/>
      <c r="J124" s="159"/>
      <c r="K124" s="69" t="s">
        <v>355</v>
      </c>
      <c r="L124" s="80">
        <v>1.2025569296000235E-2</v>
      </c>
    </row>
    <row r="125" spans="1:12" x14ac:dyDescent="0.3">
      <c r="A125" s="102" t="s">
        <v>269</v>
      </c>
      <c r="B125" s="71">
        <v>2398.3000000000002</v>
      </c>
      <c r="C125" s="71">
        <v>2019.4</v>
      </c>
      <c r="D125" s="71">
        <v>1659.8</v>
      </c>
      <c r="E125" s="74">
        <v>1831</v>
      </c>
      <c r="F125" s="71">
        <v>2091.4</v>
      </c>
      <c r="G125" s="77">
        <f t="shared" si="6"/>
        <v>1999.9800000000002</v>
      </c>
      <c r="H125" s="159">
        <f t="shared" si="7"/>
        <v>2.0276609911658448E-2</v>
      </c>
      <c r="I125" s="159"/>
      <c r="J125" s="159"/>
      <c r="K125" s="69" t="s">
        <v>388</v>
      </c>
      <c r="L125" s="80">
        <v>1.1880792853466571E-2</v>
      </c>
    </row>
    <row r="126" spans="1:12" x14ac:dyDescent="0.3">
      <c r="A126" s="102" t="s">
        <v>274</v>
      </c>
      <c r="B126" s="71">
        <v>1032.3</v>
      </c>
      <c r="C126" s="71">
        <v>872.7</v>
      </c>
      <c r="D126" s="71">
        <v>961.1</v>
      </c>
      <c r="E126" s="71">
        <v>1096.0999999999999</v>
      </c>
      <c r="F126" s="71">
        <v>4842.8</v>
      </c>
      <c r="G126" s="77">
        <f t="shared" ref="G126:G157" si="8">AVERAGE(B126:F126)</f>
        <v>1761</v>
      </c>
      <c r="H126" s="159">
        <f t="shared" ref="H126:H157" si="9">G126/$G$6*100</f>
        <v>1.785373356455091E-2</v>
      </c>
      <c r="I126" s="159"/>
      <c r="J126" s="159"/>
      <c r="K126" s="69" t="s">
        <v>300</v>
      </c>
      <c r="L126" s="80">
        <v>1.1742504990990435E-2</v>
      </c>
    </row>
    <row r="127" spans="1:12" x14ac:dyDescent="0.3">
      <c r="A127" s="102" t="s">
        <v>32</v>
      </c>
      <c r="B127" s="71">
        <v>202605.5</v>
      </c>
      <c r="C127" s="71">
        <v>165550.6</v>
      </c>
      <c r="D127" s="71">
        <v>188595.3</v>
      </c>
      <c r="E127" s="71">
        <v>194048.8</v>
      </c>
      <c r="F127" s="71">
        <v>221189.7</v>
      </c>
      <c r="G127" s="77">
        <f t="shared" si="8"/>
        <v>194397.97999999998</v>
      </c>
      <c r="H127" s="159">
        <f t="shared" si="9"/>
        <v>1.9708857128943189</v>
      </c>
      <c r="I127" s="159"/>
      <c r="J127" s="159"/>
      <c r="K127" s="69" t="s">
        <v>376</v>
      </c>
      <c r="L127" s="80">
        <v>1.1118384696706646E-2</v>
      </c>
    </row>
    <row r="128" spans="1:12" x14ac:dyDescent="0.3">
      <c r="A128" s="102" t="s">
        <v>322</v>
      </c>
      <c r="B128" s="71">
        <v>730.5</v>
      </c>
      <c r="C128" s="71">
        <v>728.9</v>
      </c>
      <c r="D128" s="71">
        <v>817.6</v>
      </c>
      <c r="E128" s="71">
        <v>837.8</v>
      </c>
      <c r="F128" s="71">
        <v>829.1</v>
      </c>
      <c r="G128" s="77">
        <f t="shared" si="8"/>
        <v>788.78</v>
      </c>
      <c r="H128" s="159">
        <f t="shared" si="9"/>
        <v>7.9969721527805033E-3</v>
      </c>
      <c r="I128" s="159"/>
      <c r="J128" s="159"/>
      <c r="K128" s="69" t="s">
        <v>232</v>
      </c>
      <c r="L128" s="80">
        <v>1.0203697676721532E-2</v>
      </c>
    </row>
    <row r="129" spans="1:12" x14ac:dyDescent="0.3">
      <c r="A129" s="102" t="s">
        <v>331</v>
      </c>
      <c r="B129" s="71">
        <v>12249.1</v>
      </c>
      <c r="C129" s="71">
        <v>12521.5</v>
      </c>
      <c r="D129" s="71">
        <v>11346.2</v>
      </c>
      <c r="E129" s="71">
        <v>13437.1</v>
      </c>
      <c r="F129" s="71">
        <v>13209.8</v>
      </c>
      <c r="G129" s="77">
        <f t="shared" si="8"/>
        <v>12552.74</v>
      </c>
      <c r="H129" s="159">
        <f t="shared" si="9"/>
        <v>0.1272647787990237</v>
      </c>
      <c r="I129" s="159"/>
      <c r="J129" s="159"/>
      <c r="K129" s="69" t="s">
        <v>270</v>
      </c>
      <c r="L129" s="80">
        <v>9.9946437379929455E-3</v>
      </c>
    </row>
    <row r="130" spans="1:12" x14ac:dyDescent="0.3">
      <c r="A130" s="102" t="s">
        <v>5</v>
      </c>
      <c r="B130" s="74">
        <v>44898</v>
      </c>
      <c r="C130" s="71">
        <v>41614.6</v>
      </c>
      <c r="D130" s="71">
        <v>49546.3</v>
      </c>
      <c r="E130" s="71">
        <v>58225.7</v>
      </c>
      <c r="F130" s="71">
        <v>39739.599999999999</v>
      </c>
      <c r="G130" s="77">
        <f t="shared" si="8"/>
        <v>46804.840000000011</v>
      </c>
      <c r="H130" s="159">
        <f t="shared" si="9"/>
        <v>0.47452648659365992</v>
      </c>
      <c r="I130" s="159"/>
      <c r="J130" s="159"/>
      <c r="K130" s="69" t="s">
        <v>221</v>
      </c>
      <c r="L130" s="80">
        <v>9.87419947067502E-3</v>
      </c>
    </row>
    <row r="131" spans="1:12" x14ac:dyDescent="0.3">
      <c r="A131" s="102" t="s">
        <v>224</v>
      </c>
      <c r="B131" s="71">
        <v>4372.8</v>
      </c>
      <c r="C131" s="71">
        <v>3103.1</v>
      </c>
      <c r="D131" s="71">
        <v>2903.7</v>
      </c>
      <c r="E131" s="74">
        <v>2591</v>
      </c>
      <c r="F131" s="71">
        <v>3045.6</v>
      </c>
      <c r="G131" s="77">
        <f t="shared" si="8"/>
        <v>3203.24</v>
      </c>
      <c r="H131" s="159">
        <f t="shared" si="9"/>
        <v>3.2475748724197645E-2</v>
      </c>
      <c r="I131" s="159"/>
      <c r="J131" s="159"/>
      <c r="K131" s="69" t="s">
        <v>210</v>
      </c>
      <c r="L131" s="80">
        <v>8.8753636780687997E-3</v>
      </c>
    </row>
    <row r="132" spans="1:12" x14ac:dyDescent="0.3">
      <c r="A132" s="102" t="s">
        <v>30</v>
      </c>
      <c r="B132" s="71">
        <v>294910.7</v>
      </c>
      <c r="C132" s="71">
        <v>249180.3</v>
      </c>
      <c r="D132" s="71">
        <v>257835.7</v>
      </c>
      <c r="E132" s="71">
        <v>294117.8</v>
      </c>
      <c r="F132" s="71">
        <v>322404.59999999998</v>
      </c>
      <c r="G132" s="77">
        <f t="shared" si="8"/>
        <v>283689.82</v>
      </c>
      <c r="H132" s="159">
        <f t="shared" si="9"/>
        <v>2.8761626696509968</v>
      </c>
      <c r="I132" s="159"/>
      <c r="J132" s="159"/>
      <c r="K132" s="69" t="s">
        <v>360</v>
      </c>
      <c r="L132" s="80">
        <v>8.7543111063704809E-3</v>
      </c>
    </row>
    <row r="133" spans="1:12" x14ac:dyDescent="0.3">
      <c r="A133" s="102" t="s">
        <v>237</v>
      </c>
      <c r="B133" s="71">
        <v>55197.8</v>
      </c>
      <c r="C133" s="71">
        <v>53874.7</v>
      </c>
      <c r="D133" s="71">
        <v>55524.7</v>
      </c>
      <c r="E133" s="71">
        <v>62031.3</v>
      </c>
      <c r="F133" s="71">
        <v>61795.199999999997</v>
      </c>
      <c r="G133" s="77">
        <f t="shared" si="8"/>
        <v>57684.740000000005</v>
      </c>
      <c r="H133" s="159">
        <f t="shared" si="9"/>
        <v>0.58483133373105756</v>
      </c>
      <c r="I133" s="159"/>
      <c r="J133" s="159"/>
      <c r="K133" s="69" t="s">
        <v>363</v>
      </c>
      <c r="L133" s="80">
        <v>8.2333997886267999E-3</v>
      </c>
    </row>
    <row r="134" spans="1:12" x14ac:dyDescent="0.3">
      <c r="A134" s="102" t="s">
        <v>238</v>
      </c>
      <c r="B134" s="71">
        <v>22631.8</v>
      </c>
      <c r="C134" s="71">
        <v>23401.599999999999</v>
      </c>
      <c r="D134" s="71">
        <v>23040.7</v>
      </c>
      <c r="E134" s="71">
        <v>24699.4</v>
      </c>
      <c r="F134" s="71">
        <v>29126.6</v>
      </c>
      <c r="G134" s="77">
        <f t="shared" si="8"/>
        <v>24580.02</v>
      </c>
      <c r="H134" s="159">
        <f t="shared" si="9"/>
        <v>0.24920223060268748</v>
      </c>
      <c r="I134" s="159"/>
      <c r="J134" s="159"/>
      <c r="K134" s="69" t="s">
        <v>322</v>
      </c>
      <c r="L134" s="80">
        <v>7.9969721527805033E-3</v>
      </c>
    </row>
    <row r="135" spans="1:12" x14ac:dyDescent="0.3">
      <c r="A135" s="102" t="s">
        <v>252</v>
      </c>
      <c r="B135" s="71">
        <v>7223.9</v>
      </c>
      <c r="C135" s="71">
        <v>7381.1</v>
      </c>
      <c r="D135" s="71">
        <v>6517.7</v>
      </c>
      <c r="E135" s="71">
        <v>7175.3</v>
      </c>
      <c r="F135" s="71">
        <v>8344.2999999999993</v>
      </c>
      <c r="G135" s="77">
        <f t="shared" si="8"/>
        <v>7328.4600000000009</v>
      </c>
      <c r="H135" s="159">
        <f t="shared" si="9"/>
        <v>7.4298905325649506E-2</v>
      </c>
      <c r="I135" s="159"/>
      <c r="J135" s="159"/>
      <c r="K135" s="69" t="s">
        <v>389</v>
      </c>
      <c r="L135" s="80">
        <v>7.9860226739334184E-3</v>
      </c>
    </row>
    <row r="136" spans="1:12" x14ac:dyDescent="0.3">
      <c r="A136" s="102" t="s">
        <v>673</v>
      </c>
      <c r="B136" s="71">
        <v>131.9</v>
      </c>
      <c r="C136" s="71">
        <v>106.9</v>
      </c>
      <c r="D136" s="71">
        <v>98.9</v>
      </c>
      <c r="E136" s="71">
        <v>114.9</v>
      </c>
      <c r="F136" s="74">
        <v>153</v>
      </c>
      <c r="G136" s="77">
        <f t="shared" si="8"/>
        <v>121.12</v>
      </c>
      <c r="H136" s="159">
        <f t="shared" si="9"/>
        <v>1.2279637758877947E-3</v>
      </c>
      <c r="I136" s="159"/>
      <c r="J136" s="159"/>
      <c r="K136" s="69" t="s">
        <v>231</v>
      </c>
      <c r="L136" s="80">
        <v>7.7832545471355659E-3</v>
      </c>
    </row>
    <row r="137" spans="1:12" x14ac:dyDescent="0.3">
      <c r="A137" s="102" t="s">
        <v>272</v>
      </c>
      <c r="B137" s="71">
        <v>-1446.1</v>
      </c>
      <c r="C137" s="71">
        <v>521.70000000000005</v>
      </c>
      <c r="D137" s="71">
        <v>1087.8</v>
      </c>
      <c r="E137" s="74">
        <v>1393</v>
      </c>
      <c r="F137" s="71">
        <v>1662.3</v>
      </c>
      <c r="G137" s="77">
        <f t="shared" si="8"/>
        <v>643.74</v>
      </c>
      <c r="H137" s="159">
        <f t="shared" si="9"/>
        <v>6.5264976972424773E-3</v>
      </c>
      <c r="I137" s="159"/>
      <c r="J137" s="159"/>
      <c r="K137" s="69" t="s">
        <v>675</v>
      </c>
      <c r="L137" s="80">
        <v>7.6865341506529902E-3</v>
      </c>
    </row>
    <row r="138" spans="1:12" x14ac:dyDescent="0.3">
      <c r="A138" s="102" t="s">
        <v>333</v>
      </c>
      <c r="B138" s="71">
        <v>1458.6</v>
      </c>
      <c r="C138" s="71">
        <v>1689.9</v>
      </c>
      <c r="D138" s="71">
        <v>1808.2</v>
      </c>
      <c r="E138" s="71">
        <v>1574.9</v>
      </c>
      <c r="F138" s="71">
        <v>1889.3</v>
      </c>
      <c r="G138" s="77">
        <f t="shared" si="8"/>
        <v>1684.1799999999998</v>
      </c>
      <c r="H138" s="159">
        <f t="shared" si="9"/>
        <v>1.7074901189520354E-2</v>
      </c>
      <c r="I138" s="159"/>
      <c r="J138" s="159"/>
      <c r="K138" s="69" t="s">
        <v>668</v>
      </c>
      <c r="L138" s="80">
        <v>7.5940718848331694E-3</v>
      </c>
    </row>
    <row r="139" spans="1:12" x14ac:dyDescent="0.3">
      <c r="A139" s="102" t="s">
        <v>334</v>
      </c>
      <c r="B139" s="71">
        <v>17577.099999999999</v>
      </c>
      <c r="C139" s="71">
        <v>16705.900000000001</v>
      </c>
      <c r="D139" s="71">
        <v>21705.3</v>
      </c>
      <c r="E139" s="71">
        <v>25049.5</v>
      </c>
      <c r="F139" s="71">
        <v>25491.4</v>
      </c>
      <c r="G139" s="77">
        <f t="shared" si="8"/>
        <v>21305.840000000004</v>
      </c>
      <c r="H139" s="159">
        <f t="shared" si="9"/>
        <v>0.21600726333273787</v>
      </c>
      <c r="I139" s="159"/>
      <c r="J139" s="159"/>
      <c r="K139" s="69" t="s">
        <v>291</v>
      </c>
      <c r="L139" s="80">
        <v>7.1037785542359625E-3</v>
      </c>
    </row>
    <row r="140" spans="1:12" x14ac:dyDescent="0.3">
      <c r="A140" s="102" t="s">
        <v>360</v>
      </c>
      <c r="B140" s="71">
        <v>93.9</v>
      </c>
      <c r="C140" s="71">
        <v>621.6</v>
      </c>
      <c r="D140" s="71">
        <v>1042.5999999999999</v>
      </c>
      <c r="E140" s="71">
        <v>1322.9</v>
      </c>
      <c r="F140" s="71">
        <v>1236.4000000000001</v>
      </c>
      <c r="G140" s="77">
        <f t="shared" si="8"/>
        <v>863.4799999999999</v>
      </c>
      <c r="H140" s="159">
        <f t="shared" si="9"/>
        <v>8.7543111063704809E-3</v>
      </c>
      <c r="I140" s="159"/>
      <c r="J140" s="159"/>
      <c r="K140" s="69" t="s">
        <v>272</v>
      </c>
      <c r="L140" s="80">
        <v>6.5264976972424773E-3</v>
      </c>
    </row>
    <row r="141" spans="1:12" x14ac:dyDescent="0.3">
      <c r="A141" s="102" t="s">
        <v>381</v>
      </c>
      <c r="B141" s="71">
        <v>33360.1</v>
      </c>
      <c r="C141" s="71">
        <v>32412.5</v>
      </c>
      <c r="D141" s="71">
        <v>41067.199999999997</v>
      </c>
      <c r="E141" s="71">
        <v>43089.9</v>
      </c>
      <c r="F141" s="74">
        <v>32843</v>
      </c>
      <c r="G141" s="77">
        <f t="shared" si="8"/>
        <v>36554.54</v>
      </c>
      <c r="H141" s="159">
        <f t="shared" si="9"/>
        <v>0.37060478008785847</v>
      </c>
      <c r="I141" s="159"/>
      <c r="J141" s="159"/>
      <c r="K141" s="69" t="s">
        <v>594</v>
      </c>
      <c r="L141" s="80">
        <v>6.4238970250827645E-3</v>
      </c>
    </row>
    <row r="142" spans="1:12" x14ac:dyDescent="0.3">
      <c r="A142" s="102" t="s">
        <v>384</v>
      </c>
      <c r="B142" s="71">
        <v>16000.8</v>
      </c>
      <c r="C142" s="71">
        <v>10705.8</v>
      </c>
      <c r="D142" s="71">
        <v>10088.5</v>
      </c>
      <c r="E142" s="71">
        <v>9822.1</v>
      </c>
      <c r="F142" s="71">
        <v>9444.2999999999993</v>
      </c>
      <c r="G142" s="77">
        <f t="shared" si="8"/>
        <v>11212.3</v>
      </c>
      <c r="H142" s="159">
        <f t="shared" si="9"/>
        <v>0.11367485340477805</v>
      </c>
      <c r="I142" s="159"/>
      <c r="J142" s="159"/>
      <c r="K142" s="69" t="s">
        <v>317</v>
      </c>
      <c r="L142" s="80">
        <v>6.1446853144821205E-3</v>
      </c>
    </row>
    <row r="143" spans="1:12" x14ac:dyDescent="0.3">
      <c r="A143" s="102" t="s">
        <v>285</v>
      </c>
      <c r="B143" s="71">
        <v>74121.2</v>
      </c>
      <c r="C143" s="74">
        <v>64273</v>
      </c>
      <c r="D143" s="71">
        <v>68127.899999999994</v>
      </c>
      <c r="E143" s="71">
        <v>62366.9</v>
      </c>
      <c r="F143" s="71">
        <v>54941.3</v>
      </c>
      <c r="G143" s="77">
        <f t="shared" si="8"/>
        <v>64766.06</v>
      </c>
      <c r="H143" s="159">
        <f t="shared" si="9"/>
        <v>0.65662463331386589</v>
      </c>
      <c r="I143" s="159"/>
      <c r="J143" s="159"/>
      <c r="K143" s="69" t="s">
        <v>382</v>
      </c>
      <c r="L143" s="80">
        <v>5.9279261869352173E-3</v>
      </c>
    </row>
    <row r="144" spans="1:12" x14ac:dyDescent="0.3">
      <c r="A144" s="102" t="s">
        <v>290</v>
      </c>
      <c r="B144" s="71">
        <v>21.9</v>
      </c>
      <c r="C144" s="71">
        <v>11.7</v>
      </c>
      <c r="D144" s="71">
        <v>3.9</v>
      </c>
      <c r="E144" s="71">
        <v>78.400000000000006</v>
      </c>
      <c r="F144" s="71">
        <v>135.4</v>
      </c>
      <c r="G144" s="77">
        <f t="shared" si="8"/>
        <v>50.260000000000005</v>
      </c>
      <c r="H144" s="159">
        <f t="shared" si="9"/>
        <v>5.0955630264300331E-4</v>
      </c>
      <c r="I144" s="159"/>
      <c r="J144" s="159"/>
      <c r="K144" s="69" t="s">
        <v>245</v>
      </c>
      <c r="L144" s="80">
        <v>5.9007552579443037E-3</v>
      </c>
    </row>
    <row r="145" spans="1:12" x14ac:dyDescent="0.3">
      <c r="A145" s="102" t="s">
        <v>364</v>
      </c>
      <c r="B145" s="71">
        <v>162.69999999999999</v>
      </c>
      <c r="C145" s="71">
        <v>165.6</v>
      </c>
      <c r="D145" s="74">
        <v>176</v>
      </c>
      <c r="E145" s="71">
        <v>98.9</v>
      </c>
      <c r="F145" s="71">
        <v>116.9</v>
      </c>
      <c r="G145" s="77">
        <f t="shared" si="8"/>
        <v>144.01999999999998</v>
      </c>
      <c r="H145" s="159">
        <f t="shared" si="9"/>
        <v>1.4601332810713352E-3</v>
      </c>
      <c r="I145" s="159"/>
      <c r="J145" s="159"/>
      <c r="K145" s="69" t="s">
        <v>250</v>
      </c>
      <c r="L145" s="80">
        <v>5.7724030336812632E-3</v>
      </c>
    </row>
    <row r="146" spans="1:12" x14ac:dyDescent="0.3">
      <c r="A146" s="102" t="s">
        <v>374</v>
      </c>
      <c r="B146" s="71">
        <v>359.8</v>
      </c>
      <c r="C146" s="71">
        <v>394.4</v>
      </c>
      <c r="D146" s="71">
        <v>394.6</v>
      </c>
      <c r="E146" s="71">
        <v>394.7</v>
      </c>
      <c r="F146" s="71">
        <v>399.5</v>
      </c>
      <c r="G146" s="77">
        <f t="shared" si="8"/>
        <v>388.6</v>
      </c>
      <c r="H146" s="159">
        <f t="shared" si="9"/>
        <v>3.9397847036822739E-3</v>
      </c>
      <c r="I146" s="159"/>
      <c r="J146" s="159"/>
      <c r="K146" s="69" t="s">
        <v>369</v>
      </c>
      <c r="L146" s="80">
        <v>5.7174528713190452E-3</v>
      </c>
    </row>
    <row r="147" spans="1:12" x14ac:dyDescent="0.3">
      <c r="A147" s="102" t="s">
        <v>382</v>
      </c>
      <c r="B147" s="71">
        <v>311.5</v>
      </c>
      <c r="C147" s="71">
        <v>284.2</v>
      </c>
      <c r="D147" s="71">
        <v>409.1</v>
      </c>
      <c r="E147" s="71">
        <v>669.6</v>
      </c>
      <c r="F147" s="71">
        <v>1249.0999999999999</v>
      </c>
      <c r="G147" s="77">
        <f t="shared" si="8"/>
        <v>584.70000000000005</v>
      </c>
      <c r="H147" s="159">
        <f t="shared" si="9"/>
        <v>5.9279261869352173E-3</v>
      </c>
      <c r="I147" s="159"/>
      <c r="J147" s="159"/>
      <c r="K147" s="69" t="s">
        <v>387</v>
      </c>
      <c r="L147" s="80">
        <v>5.4739283510348256E-3</v>
      </c>
    </row>
    <row r="148" spans="1:12" x14ac:dyDescent="0.3">
      <c r="A148" s="102" t="s">
        <v>647</v>
      </c>
      <c r="B148" s="71">
        <v>222337.5</v>
      </c>
      <c r="C148" s="71">
        <v>232255.6</v>
      </c>
      <c r="D148" s="71">
        <v>260329.2</v>
      </c>
      <c r="E148" s="71">
        <v>269525.7</v>
      </c>
      <c r="F148" s="71">
        <v>267150.09999999998</v>
      </c>
      <c r="G148" s="77">
        <f t="shared" si="8"/>
        <v>250319.62000000002</v>
      </c>
      <c r="H148" s="159">
        <f t="shared" si="9"/>
        <v>2.5378420224075127</v>
      </c>
      <c r="I148" s="159"/>
      <c r="J148" s="159"/>
      <c r="K148" s="69" t="s">
        <v>558</v>
      </c>
      <c r="L148" s="80">
        <v>5.2504778753035908E-3</v>
      </c>
    </row>
    <row r="149" spans="1:12" x14ac:dyDescent="0.3">
      <c r="A149" s="102" t="s">
        <v>275</v>
      </c>
      <c r="B149" s="71">
        <v>169990.6</v>
      </c>
      <c r="C149" s="71">
        <v>131140.5</v>
      </c>
      <c r="D149" s="71">
        <v>120857.8</v>
      </c>
      <c r="E149" s="71">
        <v>134729.29999999999</v>
      </c>
      <c r="F149" s="71">
        <v>103668.8</v>
      </c>
      <c r="G149" s="77">
        <f t="shared" si="8"/>
        <v>132077.4</v>
      </c>
      <c r="H149" s="159">
        <f t="shared" si="9"/>
        <v>1.3390543495165339</v>
      </c>
      <c r="I149" s="159"/>
      <c r="J149" s="159"/>
      <c r="K149" s="69" t="s">
        <v>676</v>
      </c>
      <c r="L149" s="80">
        <v>5.2133713080995845E-3</v>
      </c>
    </row>
    <row r="150" spans="1:12" x14ac:dyDescent="0.3">
      <c r="A150" s="102" t="s">
        <v>406</v>
      </c>
      <c r="B150" s="71">
        <v>1378.8</v>
      </c>
      <c r="C150" s="71">
        <v>1285.8</v>
      </c>
      <c r="D150" s="71">
        <v>1509.2</v>
      </c>
      <c r="E150" s="71">
        <v>1460.1</v>
      </c>
      <c r="F150" s="74">
        <v>1481</v>
      </c>
      <c r="G150" s="77">
        <f t="shared" si="8"/>
        <v>1422.98</v>
      </c>
      <c r="H150" s="159">
        <f t="shared" si="9"/>
        <v>1.4426749453540404E-2</v>
      </c>
      <c r="I150" s="159"/>
      <c r="J150" s="159"/>
      <c r="K150" s="69" t="s">
        <v>258</v>
      </c>
      <c r="L150" s="80">
        <v>5.1501076525386534E-3</v>
      </c>
    </row>
    <row r="151" spans="1:12" x14ac:dyDescent="0.3">
      <c r="A151" s="102" t="s">
        <v>312</v>
      </c>
      <c r="B151" s="71">
        <v>6605.7</v>
      </c>
      <c r="C151" s="71">
        <v>6700.5</v>
      </c>
      <c r="D151" s="71">
        <v>7472.7</v>
      </c>
      <c r="E151" s="71">
        <v>5822.9</v>
      </c>
      <c r="F151" s="71">
        <v>-1987.7</v>
      </c>
      <c r="G151" s="77">
        <f t="shared" si="8"/>
        <v>4922.8200000000006</v>
      </c>
      <c r="H151" s="159">
        <f t="shared" si="9"/>
        <v>4.9909549498150206E-2</v>
      </c>
      <c r="I151" s="159"/>
      <c r="J151" s="159"/>
      <c r="K151" s="69" t="s">
        <v>650</v>
      </c>
      <c r="L151" s="80">
        <v>4.7226724412487812E-3</v>
      </c>
    </row>
    <row r="152" spans="1:12" x14ac:dyDescent="0.3">
      <c r="A152" s="102" t="s">
        <v>325</v>
      </c>
      <c r="B152" s="71">
        <v>83.8</v>
      </c>
      <c r="C152" s="71">
        <v>65.2</v>
      </c>
      <c r="D152" s="71">
        <v>72.900000000000006</v>
      </c>
      <c r="E152" s="71">
        <v>79.900000000000006</v>
      </c>
      <c r="F152" s="71">
        <v>75.900000000000006</v>
      </c>
      <c r="G152" s="77">
        <f t="shared" si="8"/>
        <v>75.540000000000006</v>
      </c>
      <c r="H152" s="159">
        <f t="shared" si="9"/>
        <v>7.6585521491548869E-4</v>
      </c>
      <c r="I152" s="159"/>
      <c r="J152" s="159"/>
      <c r="K152" s="69" t="s">
        <v>229</v>
      </c>
      <c r="L152" s="80">
        <v>4.457857267650786E-3</v>
      </c>
    </row>
    <row r="153" spans="1:12" x14ac:dyDescent="0.3">
      <c r="A153" s="102" t="s">
        <v>353</v>
      </c>
      <c r="B153" s="71">
        <v>46529.4</v>
      </c>
      <c r="C153" s="71">
        <v>48309.5</v>
      </c>
      <c r="D153" s="71">
        <v>50253.4</v>
      </c>
      <c r="E153" s="74">
        <v>56547</v>
      </c>
      <c r="F153" s="71">
        <v>57591.7</v>
      </c>
      <c r="G153" s="77">
        <f t="shared" si="8"/>
        <v>51846.2</v>
      </c>
      <c r="H153" s="159">
        <f t="shared" si="9"/>
        <v>0.52563784277934078</v>
      </c>
      <c r="I153" s="159"/>
      <c r="J153" s="159"/>
      <c r="K153" s="69" t="s">
        <v>347</v>
      </c>
      <c r="L153" s="80">
        <v>4.0618511160145799E-3</v>
      </c>
    </row>
    <row r="154" spans="1:12" x14ac:dyDescent="0.3">
      <c r="A154" s="102" t="s">
        <v>645</v>
      </c>
      <c r="B154" s="71">
        <v>24761.1</v>
      </c>
      <c r="C154" s="71">
        <v>24515.599999999999</v>
      </c>
      <c r="D154" s="71">
        <v>31245.3</v>
      </c>
      <c r="E154" s="71">
        <v>34347.9</v>
      </c>
      <c r="F154" s="71">
        <v>36070.699999999997</v>
      </c>
      <c r="G154" s="77">
        <f t="shared" si="8"/>
        <v>30188.119999999995</v>
      </c>
      <c r="H154" s="159">
        <f t="shared" si="9"/>
        <v>0.30605942719743923</v>
      </c>
      <c r="I154" s="159"/>
      <c r="J154" s="159"/>
      <c r="K154" s="69" t="s">
        <v>374</v>
      </c>
      <c r="L154" s="80">
        <v>3.9397847036822739E-3</v>
      </c>
    </row>
    <row r="155" spans="1:12" x14ac:dyDescent="0.3">
      <c r="A155" s="102" t="s">
        <v>198</v>
      </c>
      <c r="B155" s="71">
        <v>104.6</v>
      </c>
      <c r="C155" s="74">
        <v>98</v>
      </c>
      <c r="D155" s="74">
        <v>108</v>
      </c>
      <c r="E155" s="71">
        <v>111.4</v>
      </c>
      <c r="F155" s="71">
        <v>112.4</v>
      </c>
      <c r="G155" s="77">
        <f t="shared" si="8"/>
        <v>106.88</v>
      </c>
      <c r="H155" s="159">
        <f t="shared" si="9"/>
        <v>1.0835928696077235E-3</v>
      </c>
      <c r="I155" s="159"/>
      <c r="J155" s="159"/>
      <c r="K155" s="69" t="s">
        <v>304</v>
      </c>
      <c r="L155" s="80">
        <v>3.6816608782686069E-3</v>
      </c>
    </row>
    <row r="156" spans="1:12" x14ac:dyDescent="0.3">
      <c r="A156" s="102" t="s">
        <v>217</v>
      </c>
      <c r="B156" s="74">
        <v>1821</v>
      </c>
      <c r="C156" s="71">
        <v>1915.8</v>
      </c>
      <c r="D156" s="71">
        <v>2093.9</v>
      </c>
      <c r="E156" s="71">
        <v>2552.8000000000002</v>
      </c>
      <c r="F156" s="71">
        <v>2298.6999999999998</v>
      </c>
      <c r="G156" s="77">
        <f t="shared" si="8"/>
        <v>2136.44</v>
      </c>
      <c r="H156" s="159">
        <f t="shared" si="9"/>
        <v>2.1660096840800197E-2</v>
      </c>
      <c r="I156" s="159"/>
      <c r="J156" s="159"/>
      <c r="K156" s="69" t="s">
        <v>222</v>
      </c>
      <c r="L156" s="80">
        <v>3.1765654744151566E-3</v>
      </c>
    </row>
    <row r="157" spans="1:12" x14ac:dyDescent="0.3">
      <c r="A157" s="102" t="s">
        <v>223</v>
      </c>
      <c r="B157" s="74">
        <v>0</v>
      </c>
      <c r="C157" s="74">
        <v>0</v>
      </c>
      <c r="D157" s="74">
        <v>0</v>
      </c>
      <c r="E157" s="74">
        <v>0</v>
      </c>
      <c r="F157" s="74">
        <v>2</v>
      </c>
      <c r="G157" s="77">
        <f t="shared" si="8"/>
        <v>0.4</v>
      </c>
      <c r="H157" s="159">
        <f t="shared" si="9"/>
        <v>4.0553625359570493E-6</v>
      </c>
      <c r="I157" s="159"/>
      <c r="J157" s="159"/>
      <c r="K157" s="69" t="s">
        <v>236</v>
      </c>
      <c r="L157" s="80">
        <v>2.5759662828399176E-3</v>
      </c>
    </row>
    <row r="158" spans="1:12" x14ac:dyDescent="0.3">
      <c r="A158" s="102" t="s">
        <v>666</v>
      </c>
      <c r="B158" s="71">
        <v>142.5</v>
      </c>
      <c r="C158" s="71">
        <v>101.5</v>
      </c>
      <c r="D158" s="71">
        <v>21.5</v>
      </c>
      <c r="E158" s="71">
        <v>25.7</v>
      </c>
      <c r="F158" s="71">
        <v>24.6</v>
      </c>
      <c r="G158" s="77">
        <f t="shared" ref="G158:G189" si="10">AVERAGE(B158:F158)</f>
        <v>63.160000000000004</v>
      </c>
      <c r="H158" s="159">
        <f t="shared" ref="H158:H189" si="11">G158/$G$6*100</f>
        <v>6.4034174442761807E-4</v>
      </c>
      <c r="I158" s="159"/>
      <c r="J158" s="159"/>
      <c r="K158" s="69" t="s">
        <v>301</v>
      </c>
      <c r="L158" s="80">
        <v>2.2716113245163415E-3</v>
      </c>
    </row>
    <row r="159" spans="1:12" x14ac:dyDescent="0.3">
      <c r="A159" s="102" t="s">
        <v>28</v>
      </c>
      <c r="B159" s="71">
        <v>90613.8</v>
      </c>
      <c r="C159" s="71">
        <v>95668.2</v>
      </c>
      <c r="D159" s="71">
        <v>112872.3</v>
      </c>
      <c r="E159" s="71">
        <v>137471.20000000001</v>
      </c>
      <c r="F159" s="71">
        <v>145576.29999999999</v>
      </c>
      <c r="G159" s="77">
        <f t="shared" si="10"/>
        <v>116440.36000000002</v>
      </c>
      <c r="H159" s="159">
        <f t="shared" si="11"/>
        <v>1.1805196840433796</v>
      </c>
      <c r="I159" s="159"/>
      <c r="J159" s="159"/>
      <c r="K159" s="69" t="s">
        <v>235</v>
      </c>
      <c r="L159" s="80">
        <v>2.2083476689554113E-3</v>
      </c>
    </row>
    <row r="160" spans="1:12" x14ac:dyDescent="0.3">
      <c r="A160" s="102" t="s">
        <v>278</v>
      </c>
      <c r="B160" s="71">
        <v>3310.3</v>
      </c>
      <c r="C160" s="71">
        <v>3408.7</v>
      </c>
      <c r="D160" s="71">
        <v>3753.8</v>
      </c>
      <c r="E160" s="71">
        <v>3782.3</v>
      </c>
      <c r="F160" s="71">
        <v>4335.3999999999996</v>
      </c>
      <c r="G160" s="77">
        <f t="shared" si="10"/>
        <v>3718.1</v>
      </c>
      <c r="H160" s="159">
        <f t="shared" si="11"/>
        <v>3.7695608612354763E-2</v>
      </c>
      <c r="I160" s="159"/>
      <c r="J160" s="159"/>
      <c r="K160" s="69" t="s">
        <v>255</v>
      </c>
      <c r="L160" s="80">
        <v>2.0950002860754117E-3</v>
      </c>
    </row>
    <row r="161" spans="1:12" x14ac:dyDescent="0.3">
      <c r="A161" s="102" t="s">
        <v>303</v>
      </c>
      <c r="B161" s="71">
        <v>129.9</v>
      </c>
      <c r="C161" s="71">
        <v>88.8</v>
      </c>
      <c r="D161" s="74">
        <v>108</v>
      </c>
      <c r="E161" s="71">
        <v>167.7</v>
      </c>
      <c r="F161" s="74">
        <v>418</v>
      </c>
      <c r="G161" s="77">
        <f t="shared" si="10"/>
        <v>182.48</v>
      </c>
      <c r="H161" s="159">
        <f t="shared" si="11"/>
        <v>1.8500563889036056E-3</v>
      </c>
      <c r="I161" s="159"/>
      <c r="J161" s="159"/>
      <c r="K161" s="69" t="s">
        <v>260</v>
      </c>
      <c r="L161" s="80">
        <v>1.9763809318986678E-3</v>
      </c>
    </row>
    <row r="162" spans="1:12" x14ac:dyDescent="0.3">
      <c r="A162" s="102" t="s">
        <v>319</v>
      </c>
      <c r="B162" s="74">
        <v>81</v>
      </c>
      <c r="C162" s="71">
        <v>78.3</v>
      </c>
      <c r="D162" s="71">
        <v>78.8</v>
      </c>
      <c r="E162" s="71">
        <v>71.3</v>
      </c>
      <c r="F162" s="74">
        <v>73</v>
      </c>
      <c r="G162" s="77">
        <f t="shared" si="10"/>
        <v>76.48</v>
      </c>
      <c r="H162" s="159">
        <f t="shared" si="11"/>
        <v>7.753853168749878E-4</v>
      </c>
      <c r="I162" s="159"/>
      <c r="J162" s="159"/>
      <c r="K162" s="69" t="s">
        <v>226</v>
      </c>
      <c r="L162" s="80">
        <v>1.954279206077702E-3</v>
      </c>
    </row>
    <row r="163" spans="1:12" x14ac:dyDescent="0.3">
      <c r="A163" s="102" t="s">
        <v>329</v>
      </c>
      <c r="B163" s="71">
        <v>1782.2</v>
      </c>
      <c r="C163" s="71">
        <v>2042.8</v>
      </c>
      <c r="D163" s="74">
        <v>2203</v>
      </c>
      <c r="E163" s="71">
        <v>2446.6</v>
      </c>
      <c r="F163" s="74">
        <v>2784</v>
      </c>
      <c r="G163" s="77">
        <f t="shared" si="10"/>
        <v>2251.7200000000003</v>
      </c>
      <c r="H163" s="159">
        <f t="shared" si="11"/>
        <v>2.2828852323663017E-2</v>
      </c>
      <c r="I163" s="159"/>
      <c r="J163" s="159"/>
      <c r="K163" s="69" t="s">
        <v>230</v>
      </c>
      <c r="L163" s="80">
        <v>1.9415048140894373E-3</v>
      </c>
    </row>
    <row r="164" spans="1:12" x14ac:dyDescent="0.3">
      <c r="A164" s="102" t="s">
        <v>355</v>
      </c>
      <c r="B164" s="71">
        <v>1273.5999999999999</v>
      </c>
      <c r="C164" s="71">
        <v>1087.9000000000001</v>
      </c>
      <c r="D164" s="71">
        <v>1186.4000000000001</v>
      </c>
      <c r="E164" s="71">
        <v>1153.5999999999999</v>
      </c>
      <c r="F164" s="71">
        <v>1229.2</v>
      </c>
      <c r="G164" s="77">
        <f t="shared" si="10"/>
        <v>1186.1399999999999</v>
      </c>
      <c r="H164" s="159">
        <f t="shared" si="11"/>
        <v>1.2025569296000235E-2</v>
      </c>
      <c r="I164" s="159"/>
      <c r="J164" s="159"/>
      <c r="K164" s="69" t="s">
        <v>669</v>
      </c>
      <c r="L164" s="80">
        <v>1.8745913322461463E-3</v>
      </c>
    </row>
    <row r="165" spans="1:12" x14ac:dyDescent="0.3">
      <c r="A165" s="102" t="s">
        <v>594</v>
      </c>
      <c r="B165" s="71">
        <v>357.3</v>
      </c>
      <c r="C165" s="71">
        <v>613.20000000000005</v>
      </c>
      <c r="D165" s="71">
        <v>649.4</v>
      </c>
      <c r="E165" s="71">
        <v>773.9</v>
      </c>
      <c r="F165" s="71">
        <v>774.3</v>
      </c>
      <c r="G165" s="77">
        <f t="shared" si="10"/>
        <v>633.62000000000012</v>
      </c>
      <c r="H165" s="159">
        <f t="shared" si="11"/>
        <v>6.4238970250827645E-3</v>
      </c>
      <c r="I165" s="159"/>
      <c r="J165" s="159"/>
      <c r="K165" s="69" t="s">
        <v>303</v>
      </c>
      <c r="L165" s="80">
        <v>1.8500563889036056E-3</v>
      </c>
    </row>
    <row r="166" spans="1:12" x14ac:dyDescent="0.3">
      <c r="A166" s="102" t="s">
        <v>232</v>
      </c>
      <c r="B166" s="71">
        <v>882.8</v>
      </c>
      <c r="C166" s="71">
        <v>875.2</v>
      </c>
      <c r="D166" s="71">
        <v>964.1</v>
      </c>
      <c r="E166" s="71">
        <v>1142.7</v>
      </c>
      <c r="F166" s="71">
        <v>1167.4000000000001</v>
      </c>
      <c r="G166" s="77">
        <f t="shared" si="10"/>
        <v>1006.4400000000002</v>
      </c>
      <c r="H166" s="159">
        <f t="shared" si="11"/>
        <v>1.0203697676721532E-2</v>
      </c>
      <c r="I166" s="159"/>
      <c r="J166" s="159"/>
      <c r="K166" s="69" t="s">
        <v>273</v>
      </c>
      <c r="L166" s="80">
        <v>1.7703685150720497E-3</v>
      </c>
    </row>
    <row r="167" spans="1:12" x14ac:dyDescent="0.3">
      <c r="A167" s="102" t="s">
        <v>36</v>
      </c>
      <c r="B167" s="71">
        <v>24207.200000000001</v>
      </c>
      <c r="C167" s="71">
        <v>23792.400000000001</v>
      </c>
      <c r="D167" s="71">
        <v>28503.3</v>
      </c>
      <c r="E167" s="71">
        <v>28268.5</v>
      </c>
      <c r="F167" s="71">
        <v>30540.7</v>
      </c>
      <c r="G167" s="77">
        <f t="shared" si="10"/>
        <v>27062.420000000002</v>
      </c>
      <c r="H167" s="159">
        <f t="shared" si="11"/>
        <v>0.27436981050083692</v>
      </c>
      <c r="I167" s="159"/>
      <c r="J167" s="159"/>
      <c r="K167" s="69" t="s">
        <v>657</v>
      </c>
      <c r="L167" s="80">
        <v>1.7237318459085438E-3</v>
      </c>
    </row>
    <row r="168" spans="1:12" x14ac:dyDescent="0.3">
      <c r="A168" s="102" t="s">
        <v>291</v>
      </c>
      <c r="B168" s="71">
        <v>543.29999999999995</v>
      </c>
      <c r="C168" s="71">
        <v>480.4</v>
      </c>
      <c r="D168" s="71">
        <v>1159.5</v>
      </c>
      <c r="E168" s="71">
        <v>638.5</v>
      </c>
      <c r="F168" s="71">
        <v>681.7</v>
      </c>
      <c r="G168" s="77">
        <f t="shared" si="10"/>
        <v>700.68</v>
      </c>
      <c r="H168" s="159">
        <f t="shared" si="11"/>
        <v>7.1037785542359625E-3</v>
      </c>
      <c r="I168" s="159"/>
      <c r="J168" s="159"/>
      <c r="K168" s="69" t="s">
        <v>670</v>
      </c>
      <c r="L168" s="80">
        <v>1.7160266570902256E-3</v>
      </c>
    </row>
    <row r="169" spans="1:12" x14ac:dyDescent="0.3">
      <c r="A169" s="102" t="s">
        <v>302</v>
      </c>
      <c r="B169" s="71">
        <v>29088.9</v>
      </c>
      <c r="C169" s="74">
        <v>30103</v>
      </c>
      <c r="D169" s="71">
        <v>30594.6</v>
      </c>
      <c r="E169" s="71">
        <v>32401.7</v>
      </c>
      <c r="F169" s="71">
        <v>33512.300000000003</v>
      </c>
      <c r="G169" s="77">
        <f t="shared" si="10"/>
        <v>31140.1</v>
      </c>
      <c r="H169" s="159">
        <f t="shared" si="11"/>
        <v>0.31571098726489022</v>
      </c>
      <c r="I169" s="159"/>
      <c r="J169" s="159"/>
      <c r="K169" s="69" t="s">
        <v>359</v>
      </c>
      <c r="L169" s="80">
        <v>1.7156211208366294E-3</v>
      </c>
    </row>
    <row r="170" spans="1:12" x14ac:dyDescent="0.3">
      <c r="A170" s="102" t="s">
        <v>650</v>
      </c>
      <c r="B170" s="71">
        <v>459.7</v>
      </c>
      <c r="C170" s="71">
        <v>444.2</v>
      </c>
      <c r="D170" s="71">
        <v>628.20000000000005</v>
      </c>
      <c r="E170" s="71">
        <v>397.1</v>
      </c>
      <c r="F170" s="71">
        <v>399.9</v>
      </c>
      <c r="G170" s="77">
        <f t="shared" si="10"/>
        <v>465.82</v>
      </c>
      <c r="H170" s="159">
        <f t="shared" si="11"/>
        <v>4.7226724412487812E-3</v>
      </c>
      <c r="I170" s="159"/>
      <c r="J170" s="159"/>
      <c r="K170" s="69" t="s">
        <v>648</v>
      </c>
      <c r="L170" s="80">
        <v>1.7012245838339823E-3</v>
      </c>
    </row>
    <row r="171" spans="1:12" x14ac:dyDescent="0.3">
      <c r="A171" s="102" t="s">
        <v>335</v>
      </c>
      <c r="B171" s="71">
        <v>16489.3</v>
      </c>
      <c r="C171" s="71">
        <v>14976.6</v>
      </c>
      <c r="D171" s="71">
        <v>14985.9</v>
      </c>
      <c r="E171" s="71">
        <v>15419.7</v>
      </c>
      <c r="F171" s="74">
        <v>15257</v>
      </c>
      <c r="G171" s="77">
        <f t="shared" si="10"/>
        <v>15425.7</v>
      </c>
      <c r="H171" s="159">
        <f t="shared" si="11"/>
        <v>0.15639201467728164</v>
      </c>
      <c r="I171" s="159"/>
      <c r="J171" s="159"/>
      <c r="K171" s="69" t="s">
        <v>340</v>
      </c>
      <c r="L171" s="80">
        <v>1.6631041759959861E-3</v>
      </c>
    </row>
    <row r="172" spans="1:12" x14ac:dyDescent="0.3">
      <c r="A172" s="102" t="s">
        <v>348</v>
      </c>
      <c r="B172" s="71">
        <v>279643.8</v>
      </c>
      <c r="C172" s="71">
        <v>279997.3</v>
      </c>
      <c r="D172" s="74">
        <v>317943</v>
      </c>
      <c r="E172" s="71">
        <v>346198.7</v>
      </c>
      <c r="F172" s="71">
        <v>310288.90000000002</v>
      </c>
      <c r="G172" s="77">
        <f t="shared" si="10"/>
        <v>306814.34000000003</v>
      </c>
      <c r="H172" s="159">
        <f t="shared" si="11"/>
        <v>3.1106084498259712</v>
      </c>
      <c r="I172" s="159"/>
      <c r="J172" s="159"/>
      <c r="K172" s="69" t="s">
        <v>672</v>
      </c>
      <c r="L172" s="80">
        <v>1.5566509094271134E-3</v>
      </c>
    </row>
    <row r="173" spans="1:12" x14ac:dyDescent="0.3">
      <c r="A173" s="102" t="s">
        <v>366</v>
      </c>
      <c r="B173" s="71">
        <v>22725.200000000001</v>
      </c>
      <c r="C173" s="71">
        <v>22648.400000000001</v>
      </c>
      <c r="D173" s="71">
        <v>23620.9</v>
      </c>
      <c r="E173" s="71">
        <v>26257.4</v>
      </c>
      <c r="F173" s="74">
        <v>26561</v>
      </c>
      <c r="G173" s="77">
        <f t="shared" si="10"/>
        <v>24362.579999999998</v>
      </c>
      <c r="H173" s="159">
        <f t="shared" si="11"/>
        <v>0.24699773552814119</v>
      </c>
      <c r="I173" s="159"/>
      <c r="J173" s="159"/>
      <c r="K173" s="69" t="s">
        <v>674</v>
      </c>
      <c r="L173" s="80">
        <v>1.5258301541538398E-3</v>
      </c>
    </row>
    <row r="174" spans="1:12" x14ac:dyDescent="0.3">
      <c r="A174" s="102" t="s">
        <v>368</v>
      </c>
      <c r="B174" s="71">
        <v>92.4</v>
      </c>
      <c r="C174" s="71">
        <v>118.6</v>
      </c>
      <c r="D174" s="74">
        <v>132</v>
      </c>
      <c r="E174" s="74">
        <v>185</v>
      </c>
      <c r="F174" s="74">
        <v>187</v>
      </c>
      <c r="G174" s="77">
        <f t="shared" si="10"/>
        <v>143</v>
      </c>
      <c r="H174" s="159">
        <f t="shared" si="11"/>
        <v>1.4497921066046449E-3</v>
      </c>
      <c r="I174" s="159"/>
      <c r="J174" s="159"/>
      <c r="K174" s="69" t="s">
        <v>555</v>
      </c>
      <c r="L174" s="80">
        <v>1.4915623407250028E-3</v>
      </c>
    </row>
    <row r="175" spans="1:12" x14ac:dyDescent="0.3">
      <c r="A175" s="102" t="s">
        <v>425</v>
      </c>
      <c r="B175" s="71">
        <v>7033.9</v>
      </c>
      <c r="C175" s="71">
        <v>7629.1</v>
      </c>
      <c r="D175" s="71">
        <v>9214.6</v>
      </c>
      <c r="E175" s="71">
        <v>9862.7000000000007</v>
      </c>
      <c r="F175" s="71">
        <v>11095.6</v>
      </c>
      <c r="G175" s="77">
        <f t="shared" si="10"/>
        <v>8967.18</v>
      </c>
      <c r="H175" s="159">
        <f t="shared" si="11"/>
        <v>9.091291456295833E-2</v>
      </c>
      <c r="I175" s="159"/>
      <c r="J175" s="159"/>
      <c r="K175" s="69" t="s">
        <v>364</v>
      </c>
      <c r="L175" s="80">
        <v>1.4601332810713352E-3</v>
      </c>
    </row>
    <row r="176" spans="1:12" x14ac:dyDescent="0.3">
      <c r="A176" s="102" t="s">
        <v>210</v>
      </c>
      <c r="B176" s="71">
        <v>875.1</v>
      </c>
      <c r="C176" s="71">
        <v>874.8</v>
      </c>
      <c r="D176" s="71">
        <v>946.3</v>
      </c>
      <c r="E176" s="71">
        <v>863.6</v>
      </c>
      <c r="F176" s="71">
        <v>817.3</v>
      </c>
      <c r="G176" s="77">
        <f t="shared" si="10"/>
        <v>875.41999999999985</v>
      </c>
      <c r="H176" s="159">
        <f t="shared" si="11"/>
        <v>8.8753636780687997E-3</v>
      </c>
      <c r="I176" s="159"/>
      <c r="J176" s="159"/>
      <c r="K176" s="69" t="s">
        <v>368</v>
      </c>
      <c r="L176" s="80">
        <v>1.4497921066046449E-3</v>
      </c>
    </row>
    <row r="177" spans="1:12" x14ac:dyDescent="0.3">
      <c r="A177" s="102" t="s">
        <v>213</v>
      </c>
      <c r="B177" s="71">
        <v>3169.9</v>
      </c>
      <c r="C177" s="71">
        <v>3062.1</v>
      </c>
      <c r="D177" s="71">
        <v>3069.9</v>
      </c>
      <c r="E177" s="71">
        <v>3188.4</v>
      </c>
      <c r="F177" s="71">
        <v>3370.9</v>
      </c>
      <c r="G177" s="77">
        <f t="shared" si="10"/>
        <v>3172.24</v>
      </c>
      <c r="H177" s="159">
        <f t="shared" si="11"/>
        <v>3.2161458127660969E-2</v>
      </c>
      <c r="I177" s="159"/>
      <c r="J177" s="159"/>
      <c r="K177" s="69" t="s">
        <v>677</v>
      </c>
      <c r="L177" s="80">
        <v>1.37476789968944E-3</v>
      </c>
    </row>
    <row r="178" spans="1:12" x14ac:dyDescent="0.3">
      <c r="A178" s="102" t="s">
        <v>215</v>
      </c>
      <c r="B178" s="74">
        <v>1807</v>
      </c>
      <c r="C178" s="71">
        <v>1751.7</v>
      </c>
      <c r="D178" s="71">
        <v>1948.8</v>
      </c>
      <c r="E178" s="71">
        <v>1993.3</v>
      </c>
      <c r="F178" s="71">
        <v>1840.8</v>
      </c>
      <c r="G178" s="77">
        <f t="shared" si="10"/>
        <v>1868.3200000000002</v>
      </c>
      <c r="H178" s="159">
        <f t="shared" si="11"/>
        <v>1.8941787332948185E-2</v>
      </c>
      <c r="I178" s="159"/>
      <c r="J178" s="159"/>
      <c r="K178" s="69" t="s">
        <v>208</v>
      </c>
      <c r="L178" s="80">
        <v>1.2956883302382772E-3</v>
      </c>
    </row>
    <row r="179" spans="1:12" x14ac:dyDescent="0.3">
      <c r="A179" s="102" t="s">
        <v>279</v>
      </c>
      <c r="B179" s="71">
        <v>5838.4</v>
      </c>
      <c r="C179" s="71">
        <v>6366.8</v>
      </c>
      <c r="D179" s="71">
        <v>7161.9</v>
      </c>
      <c r="E179" s="71">
        <v>7051.7</v>
      </c>
      <c r="F179" s="71">
        <v>7205.6</v>
      </c>
      <c r="G179" s="77">
        <f t="shared" si="10"/>
        <v>6724.88</v>
      </c>
      <c r="H179" s="159">
        <f t="shared" si="11"/>
        <v>6.8179566027017108E-2</v>
      </c>
      <c r="I179" s="159"/>
      <c r="J179" s="159"/>
      <c r="K179" s="69" t="s">
        <v>268</v>
      </c>
      <c r="L179" s="80">
        <v>1.2910246633219267E-3</v>
      </c>
    </row>
    <row r="180" spans="1:12" x14ac:dyDescent="0.3">
      <c r="A180" s="102" t="s">
        <v>281</v>
      </c>
      <c r="B180" s="71">
        <v>51585.7</v>
      </c>
      <c r="C180" s="71">
        <v>61470.9</v>
      </c>
      <c r="D180" s="71">
        <v>72170.2</v>
      </c>
      <c r="E180" s="71">
        <v>73343.3</v>
      </c>
      <c r="F180" s="71">
        <v>74793.5</v>
      </c>
      <c r="G180" s="77">
        <f t="shared" si="10"/>
        <v>66672.72</v>
      </c>
      <c r="H180" s="159">
        <f t="shared" si="11"/>
        <v>0.67595512714588568</v>
      </c>
      <c r="I180" s="159"/>
      <c r="J180" s="159"/>
      <c r="K180" s="69" t="s">
        <v>249</v>
      </c>
      <c r="L180" s="80">
        <v>1.2389132547348785E-3</v>
      </c>
    </row>
    <row r="181" spans="1:12" x14ac:dyDescent="0.3">
      <c r="A181" s="102" t="s">
        <v>284</v>
      </c>
      <c r="B181" s="71">
        <v>3347.9</v>
      </c>
      <c r="C181" s="71">
        <v>3106.1</v>
      </c>
      <c r="D181" s="71">
        <v>3536.2</v>
      </c>
      <c r="E181" s="74">
        <v>3567</v>
      </c>
      <c r="F181" s="71">
        <v>3557.1</v>
      </c>
      <c r="G181" s="77">
        <f t="shared" si="10"/>
        <v>3422.8599999999997</v>
      </c>
      <c r="H181" s="159">
        <f t="shared" si="11"/>
        <v>3.4702345524564859E-2</v>
      </c>
      <c r="I181" s="159"/>
      <c r="J181" s="159"/>
      <c r="K181" s="69" t="s">
        <v>673</v>
      </c>
      <c r="L181" s="80">
        <v>1.2279637758877947E-3</v>
      </c>
    </row>
    <row r="182" spans="1:12" x14ac:dyDescent="0.3">
      <c r="A182" s="102" t="s">
        <v>289</v>
      </c>
      <c r="B182" s="71">
        <v>10216.5</v>
      </c>
      <c r="C182" s="71">
        <v>4329.6000000000004</v>
      </c>
      <c r="D182" s="71">
        <v>4375.8999999999996</v>
      </c>
      <c r="E182" s="71">
        <v>4706.8</v>
      </c>
      <c r="F182" s="71">
        <v>4076.1</v>
      </c>
      <c r="G182" s="77">
        <f t="shared" si="10"/>
        <v>5540.98</v>
      </c>
      <c r="H182" s="159">
        <f t="shared" si="11"/>
        <v>5.6176706761218227E-2</v>
      </c>
      <c r="I182" s="159"/>
      <c r="J182" s="159"/>
      <c r="K182" s="69" t="s">
        <v>198</v>
      </c>
      <c r="L182" s="80">
        <v>1.0835928696077235E-3</v>
      </c>
    </row>
    <row r="183" spans="1:12" x14ac:dyDescent="0.3">
      <c r="A183" s="102" t="s">
        <v>293</v>
      </c>
      <c r="B183" s="71">
        <v>2597.1</v>
      </c>
      <c r="C183" s="74">
        <v>2152</v>
      </c>
      <c r="D183" s="71">
        <v>2325.3000000000002</v>
      </c>
      <c r="E183" s="71">
        <v>2958.2</v>
      </c>
      <c r="F183" s="71">
        <v>1751.4</v>
      </c>
      <c r="G183" s="77">
        <f t="shared" si="10"/>
        <v>2356.8000000000002</v>
      </c>
      <c r="H183" s="159">
        <f t="shared" si="11"/>
        <v>2.3894196061858934E-2</v>
      </c>
      <c r="I183" s="159"/>
      <c r="J183" s="159"/>
      <c r="K183" s="69" t="s">
        <v>550</v>
      </c>
      <c r="L183" s="80">
        <v>8.7453893087913778E-4</v>
      </c>
    </row>
    <row r="184" spans="1:12" x14ac:dyDescent="0.3">
      <c r="A184" s="102" t="s">
        <v>669</v>
      </c>
      <c r="B184" s="74">
        <v>53</v>
      </c>
      <c r="C184" s="71">
        <v>28.8</v>
      </c>
      <c r="D184" s="71">
        <v>280.5</v>
      </c>
      <c r="E184" s="71">
        <v>281.10000000000002</v>
      </c>
      <c r="F184" s="71">
        <v>281.10000000000002</v>
      </c>
      <c r="G184" s="77">
        <f t="shared" si="10"/>
        <v>184.90000000000003</v>
      </c>
      <c r="H184" s="159">
        <f t="shared" si="11"/>
        <v>1.8745913322461463E-3</v>
      </c>
      <c r="I184" s="159"/>
      <c r="J184" s="159"/>
      <c r="K184" s="69" t="s">
        <v>620</v>
      </c>
      <c r="L184" s="80">
        <v>8.1634447848815414E-4</v>
      </c>
    </row>
    <row r="185" spans="1:12" x14ac:dyDescent="0.3">
      <c r="A185" s="102" t="s">
        <v>328</v>
      </c>
      <c r="B185" s="74">
        <v>10630</v>
      </c>
      <c r="C185" s="71">
        <v>6125.8</v>
      </c>
      <c r="D185" s="71">
        <v>6053.6</v>
      </c>
      <c r="E185" s="71">
        <v>6610.1</v>
      </c>
      <c r="F185" s="71">
        <v>7511.9</v>
      </c>
      <c r="G185" s="77">
        <f t="shared" si="10"/>
        <v>7386.2800000000007</v>
      </c>
      <c r="H185" s="159">
        <f t="shared" si="11"/>
        <v>7.488510798022209E-2</v>
      </c>
      <c r="I185" s="159"/>
      <c r="J185" s="159"/>
      <c r="K185" s="69" t="s">
        <v>319</v>
      </c>
      <c r="L185" s="80">
        <v>7.753853168749878E-4</v>
      </c>
    </row>
    <row r="186" spans="1:12" x14ac:dyDescent="0.3">
      <c r="A186" s="102" t="s">
        <v>337</v>
      </c>
      <c r="B186" s="74">
        <v>9676</v>
      </c>
      <c r="C186" s="71">
        <v>8751.7999999999993</v>
      </c>
      <c r="D186" s="71">
        <v>9072.7000000000007</v>
      </c>
      <c r="E186" s="71">
        <v>10801.9</v>
      </c>
      <c r="F186" s="71">
        <v>11051.1</v>
      </c>
      <c r="G186" s="77">
        <f t="shared" si="10"/>
        <v>9870.7000000000007</v>
      </c>
      <c r="H186" s="159">
        <f t="shared" si="11"/>
        <v>0.10007316745917813</v>
      </c>
      <c r="I186" s="159"/>
      <c r="J186" s="159"/>
      <c r="K186" s="69" t="s">
        <v>325</v>
      </c>
      <c r="L186" s="80">
        <v>7.6585521491548869E-4</v>
      </c>
    </row>
    <row r="187" spans="1:12" x14ac:dyDescent="0.3">
      <c r="A187" s="102" t="s">
        <v>44</v>
      </c>
      <c r="B187" s="71">
        <v>16818.3</v>
      </c>
      <c r="C187" s="71">
        <v>15204.9</v>
      </c>
      <c r="D187" s="71">
        <v>16799.8</v>
      </c>
      <c r="E187" s="71">
        <v>32743.5</v>
      </c>
      <c r="F187" s="71">
        <v>33202.1</v>
      </c>
      <c r="G187" s="77">
        <f t="shared" si="10"/>
        <v>22953.72</v>
      </c>
      <c r="H187" s="159">
        <f t="shared" si="11"/>
        <v>0.2327141403721201</v>
      </c>
      <c r="I187" s="159"/>
      <c r="J187" s="159"/>
      <c r="K187" s="69" t="s">
        <v>352</v>
      </c>
      <c r="L187" s="80">
        <v>7.18813009498387E-4</v>
      </c>
    </row>
    <row r="188" spans="1:12" x14ac:dyDescent="0.3">
      <c r="A188" s="102" t="s">
        <v>363</v>
      </c>
      <c r="B188" s="71">
        <v>811.3</v>
      </c>
      <c r="C188" s="74">
        <v>814</v>
      </c>
      <c r="D188" s="71">
        <v>830.6</v>
      </c>
      <c r="E188" s="71">
        <v>750.7</v>
      </c>
      <c r="F188" s="71">
        <v>853.9</v>
      </c>
      <c r="G188" s="77">
        <f t="shared" si="10"/>
        <v>812.10000000000014</v>
      </c>
      <c r="H188" s="159">
        <f t="shared" si="11"/>
        <v>8.2333997886267999E-3</v>
      </c>
      <c r="I188" s="159"/>
      <c r="J188" s="159"/>
      <c r="K188" s="69" t="s">
        <v>661</v>
      </c>
      <c r="L188" s="80">
        <v>6.7785384788522076E-4</v>
      </c>
    </row>
    <row r="189" spans="1:12" x14ac:dyDescent="0.3">
      <c r="A189" s="102" t="s">
        <v>378</v>
      </c>
      <c r="B189" s="71">
        <v>289754.3</v>
      </c>
      <c r="C189" s="71">
        <v>185384.3</v>
      </c>
      <c r="D189" s="71">
        <v>195753.2</v>
      </c>
      <c r="E189" s="71">
        <v>217121.6</v>
      </c>
      <c r="F189" s="71">
        <v>224588.1</v>
      </c>
      <c r="G189" s="77">
        <f t="shared" si="10"/>
        <v>222520.3</v>
      </c>
      <c r="H189" s="159">
        <f t="shared" si="11"/>
        <v>2.2560012202748081</v>
      </c>
      <c r="I189" s="159"/>
      <c r="J189" s="159"/>
      <c r="K189" s="69" t="s">
        <v>664</v>
      </c>
      <c r="L189" s="80">
        <v>6.6528222402375398E-4</v>
      </c>
    </row>
    <row r="190" spans="1:12" x14ac:dyDescent="0.3">
      <c r="A190" s="102" t="s">
        <v>387</v>
      </c>
      <c r="B190" s="71">
        <v>497.2</v>
      </c>
      <c r="C190" s="71">
        <v>451.1</v>
      </c>
      <c r="D190" s="71">
        <v>289.60000000000002</v>
      </c>
      <c r="E190" s="71">
        <v>726.4</v>
      </c>
      <c r="F190" s="71">
        <v>735.3</v>
      </c>
      <c r="G190" s="77">
        <f t="shared" ref="G190:G221" si="12">AVERAGE(B190:F190)</f>
        <v>539.92000000000007</v>
      </c>
      <c r="H190" s="159">
        <f t="shared" ref="H190:H221" si="13">G190/$G$6*100</f>
        <v>5.4739283510348256E-3</v>
      </c>
      <c r="I190" s="159"/>
      <c r="J190" s="159"/>
      <c r="K190" s="69" t="s">
        <v>666</v>
      </c>
      <c r="L190" s="80">
        <v>6.4034174442761807E-4</v>
      </c>
    </row>
    <row r="191" spans="1:12" x14ac:dyDescent="0.3">
      <c r="A191" s="102" t="s">
        <v>667</v>
      </c>
      <c r="B191" s="71">
        <v>0.1</v>
      </c>
      <c r="C191" s="71">
        <v>0.1</v>
      </c>
      <c r="D191" s="74">
        <v>0</v>
      </c>
      <c r="E191" s="74">
        <v>0</v>
      </c>
      <c r="F191" s="74">
        <v>0</v>
      </c>
      <c r="G191" s="77">
        <f t="shared" si="12"/>
        <v>0.04</v>
      </c>
      <c r="H191" s="159">
        <f t="shared" si="13"/>
        <v>4.0553625359570496E-7</v>
      </c>
      <c r="I191" s="159"/>
      <c r="J191" s="159"/>
      <c r="K191" s="69" t="s">
        <v>644</v>
      </c>
      <c r="L191" s="80">
        <v>6.2777012056615096E-4</v>
      </c>
    </row>
    <row r="192" spans="1:12" x14ac:dyDescent="0.3">
      <c r="A192" s="102" t="s">
        <v>662</v>
      </c>
      <c r="B192" s="74">
        <v>-1</v>
      </c>
      <c r="C192" s="74">
        <v>0</v>
      </c>
      <c r="D192" s="74">
        <v>0</v>
      </c>
      <c r="E192" s="71">
        <v>0.1</v>
      </c>
      <c r="F192" s="71">
        <v>0.1</v>
      </c>
      <c r="G192" s="77">
        <f t="shared" si="12"/>
        <v>-0.16</v>
      </c>
      <c r="H192" s="159">
        <f t="shared" si="13"/>
        <v>-1.6221450143828198E-6</v>
      </c>
      <c r="I192" s="159"/>
      <c r="J192" s="159"/>
      <c r="K192" s="69" t="s">
        <v>271</v>
      </c>
      <c r="L192" s="80">
        <v>5.2861650656200142E-4</v>
      </c>
    </row>
    <row r="193" spans="1:12" x14ac:dyDescent="0.3">
      <c r="A193" s="102" t="s">
        <v>659</v>
      </c>
      <c r="B193" s="71">
        <v>1.6</v>
      </c>
      <c r="C193" s="71">
        <v>1.6</v>
      </c>
      <c r="D193" s="71">
        <v>1.6</v>
      </c>
      <c r="E193" s="71">
        <v>2.6</v>
      </c>
      <c r="F193" s="71">
        <v>2.6</v>
      </c>
      <c r="G193" s="77">
        <f t="shared" si="12"/>
        <v>2</v>
      </c>
      <c r="H193" s="159">
        <f t="shared" si="13"/>
        <v>2.0276812679785246E-5</v>
      </c>
      <c r="I193" s="159"/>
      <c r="J193" s="159"/>
      <c r="K193" s="69" t="s">
        <v>290</v>
      </c>
      <c r="L193" s="80">
        <v>5.0955630264300331E-4</v>
      </c>
    </row>
    <row r="194" spans="1:12" x14ac:dyDescent="0.3">
      <c r="A194" s="102" t="s">
        <v>660</v>
      </c>
      <c r="B194" s="74">
        <v>1</v>
      </c>
      <c r="C194" s="74">
        <v>0</v>
      </c>
      <c r="D194" s="74">
        <v>0</v>
      </c>
      <c r="E194" s="74">
        <v>0</v>
      </c>
      <c r="F194" s="74">
        <v>0</v>
      </c>
      <c r="G194" s="77">
        <f t="shared" si="12"/>
        <v>0.2</v>
      </c>
      <c r="H194" s="159">
        <f t="shared" si="13"/>
        <v>2.0276812679785246E-6</v>
      </c>
      <c r="I194" s="159"/>
      <c r="J194" s="159"/>
      <c r="K194" s="69" t="s">
        <v>383</v>
      </c>
      <c r="L194" s="80">
        <v>4.5095631399842391E-4</v>
      </c>
    </row>
    <row r="195" spans="1:12" x14ac:dyDescent="0.3">
      <c r="A195" s="102" t="s">
        <v>260</v>
      </c>
      <c r="B195" s="74">
        <v>161</v>
      </c>
      <c r="C195" s="74">
        <v>159</v>
      </c>
      <c r="D195" s="71">
        <v>202.1</v>
      </c>
      <c r="E195" s="71">
        <v>229.8</v>
      </c>
      <c r="F195" s="71">
        <v>222.8</v>
      </c>
      <c r="G195" s="77">
        <f t="shared" si="12"/>
        <v>194.94</v>
      </c>
      <c r="H195" s="159">
        <f t="shared" si="13"/>
        <v>1.9763809318986678E-3</v>
      </c>
      <c r="I195" s="159"/>
      <c r="J195" s="159"/>
      <c r="K195" s="69" t="s">
        <v>256</v>
      </c>
      <c r="L195" s="80">
        <v>2.81644928122217E-4</v>
      </c>
    </row>
    <row r="196" spans="1:12" x14ac:dyDescent="0.3">
      <c r="A196" s="102" t="s">
        <v>493</v>
      </c>
      <c r="B196" s="71">
        <v>1470.1</v>
      </c>
      <c r="C196" s="71">
        <v>1288.8</v>
      </c>
      <c r="D196" s="71">
        <v>1599.4</v>
      </c>
      <c r="E196" s="71">
        <v>1444.9</v>
      </c>
      <c r="F196" s="71">
        <v>1463.7</v>
      </c>
      <c r="G196" s="77">
        <f t="shared" si="12"/>
        <v>1453.3799999999997</v>
      </c>
      <c r="H196" s="159">
        <f t="shared" si="13"/>
        <v>1.4734957006273135E-2</v>
      </c>
      <c r="I196" s="159"/>
      <c r="J196" s="159"/>
      <c r="K196" s="69" t="s">
        <v>341</v>
      </c>
      <c r="L196" s="80">
        <v>1.4193768875849668E-4</v>
      </c>
    </row>
    <row r="197" spans="1:12" x14ac:dyDescent="0.3">
      <c r="A197" s="102" t="s">
        <v>332</v>
      </c>
      <c r="B197" s="71">
        <v>1592.3</v>
      </c>
      <c r="C197" s="71">
        <v>1668.9</v>
      </c>
      <c r="D197" s="71">
        <v>1357.6</v>
      </c>
      <c r="E197" s="71">
        <v>1900.8</v>
      </c>
      <c r="F197" s="71">
        <v>1866.2</v>
      </c>
      <c r="G197" s="77">
        <f t="shared" si="12"/>
        <v>1677.1599999999999</v>
      </c>
      <c r="H197" s="159">
        <f t="shared" si="13"/>
        <v>1.700372957701431E-2</v>
      </c>
      <c r="I197" s="159"/>
      <c r="J197" s="159"/>
      <c r="K197" s="69" t="s">
        <v>370</v>
      </c>
      <c r="L197" s="80">
        <v>1.1375291913359523E-4</v>
      </c>
    </row>
    <row r="198" spans="1:12" x14ac:dyDescent="0.3">
      <c r="A198" s="102" t="s">
        <v>351</v>
      </c>
      <c r="B198" s="74">
        <v>0</v>
      </c>
      <c r="C198" s="74">
        <v>1</v>
      </c>
      <c r="D198" s="71">
        <v>0.2</v>
      </c>
      <c r="E198" s="71">
        <v>0.1</v>
      </c>
      <c r="F198" s="74">
        <v>11</v>
      </c>
      <c r="G198" s="77">
        <f t="shared" si="12"/>
        <v>2.46</v>
      </c>
      <c r="H198" s="159">
        <f t="shared" si="13"/>
        <v>2.4940479596135851E-5</v>
      </c>
      <c r="I198" s="159"/>
      <c r="J198" s="159"/>
      <c r="K198" s="69" t="s">
        <v>654</v>
      </c>
      <c r="L198" s="80">
        <v>9.7125932736171343E-5</v>
      </c>
    </row>
    <row r="199" spans="1:12" x14ac:dyDescent="0.3">
      <c r="A199" s="102" t="s">
        <v>383</v>
      </c>
      <c r="B199" s="71">
        <v>35.6</v>
      </c>
      <c r="C199" s="71">
        <v>35.299999999999997</v>
      </c>
      <c r="D199" s="71">
        <v>43.4</v>
      </c>
      <c r="E199" s="71">
        <v>54.4</v>
      </c>
      <c r="F199" s="71">
        <v>53.7</v>
      </c>
      <c r="G199" s="77">
        <f t="shared" si="12"/>
        <v>44.480000000000004</v>
      </c>
      <c r="H199" s="159">
        <f t="shared" si="13"/>
        <v>4.5095631399842391E-4</v>
      </c>
      <c r="I199" s="159"/>
      <c r="J199" s="159"/>
      <c r="K199" s="69" t="s">
        <v>655</v>
      </c>
      <c r="L199" s="80">
        <v>5.880275677137721E-5</v>
      </c>
    </row>
    <row r="200" spans="1:12" x14ac:dyDescent="0.3">
      <c r="A200" s="102" t="s">
        <v>550</v>
      </c>
      <c r="B200" s="71">
        <v>81.900000000000006</v>
      </c>
      <c r="C200" s="71">
        <v>69.2</v>
      </c>
      <c r="D200" s="71">
        <v>79.2</v>
      </c>
      <c r="E200" s="71">
        <v>99.3</v>
      </c>
      <c r="F200" s="71">
        <v>101.7</v>
      </c>
      <c r="G200" s="77">
        <f t="shared" si="12"/>
        <v>86.26</v>
      </c>
      <c r="H200" s="159">
        <f t="shared" si="13"/>
        <v>8.7453893087913778E-4</v>
      </c>
      <c r="I200" s="159"/>
      <c r="J200" s="159"/>
      <c r="K200" s="69" t="s">
        <v>487</v>
      </c>
      <c r="L200" s="80">
        <v>3.0415219019677871E-5</v>
      </c>
    </row>
    <row r="201" spans="1:12" x14ac:dyDescent="0.3">
      <c r="A201" s="102" t="s">
        <v>287</v>
      </c>
      <c r="B201" s="71">
        <v>0.2</v>
      </c>
      <c r="C201" s="74">
        <v>0</v>
      </c>
      <c r="D201" s="74">
        <v>0</v>
      </c>
      <c r="E201" s="74">
        <v>7</v>
      </c>
      <c r="F201" s="74">
        <v>7</v>
      </c>
      <c r="G201" s="77">
        <f t="shared" si="12"/>
        <v>2.84</v>
      </c>
      <c r="H201" s="159">
        <f t="shared" si="13"/>
        <v>2.8793074005295046E-5</v>
      </c>
      <c r="I201" s="159"/>
      <c r="J201" s="159"/>
      <c r="K201" s="69" t="s">
        <v>287</v>
      </c>
      <c r="L201" s="80">
        <v>2.8793074005295046E-5</v>
      </c>
    </row>
    <row r="202" spans="1:12" x14ac:dyDescent="0.3">
      <c r="A202" s="102" t="s">
        <v>306</v>
      </c>
      <c r="B202" s="71">
        <v>6210.6</v>
      </c>
      <c r="C202" s="71">
        <v>6304.3</v>
      </c>
      <c r="D202" s="71">
        <v>6916.8</v>
      </c>
      <c r="E202" s="71">
        <v>6748.8</v>
      </c>
      <c r="F202" s="71">
        <v>6847.2</v>
      </c>
      <c r="G202" s="77">
        <f t="shared" si="12"/>
        <v>6605.5399999999991</v>
      </c>
      <c r="H202" s="159">
        <f t="shared" si="13"/>
        <v>6.6969648614414304E-2</v>
      </c>
      <c r="I202" s="159"/>
      <c r="J202" s="159"/>
      <c r="K202" s="69" t="s">
        <v>665</v>
      </c>
      <c r="L202" s="80">
        <v>2.6359856483720819E-5</v>
      </c>
    </row>
    <row r="203" spans="1:12" x14ac:dyDescent="0.3">
      <c r="A203" s="102" t="s">
        <v>665</v>
      </c>
      <c r="B203" s="71">
        <v>2.2000000000000002</v>
      </c>
      <c r="C203" s="71">
        <v>2.2000000000000002</v>
      </c>
      <c r="D203" s="71">
        <v>0.2</v>
      </c>
      <c r="E203" s="71">
        <v>0.2</v>
      </c>
      <c r="F203" s="71">
        <v>8.1999999999999993</v>
      </c>
      <c r="G203" s="77">
        <f t="shared" si="12"/>
        <v>2.6</v>
      </c>
      <c r="H203" s="159">
        <f t="shared" si="13"/>
        <v>2.6359856483720819E-5</v>
      </c>
      <c r="I203" s="159"/>
      <c r="J203" s="159"/>
      <c r="K203" s="69" t="s">
        <v>351</v>
      </c>
      <c r="L203" s="80">
        <v>2.4940479596135851E-5</v>
      </c>
    </row>
    <row r="204" spans="1:12" x14ac:dyDescent="0.3">
      <c r="A204" s="102" t="s">
        <v>318</v>
      </c>
      <c r="B204" s="71">
        <v>0.1</v>
      </c>
      <c r="C204" s="71">
        <v>0.1</v>
      </c>
      <c r="D204" s="71">
        <v>0.1</v>
      </c>
      <c r="E204" s="71">
        <v>0.1</v>
      </c>
      <c r="F204" s="71">
        <v>0.1</v>
      </c>
      <c r="G204" s="77">
        <f t="shared" si="12"/>
        <v>0.1</v>
      </c>
      <c r="H204" s="159">
        <f t="shared" si="13"/>
        <v>1.0138406339892623E-6</v>
      </c>
      <c r="I204" s="159"/>
      <c r="J204" s="159"/>
      <c r="K204" s="69" t="s">
        <v>239</v>
      </c>
      <c r="L204" s="80">
        <v>2.4332175215742292E-5</v>
      </c>
    </row>
    <row r="205" spans="1:12" x14ac:dyDescent="0.3">
      <c r="A205" s="102" t="s">
        <v>487</v>
      </c>
      <c r="B205" s="71">
        <v>1.9</v>
      </c>
      <c r="C205" s="71">
        <v>4.5999999999999996</v>
      </c>
      <c r="D205" s="71">
        <v>2.2000000000000002</v>
      </c>
      <c r="E205" s="71">
        <v>3.6</v>
      </c>
      <c r="F205" s="71">
        <v>2.7</v>
      </c>
      <c r="G205" s="77">
        <f t="shared" si="12"/>
        <v>3</v>
      </c>
      <c r="H205" s="159">
        <f t="shared" si="13"/>
        <v>3.0415219019677871E-5</v>
      </c>
      <c r="I205" s="159"/>
      <c r="J205" s="159"/>
      <c r="K205" s="69" t="s">
        <v>659</v>
      </c>
      <c r="L205" s="80">
        <v>2.0276812679785246E-5</v>
      </c>
    </row>
    <row r="206" spans="1:12" x14ac:dyDescent="0.3">
      <c r="A206" s="102" t="s">
        <v>330</v>
      </c>
      <c r="B206" s="74">
        <v>0</v>
      </c>
      <c r="C206" s="74">
        <v>0</v>
      </c>
      <c r="D206" s="74">
        <v>0</v>
      </c>
      <c r="E206" s="74">
        <v>0</v>
      </c>
      <c r="F206" s="74">
        <v>0</v>
      </c>
      <c r="G206" s="77">
        <f t="shared" si="12"/>
        <v>0</v>
      </c>
      <c r="H206" s="159">
        <f t="shared" si="13"/>
        <v>0</v>
      </c>
      <c r="I206" s="159"/>
      <c r="J206" s="159"/>
      <c r="K206" s="69" t="s">
        <v>652</v>
      </c>
      <c r="L206" s="80">
        <v>2.0276812679785246E-5</v>
      </c>
    </row>
    <row r="207" spans="1:12" x14ac:dyDescent="0.3">
      <c r="A207" s="102" t="s">
        <v>620</v>
      </c>
      <c r="B207" s="74">
        <v>79</v>
      </c>
      <c r="C207" s="74">
        <v>93</v>
      </c>
      <c r="D207" s="74">
        <v>66</v>
      </c>
      <c r="E207" s="74">
        <v>76</v>
      </c>
      <c r="F207" s="71">
        <v>88.6</v>
      </c>
      <c r="G207" s="77">
        <f t="shared" si="12"/>
        <v>80.52000000000001</v>
      </c>
      <c r="H207" s="159">
        <f t="shared" si="13"/>
        <v>8.1634447848815414E-4</v>
      </c>
      <c r="I207" s="159"/>
      <c r="J207" s="159"/>
      <c r="K207" s="69" t="s">
        <v>294</v>
      </c>
      <c r="L207" s="80">
        <v>1.6424218270626048E-5</v>
      </c>
    </row>
    <row r="208" spans="1:12" x14ac:dyDescent="0.3">
      <c r="A208" s="102" t="s">
        <v>664</v>
      </c>
      <c r="B208" s="71">
        <v>66.900000000000006</v>
      </c>
      <c r="C208" s="71">
        <v>65.3</v>
      </c>
      <c r="D208" s="71">
        <v>65.3</v>
      </c>
      <c r="E208" s="71">
        <v>65.3</v>
      </c>
      <c r="F208" s="71">
        <v>65.3</v>
      </c>
      <c r="G208" s="77">
        <f t="shared" si="12"/>
        <v>65.62</v>
      </c>
      <c r="H208" s="159">
        <f t="shared" si="13"/>
        <v>6.6528222402375398E-4</v>
      </c>
      <c r="I208" s="159"/>
      <c r="J208" s="159"/>
      <c r="K208" s="69" t="s">
        <v>651</v>
      </c>
      <c r="L208" s="80">
        <v>8.1107250719140986E-6</v>
      </c>
    </row>
    <row r="209" spans="1:12" x14ac:dyDescent="0.3">
      <c r="A209" s="102" t="s">
        <v>558</v>
      </c>
      <c r="B209" s="71">
        <v>519.5</v>
      </c>
      <c r="C209" s="71">
        <v>524.29999999999995</v>
      </c>
      <c r="D209" s="71">
        <v>555.20000000000005</v>
      </c>
      <c r="E209" s="71">
        <v>494.3</v>
      </c>
      <c r="F209" s="71">
        <v>496.1</v>
      </c>
      <c r="G209" s="77">
        <f t="shared" si="12"/>
        <v>517.88</v>
      </c>
      <c r="H209" s="159">
        <f t="shared" si="13"/>
        <v>5.2504778753035908E-3</v>
      </c>
      <c r="I209" s="159"/>
      <c r="J209" s="159"/>
      <c r="K209" s="69" t="s">
        <v>663</v>
      </c>
      <c r="L209" s="80">
        <v>6.0830438039355731E-6</v>
      </c>
    </row>
    <row r="210" spans="1:12" x14ac:dyDescent="0.3">
      <c r="A210" s="102" t="s">
        <v>655</v>
      </c>
      <c r="B210" s="74">
        <v>8</v>
      </c>
      <c r="C210" s="74">
        <v>5</v>
      </c>
      <c r="D210" s="74">
        <v>5</v>
      </c>
      <c r="E210" s="74">
        <v>5</v>
      </c>
      <c r="F210" s="74">
        <v>6</v>
      </c>
      <c r="G210" s="77">
        <f t="shared" si="12"/>
        <v>5.8</v>
      </c>
      <c r="H210" s="159">
        <f t="shared" si="13"/>
        <v>5.880275677137721E-5</v>
      </c>
      <c r="I210" s="159"/>
      <c r="J210" s="159"/>
      <c r="K210" s="69" t="s">
        <v>656</v>
      </c>
      <c r="L210" s="80">
        <v>5.0692031699463116E-6</v>
      </c>
    </row>
    <row r="211" spans="1:12" x14ac:dyDescent="0.3">
      <c r="A211" s="102" t="s">
        <v>663</v>
      </c>
      <c r="B211" s="74">
        <v>3</v>
      </c>
      <c r="C211" s="74">
        <v>0</v>
      </c>
      <c r="D211" s="74">
        <v>0</v>
      </c>
      <c r="E211" s="74">
        <v>0</v>
      </c>
      <c r="F211" s="74">
        <v>0</v>
      </c>
      <c r="G211" s="77">
        <f t="shared" si="12"/>
        <v>0.6</v>
      </c>
      <c r="H211" s="159">
        <f t="shared" si="13"/>
        <v>6.0830438039355731E-6</v>
      </c>
      <c r="I211" s="159"/>
      <c r="J211" s="159"/>
      <c r="K211" s="69" t="s">
        <v>223</v>
      </c>
      <c r="L211" s="80">
        <v>4.0553625359570493E-6</v>
      </c>
    </row>
    <row r="212" spans="1:12" x14ac:dyDescent="0.3">
      <c r="A212" s="102" t="s">
        <v>341</v>
      </c>
      <c r="B212" s="71">
        <v>-6.8</v>
      </c>
      <c r="C212" s="71">
        <v>-6.7</v>
      </c>
      <c r="D212" s="71">
        <v>-6.7</v>
      </c>
      <c r="E212" s="71">
        <v>97.1</v>
      </c>
      <c r="F212" s="71">
        <v>-6.9</v>
      </c>
      <c r="G212" s="77">
        <f t="shared" si="12"/>
        <v>13.999999999999996</v>
      </c>
      <c r="H212" s="159">
        <f t="shared" si="13"/>
        <v>1.4193768875849668E-4</v>
      </c>
      <c r="I212" s="159"/>
      <c r="J212" s="159"/>
      <c r="K212" s="69" t="s">
        <v>660</v>
      </c>
      <c r="L212" s="80">
        <v>2.0276812679785246E-6</v>
      </c>
    </row>
    <row r="213" spans="1:12" x14ac:dyDescent="0.3">
      <c r="A213" s="102" t="s">
        <v>661</v>
      </c>
      <c r="B213" s="74">
        <v>4</v>
      </c>
      <c r="C213" s="74">
        <v>84</v>
      </c>
      <c r="D213" s="74">
        <v>77</v>
      </c>
      <c r="E213" s="74">
        <v>82</v>
      </c>
      <c r="F213" s="71">
        <v>87.3</v>
      </c>
      <c r="G213" s="77">
        <f t="shared" si="12"/>
        <v>66.86</v>
      </c>
      <c r="H213" s="159">
        <f t="shared" si="13"/>
        <v>6.7785384788522076E-4</v>
      </c>
      <c r="I213" s="159"/>
      <c r="J213" s="159"/>
      <c r="K213" s="69" t="s">
        <v>318</v>
      </c>
      <c r="L213" s="80">
        <v>1.0138406339892623E-6</v>
      </c>
    </row>
    <row r="214" spans="1:12" x14ac:dyDescent="0.3">
      <c r="A214" s="102" t="s">
        <v>370</v>
      </c>
      <c r="B214" s="71">
        <v>7.7</v>
      </c>
      <c r="C214" s="71">
        <v>10.6</v>
      </c>
      <c r="D214" s="71">
        <v>11.6</v>
      </c>
      <c r="E214" s="71">
        <v>11.6</v>
      </c>
      <c r="F214" s="71">
        <v>14.6</v>
      </c>
      <c r="G214" s="77">
        <f t="shared" si="12"/>
        <v>11.22</v>
      </c>
      <c r="H214" s="159">
        <f t="shared" si="13"/>
        <v>1.1375291913359523E-4</v>
      </c>
      <c r="I214" s="159"/>
      <c r="J214" s="159"/>
      <c r="K214" s="69" t="s">
        <v>658</v>
      </c>
      <c r="L214" s="80">
        <v>1.0138406339892623E-6</v>
      </c>
    </row>
    <row r="215" spans="1:12" x14ac:dyDescent="0.3">
      <c r="A215" s="102" t="s">
        <v>375</v>
      </c>
      <c r="B215" s="74">
        <v>0</v>
      </c>
      <c r="C215" s="74">
        <v>0</v>
      </c>
      <c r="D215" s="74">
        <v>0</v>
      </c>
      <c r="E215" s="74">
        <v>0</v>
      </c>
      <c r="F215" s="74">
        <v>0</v>
      </c>
      <c r="G215" s="77">
        <f t="shared" si="12"/>
        <v>0</v>
      </c>
      <c r="H215" s="159">
        <f t="shared" si="13"/>
        <v>0</v>
      </c>
      <c r="I215" s="159"/>
      <c r="J215" s="159"/>
      <c r="K215" s="69" t="s">
        <v>667</v>
      </c>
      <c r="L215" s="80">
        <v>4.0553625359570496E-7</v>
      </c>
    </row>
    <row r="216" spans="1:12" x14ac:dyDescent="0.3">
      <c r="A216" s="102" t="s">
        <v>658</v>
      </c>
      <c r="B216" s="71">
        <v>0.1</v>
      </c>
      <c r="C216" s="71">
        <v>0.1</v>
      </c>
      <c r="D216" s="71">
        <v>0.1</v>
      </c>
      <c r="E216" s="71">
        <v>0.1</v>
      </c>
      <c r="F216" s="71">
        <v>0.1</v>
      </c>
      <c r="G216" s="77">
        <f t="shared" si="12"/>
        <v>0.1</v>
      </c>
      <c r="H216" s="159">
        <f t="shared" si="13"/>
        <v>1.0138406339892623E-6</v>
      </c>
      <c r="I216" s="159"/>
      <c r="J216" s="159"/>
      <c r="K216" s="69" t="s">
        <v>653</v>
      </c>
      <c r="L216" s="80">
        <v>0</v>
      </c>
    </row>
    <row r="217" spans="1:12" x14ac:dyDescent="0.3">
      <c r="A217" s="102" t="s">
        <v>657</v>
      </c>
      <c r="B217" s="71">
        <v>148.1</v>
      </c>
      <c r="C217" s="74">
        <v>201</v>
      </c>
      <c r="D217" s="74">
        <v>156</v>
      </c>
      <c r="E217" s="74">
        <v>169</v>
      </c>
      <c r="F217" s="74">
        <v>176</v>
      </c>
      <c r="G217" s="77">
        <f t="shared" si="12"/>
        <v>170.02</v>
      </c>
      <c r="H217" s="159">
        <f t="shared" si="13"/>
        <v>1.7237318459085438E-3</v>
      </c>
      <c r="I217" s="159"/>
      <c r="J217" s="159"/>
      <c r="K217" s="69" t="s">
        <v>330</v>
      </c>
      <c r="L217" s="80">
        <v>0</v>
      </c>
    </row>
    <row r="218" spans="1:12" x14ac:dyDescent="0.3">
      <c r="A218" s="102" t="s">
        <v>745</v>
      </c>
      <c r="B218" s="72" t="s">
        <v>744</v>
      </c>
      <c r="C218" s="72" t="s">
        <v>744</v>
      </c>
      <c r="D218" s="72" t="s">
        <v>744</v>
      </c>
      <c r="E218" s="72" t="s">
        <v>744</v>
      </c>
      <c r="F218" s="72" t="s">
        <v>744</v>
      </c>
      <c r="G218" s="77" t="e">
        <f t="shared" si="12"/>
        <v>#DIV/0!</v>
      </c>
      <c r="H218" s="159" t="e">
        <f t="shared" si="13"/>
        <v>#DIV/0!</v>
      </c>
      <c r="I218" s="159"/>
      <c r="J218" s="159"/>
      <c r="K218" s="69" t="s">
        <v>375</v>
      </c>
      <c r="L218" s="80">
        <v>0</v>
      </c>
    </row>
    <row r="219" spans="1:12" x14ac:dyDescent="0.3">
      <c r="A219" s="102" t="s">
        <v>656</v>
      </c>
      <c r="B219" s="71">
        <v>0.5</v>
      </c>
      <c r="C219" s="71">
        <v>0.5</v>
      </c>
      <c r="D219" s="71">
        <v>0.5</v>
      </c>
      <c r="E219" s="71">
        <v>0.5</v>
      </c>
      <c r="F219" s="71">
        <v>0.5</v>
      </c>
      <c r="G219" s="77">
        <f t="shared" si="12"/>
        <v>0.5</v>
      </c>
      <c r="H219" s="159">
        <f t="shared" si="13"/>
        <v>5.0692031699463116E-6</v>
      </c>
      <c r="I219" s="159"/>
      <c r="J219" s="159"/>
      <c r="K219" s="69" t="s">
        <v>662</v>
      </c>
      <c r="L219" s="80">
        <v>-1.6221450143828198E-6</v>
      </c>
    </row>
    <row r="220" spans="1:12" x14ac:dyDescent="0.3">
      <c r="A220" s="102" t="s">
        <v>654</v>
      </c>
      <c r="B220" s="74">
        <v>3</v>
      </c>
      <c r="C220" s="74">
        <v>3</v>
      </c>
      <c r="D220" s="71">
        <v>15.3</v>
      </c>
      <c r="E220" s="71">
        <v>13.3</v>
      </c>
      <c r="F220" s="71">
        <v>13.3</v>
      </c>
      <c r="G220" s="77">
        <f t="shared" si="12"/>
        <v>9.5800000000000018</v>
      </c>
      <c r="H220" s="159">
        <f t="shared" si="13"/>
        <v>9.7125932736171343E-5</v>
      </c>
      <c r="I220" s="159"/>
      <c r="J220" s="159"/>
      <c r="K220" s="69" t="s">
        <v>354</v>
      </c>
      <c r="L220" s="80">
        <v>-9.3780258644006757E-4</v>
      </c>
    </row>
    <row r="221" spans="1:12" x14ac:dyDescent="0.3">
      <c r="A221" s="102" t="s">
        <v>652</v>
      </c>
      <c r="B221" s="74">
        <v>2</v>
      </c>
      <c r="C221" s="74">
        <v>2</v>
      </c>
      <c r="D221" s="74">
        <v>2</v>
      </c>
      <c r="E221" s="74">
        <v>2</v>
      </c>
      <c r="F221" s="74">
        <v>2</v>
      </c>
      <c r="G221" s="77">
        <f t="shared" si="12"/>
        <v>2</v>
      </c>
      <c r="H221" s="159">
        <f t="shared" si="13"/>
        <v>2.0276812679785246E-5</v>
      </c>
      <c r="I221" s="159"/>
      <c r="J221" s="159"/>
      <c r="K221" s="13"/>
      <c r="L221" s="13"/>
    </row>
    <row r="222" spans="1:12" x14ac:dyDescent="0.3">
      <c r="A222" s="102" t="s">
        <v>651</v>
      </c>
      <c r="B222" s="74">
        <v>0</v>
      </c>
      <c r="C222" s="74">
        <v>1</v>
      </c>
      <c r="D222" s="74">
        <v>1</v>
      </c>
      <c r="E222" s="74">
        <v>1</v>
      </c>
      <c r="F222" s="74">
        <v>1</v>
      </c>
      <c r="G222" s="77">
        <f t="shared" ref="G222" si="14">AVERAGE(B222:F222)</f>
        <v>0.8</v>
      </c>
      <c r="H222" s="159">
        <f t="shared" ref="H222" si="15">G222/$G$6*100</f>
        <v>8.1107250719140986E-6</v>
      </c>
      <c r="I222" s="159"/>
      <c r="J222" s="159"/>
      <c r="K222" s="13"/>
      <c r="L222" s="13"/>
    </row>
  </sheetData>
  <autoFilter ref="K30:L222" xr:uid="{D636C675-9321-AC48-AE83-4F1E60B0595E}">
    <sortState xmlns:xlrd2="http://schemas.microsoft.com/office/spreadsheetml/2017/richdata2" ref="K31:L222">
      <sortCondition descending="1" ref="L30:L222"/>
    </sortState>
  </autoFilter>
  <pageMargins left="0.70866141732283472" right="0.70866141732283472" top="0.78740157480314965" bottom="0.74803149606299213" header="0.31496062992125984" footer="0.31496062992125984"/>
  <pageSetup paperSize="9" scale="63" fitToHeight="0" orientation="landscape" r:id="rId1"/>
  <headerFooter>
    <oddHeader>&amp;L&amp;G</oddHeader>
    <oddFooter>&amp;C&amp;"Roboto Condensed,Normal"&amp;9Página &amp;P</oddFooter>
  </headerFooter>
  <legacyDrawingHF r:id="rId2"/>
  <tableParts count="1">
    <tablePart r:id="rId3"/>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0C121-D7C8-7E43-B92B-78BFB9D0EA63}">
  <sheetPr codeName="Hoja33">
    <tabColor theme="5"/>
    <pageSetUpPr fitToPage="1"/>
  </sheetPr>
  <dimension ref="A1:J34"/>
  <sheetViews>
    <sheetView view="pageLayout" zoomScaleNormal="120" workbookViewId="0">
      <selection activeCell="B2" sqref="B2"/>
    </sheetView>
  </sheetViews>
  <sheetFormatPr baseColWidth="10" defaultColWidth="10.875" defaultRowHeight="16.5" x14ac:dyDescent="0.3"/>
  <cols>
    <col min="1" max="1" width="16.125" style="5" customWidth="1"/>
    <col min="2" max="2" width="21.5" style="9" customWidth="1"/>
    <col min="3" max="3" width="10.875" style="9"/>
    <col min="4" max="4" width="20.625" style="9" customWidth="1"/>
    <col min="5" max="5" width="20.5" style="9" customWidth="1"/>
    <col min="6" max="6" width="15.5" style="5" customWidth="1"/>
    <col min="7" max="7" width="19.375" style="9" customWidth="1"/>
    <col min="8" max="8" width="16.625" style="5" customWidth="1"/>
    <col min="9" max="9" width="19.875" style="5" customWidth="1"/>
    <col min="10" max="10" width="20.125" style="5" customWidth="1"/>
    <col min="11" max="16384" width="10.875" style="5"/>
  </cols>
  <sheetData>
    <row r="1" spans="1:10" x14ac:dyDescent="0.3">
      <c r="A1" s="173" t="s">
        <v>8</v>
      </c>
      <c r="F1" s="173" t="s">
        <v>8</v>
      </c>
    </row>
    <row r="2" spans="1:10" x14ac:dyDescent="0.3">
      <c r="B2" s="9" t="s">
        <v>1561</v>
      </c>
      <c r="C2" s="9" t="s">
        <v>1562</v>
      </c>
      <c r="D2" s="9" t="s">
        <v>1563</v>
      </c>
      <c r="E2" s="9" t="s">
        <v>1564</v>
      </c>
      <c r="G2" s="9" t="s">
        <v>1565</v>
      </c>
      <c r="H2" s="9" t="s">
        <v>1566</v>
      </c>
      <c r="I2" s="9" t="s">
        <v>1567</v>
      </c>
      <c r="J2" s="9" t="s">
        <v>1568</v>
      </c>
    </row>
    <row r="3" spans="1:10" x14ac:dyDescent="0.3">
      <c r="A3" s="139" t="s">
        <v>1558</v>
      </c>
      <c r="B3" s="174">
        <f>Export_Goods_EU!G20</f>
        <v>48.940000000000005</v>
      </c>
      <c r="C3" s="174">
        <f>Import_Goods_EU!H17</f>
        <v>34.519999999999996</v>
      </c>
      <c r="D3" s="174">
        <f>Export_Services_EU!H7</f>
        <v>63.726880750091098</v>
      </c>
      <c r="E3" s="174">
        <f>Import_Services_EU!H7</f>
        <v>64.070264229835672</v>
      </c>
      <c r="F3" s="139" t="s">
        <v>1558</v>
      </c>
      <c r="G3" s="175">
        <f>-EU_OutwardFDI_Flows!H7</f>
        <v>-4173.9589085438674</v>
      </c>
      <c r="H3" s="174">
        <f>-EU_InwardFDI_Flows!H7</f>
        <v>-193.16139525813165</v>
      </c>
      <c r="I3" s="174">
        <f>EU_OutwardFDI_Stock!H7</f>
        <v>65.399184734653488</v>
      </c>
      <c r="J3" s="174">
        <f>EU_InwardFDI_Stock!I7</f>
        <v>70.926179588275915</v>
      </c>
    </row>
    <row r="4" spans="1:10" x14ac:dyDescent="0.3">
      <c r="A4" s="139" t="s">
        <v>627</v>
      </c>
      <c r="B4" s="174">
        <f>Export_Goods_EU!G101</f>
        <v>48.060000000000016</v>
      </c>
      <c r="C4" s="174">
        <f>Import_Goods_EU!H106</f>
        <v>63.959999999999994</v>
      </c>
      <c r="D4" s="174">
        <f>Export_Services_EU!H31</f>
        <v>36.273119249908895</v>
      </c>
      <c r="E4" s="174">
        <f>Import_Services_EU!H30</f>
        <v>35.929735770164328</v>
      </c>
      <c r="F4" s="139" t="s">
        <v>627</v>
      </c>
      <c r="G4" s="175">
        <f>-EU_OutwardFDI_Flows!H30</f>
        <v>4073.9589085438665</v>
      </c>
      <c r="H4" s="174">
        <f>-EU_InwardFDI_Flows!H30</f>
        <v>93.161395258131634</v>
      </c>
      <c r="I4" s="174">
        <f>EU_OutwardFDI_Stock!H30</f>
        <v>34.600815265346519</v>
      </c>
      <c r="J4" s="174">
        <f>EU_InwardFDI_Stock!I30</f>
        <v>29.073820411724089</v>
      </c>
    </row>
    <row r="5" spans="1:10" x14ac:dyDescent="0.3">
      <c r="A5" s="139" t="s">
        <v>1560</v>
      </c>
      <c r="B5" s="174">
        <f>Export_Goods_EU!G102</f>
        <v>28.96</v>
      </c>
      <c r="C5" s="174">
        <f>Import_Goods_EU!H107</f>
        <v>43.079999999999991</v>
      </c>
      <c r="D5" s="174">
        <f>Export_Services_EU!H228</f>
        <v>21.21585345276333</v>
      </c>
      <c r="E5" s="174">
        <f>Import_Services_EU!L41</f>
        <v>21.057154454730856</v>
      </c>
      <c r="F5" s="139" t="s">
        <v>1560</v>
      </c>
      <c r="G5" s="175">
        <f>-EU_OutwardFDI_Flows!M40</f>
        <v>4252.1069368013841</v>
      </c>
      <c r="H5" s="174">
        <f>-EU_InwardFDI_Flows!M40</f>
        <v>136.2135658150934</v>
      </c>
      <c r="I5" s="174">
        <f>EU_OutwardFDI_Stock!M40</f>
        <v>22.659645371685599</v>
      </c>
      <c r="J5" s="174">
        <f>EU_InwardFDI_Stock!M40</f>
        <v>19.511140257745172</v>
      </c>
    </row>
    <row r="6" spans="1:10" x14ac:dyDescent="0.3">
      <c r="A6" s="139"/>
      <c r="B6" s="9" t="s">
        <v>18</v>
      </c>
      <c r="C6" s="9" t="s">
        <v>18</v>
      </c>
      <c r="D6" s="9" t="s">
        <v>18</v>
      </c>
      <c r="E6" s="9" t="s">
        <v>18</v>
      </c>
      <c r="F6" s="139"/>
      <c r="G6" s="9" t="s">
        <v>587</v>
      </c>
      <c r="H6" s="9" t="s">
        <v>348</v>
      </c>
      <c r="I6" s="9" t="s">
        <v>18</v>
      </c>
      <c r="J6" s="9" t="s">
        <v>30</v>
      </c>
    </row>
    <row r="7" spans="1:10" x14ac:dyDescent="0.3">
      <c r="B7" s="9" t="s">
        <v>60</v>
      </c>
      <c r="C7" s="9" t="s">
        <v>339</v>
      </c>
      <c r="D7" s="9" t="s">
        <v>348</v>
      </c>
      <c r="E7" s="9" t="s">
        <v>348</v>
      </c>
      <c r="G7" s="9" t="s">
        <v>30</v>
      </c>
      <c r="H7" s="9" t="s">
        <v>403</v>
      </c>
      <c r="I7" s="9" t="s">
        <v>348</v>
      </c>
      <c r="J7" s="9" t="s">
        <v>603</v>
      </c>
    </row>
    <row r="8" spans="1:10" x14ac:dyDescent="0.3">
      <c r="B8" s="9" t="s">
        <v>339</v>
      </c>
      <c r="C8" s="9" t="s">
        <v>60</v>
      </c>
      <c r="D8" s="9" t="s">
        <v>28</v>
      </c>
      <c r="E8" s="9" t="s">
        <v>603</v>
      </c>
      <c r="G8" s="9" t="s">
        <v>348</v>
      </c>
      <c r="H8" s="9" t="s">
        <v>45</v>
      </c>
      <c r="I8" s="9" t="s">
        <v>30</v>
      </c>
      <c r="J8" s="9" t="s">
        <v>339</v>
      </c>
    </row>
    <row r="9" spans="1:10" x14ac:dyDescent="0.3">
      <c r="B9" s="9" t="s">
        <v>353</v>
      </c>
      <c r="C9" s="9" t="s">
        <v>353</v>
      </c>
      <c r="D9" s="9" t="s">
        <v>339</v>
      </c>
      <c r="E9" s="9" t="s">
        <v>28</v>
      </c>
      <c r="G9" s="9" t="s">
        <v>18</v>
      </c>
      <c r="H9" s="9" t="s">
        <v>587</v>
      </c>
      <c r="I9" s="9" t="s">
        <v>339</v>
      </c>
      <c r="J9" s="9" t="s">
        <v>18</v>
      </c>
    </row>
    <row r="10" spans="1:10" x14ac:dyDescent="0.3">
      <c r="B10" s="9" t="s">
        <v>32</v>
      </c>
      <c r="C10" s="9" t="s">
        <v>28</v>
      </c>
      <c r="D10" s="9" t="s">
        <v>378</v>
      </c>
      <c r="E10" s="9" t="s">
        <v>218</v>
      </c>
      <c r="G10" s="9" t="s">
        <v>28</v>
      </c>
      <c r="H10" s="9" t="s">
        <v>30</v>
      </c>
      <c r="I10" s="9" t="s">
        <v>603</v>
      </c>
      <c r="J10" s="9" t="s">
        <v>32</v>
      </c>
    </row>
    <row r="11" spans="1:10" x14ac:dyDescent="0.3">
      <c r="B11" s="9" t="s">
        <v>28</v>
      </c>
      <c r="C11" s="9" t="s">
        <v>385</v>
      </c>
      <c r="D11" s="9" t="s">
        <v>30</v>
      </c>
      <c r="E11" s="9" t="s">
        <v>60</v>
      </c>
      <c r="G11" s="9" t="s">
        <v>596</v>
      </c>
      <c r="H11" s="9" t="s">
        <v>339</v>
      </c>
      <c r="I11" s="9" t="s">
        <v>403</v>
      </c>
      <c r="J11" s="9" t="s">
        <v>587</v>
      </c>
    </row>
    <row r="12" spans="1:10" x14ac:dyDescent="0.3">
      <c r="B12" s="9" t="s">
        <v>30</v>
      </c>
      <c r="C12" s="9" t="s">
        <v>645</v>
      </c>
      <c r="D12" s="9" t="s">
        <v>353</v>
      </c>
      <c r="E12" s="9" t="s">
        <v>378</v>
      </c>
      <c r="G12" s="9" t="s">
        <v>60</v>
      </c>
      <c r="H12" s="9" t="s">
        <v>44</v>
      </c>
      <c r="I12" s="9" t="s">
        <v>32</v>
      </c>
      <c r="J12" s="9" t="s">
        <v>348</v>
      </c>
    </row>
    <row r="13" spans="1:10" x14ac:dyDescent="0.3">
      <c r="B13" s="9" t="s">
        <v>378</v>
      </c>
      <c r="C13" s="9" t="s">
        <v>30</v>
      </c>
      <c r="D13" s="9" t="s">
        <v>60</v>
      </c>
      <c r="E13" s="9" t="s">
        <v>587</v>
      </c>
      <c r="G13" s="9" t="s">
        <v>281</v>
      </c>
      <c r="H13" s="9" t="s">
        <v>353</v>
      </c>
      <c r="I13" s="9" t="s">
        <v>587</v>
      </c>
      <c r="J13" s="9" t="s">
        <v>214</v>
      </c>
    </row>
    <row r="14" spans="1:10" x14ac:dyDescent="0.3">
      <c r="B14" s="9" t="s">
        <v>348</v>
      </c>
      <c r="C14" s="9" t="s">
        <v>302</v>
      </c>
      <c r="D14" s="9" t="s">
        <v>32</v>
      </c>
      <c r="E14" s="9" t="s">
        <v>339</v>
      </c>
      <c r="G14" s="9" t="s">
        <v>403</v>
      </c>
      <c r="H14" s="9" t="s">
        <v>214</v>
      </c>
      <c r="I14" s="9" t="s">
        <v>28</v>
      </c>
      <c r="J14" s="9" t="s">
        <v>596</v>
      </c>
    </row>
    <row r="15" spans="1:10" x14ac:dyDescent="0.3">
      <c r="B15" s="9" t="s">
        <v>377</v>
      </c>
      <c r="C15" s="9" t="s">
        <v>44</v>
      </c>
      <c r="D15" s="9" t="s">
        <v>44</v>
      </c>
      <c r="E15" s="9" t="s">
        <v>353</v>
      </c>
      <c r="G15" s="9" t="s">
        <v>237</v>
      </c>
      <c r="H15" s="9" t="s">
        <v>281</v>
      </c>
      <c r="I15" s="9" t="s">
        <v>596</v>
      </c>
      <c r="J15" s="9" t="s">
        <v>218</v>
      </c>
    </row>
    <row r="16" spans="1:10" x14ac:dyDescent="0.3">
      <c r="J16" s="9"/>
    </row>
    <row r="17" spans="1:10" x14ac:dyDescent="0.3">
      <c r="A17" s="173" t="s">
        <v>4</v>
      </c>
      <c r="F17" s="173" t="s">
        <v>4</v>
      </c>
    </row>
    <row r="18" spans="1:10" x14ac:dyDescent="0.3">
      <c r="B18" s="9" t="s">
        <v>1561</v>
      </c>
      <c r="C18" s="9" t="s">
        <v>1562</v>
      </c>
      <c r="D18" s="9" t="s">
        <v>1563</v>
      </c>
      <c r="E18" s="9" t="s">
        <v>1564</v>
      </c>
      <c r="G18" s="9" t="s">
        <v>1570</v>
      </c>
      <c r="H18" s="9" t="s">
        <v>1569</v>
      </c>
      <c r="I18" s="9" t="s">
        <v>1567</v>
      </c>
      <c r="J18" s="9" t="s">
        <v>1568</v>
      </c>
    </row>
    <row r="19" spans="1:10" x14ac:dyDescent="0.3">
      <c r="A19" s="139" t="s">
        <v>1558</v>
      </c>
      <c r="B19" s="174">
        <f>Export_Goods_Spain!H10</f>
        <v>42.390362615137995</v>
      </c>
      <c r="C19" s="174">
        <f>Import_Goods_Spain!I7</f>
        <v>24.732161254417012</v>
      </c>
      <c r="D19" s="174">
        <f>Export_Services_Spain!M6</f>
        <v>62.499881418800342</v>
      </c>
      <c r="E19" s="174">
        <f>Import_Services_Spain!M6</f>
        <v>56.000515223631588</v>
      </c>
      <c r="F19" s="139" t="s">
        <v>1558</v>
      </c>
      <c r="G19" s="174">
        <f>Spain_OutwardFDI_Flows!H7</f>
        <v>28.661212592948349</v>
      </c>
      <c r="H19" s="174">
        <f>Spain_InwardFDI_Flows!H7</f>
        <v>65.138108173529503</v>
      </c>
      <c r="I19" s="174">
        <f>Spain_OutwardFDI_Stock!I7</f>
        <v>52.002079216034545</v>
      </c>
      <c r="J19" s="174">
        <f>Spain_InwardFDI_Stock!I7</f>
        <v>73.514195254615117</v>
      </c>
    </row>
    <row r="20" spans="1:10" x14ac:dyDescent="0.3">
      <c r="A20" s="139" t="s">
        <v>627</v>
      </c>
      <c r="B20" s="174">
        <f>Export_Goods_Spain!H28</f>
        <v>57.609637384862012</v>
      </c>
      <c r="C20" s="174">
        <f>Import_Goods_Spain!I25</f>
        <v>75.267838745582978</v>
      </c>
      <c r="D20" s="174">
        <f>Export_Services_Spain!M29</f>
        <v>37.500118581199658</v>
      </c>
      <c r="E20" s="174">
        <f>Import_Services_Spain!M29</f>
        <v>43.999484776368405</v>
      </c>
      <c r="F20" s="139" t="s">
        <v>627</v>
      </c>
      <c r="G20" s="174">
        <f>Spain_OutwardFDI_Flows!H29</f>
        <v>71.33878740705164</v>
      </c>
      <c r="H20" s="174">
        <f>Spain_InwardFDI_Flows!H28</f>
        <v>34.861891826470497</v>
      </c>
      <c r="I20" s="174">
        <f>Spain_OutwardFDI_Stock!I30</f>
        <v>47.997920783965455</v>
      </c>
      <c r="J20" s="174">
        <f>Spain_InwardFDI_Stock!I30</f>
        <v>26.485804745384893</v>
      </c>
    </row>
    <row r="21" spans="1:10" x14ac:dyDescent="0.3">
      <c r="A21" s="139" t="s">
        <v>1560</v>
      </c>
      <c r="B21" s="174">
        <f>Export_Goods_Spain!M38</f>
        <v>34.036247976907354</v>
      </c>
      <c r="C21" s="174">
        <f>Import_Goods_Spain!N35</f>
        <v>47.085051649717165</v>
      </c>
      <c r="D21" s="174">
        <f>Export_Services_Spain!Q40</f>
        <v>20.296722099424798</v>
      </c>
      <c r="E21" s="174">
        <f>Import_Services_Spain!Q40</f>
        <v>23.771198998994084</v>
      </c>
      <c r="F21" s="139" t="s">
        <v>1560</v>
      </c>
      <c r="G21" s="174">
        <f>Spain_OutwardFDI_Flows!M39</f>
        <v>66.571717205173641</v>
      </c>
      <c r="H21" s="174">
        <f>Spain_InwardFDI_Flows!M38</f>
        <v>50.334848444097801</v>
      </c>
      <c r="I21" s="174">
        <f>Spain_OutwardFDI_Stock!N40</f>
        <v>41.715693094245722</v>
      </c>
      <c r="J21" s="174">
        <f>Spain_InwardFDI_Stock!N40</f>
        <v>23.895983483544651</v>
      </c>
    </row>
    <row r="22" spans="1:10" x14ac:dyDescent="0.3">
      <c r="A22" s="139"/>
      <c r="B22" s="174" t="s">
        <v>314</v>
      </c>
      <c r="C22" s="9" t="s">
        <v>18</v>
      </c>
      <c r="D22" s="9" t="s">
        <v>32</v>
      </c>
      <c r="E22" s="9" t="s">
        <v>18</v>
      </c>
      <c r="F22" s="139"/>
      <c r="G22" s="9" t="s">
        <v>32</v>
      </c>
      <c r="H22" s="9" t="s">
        <v>32</v>
      </c>
      <c r="I22" s="9" t="s">
        <v>30</v>
      </c>
      <c r="J22" s="9" t="s">
        <v>32</v>
      </c>
    </row>
    <row r="23" spans="1:10" x14ac:dyDescent="0.3">
      <c r="B23" s="174" t="s">
        <v>18</v>
      </c>
      <c r="C23" s="9" t="s">
        <v>60</v>
      </c>
      <c r="D23" s="9" t="s">
        <v>238</v>
      </c>
      <c r="E23" s="9" t="s">
        <v>314</v>
      </c>
      <c r="G23" s="9" t="s">
        <v>30</v>
      </c>
      <c r="H23" s="9" t="s">
        <v>18</v>
      </c>
      <c r="I23" s="9" t="s">
        <v>32</v>
      </c>
      <c r="J23" s="9" t="s">
        <v>381</v>
      </c>
    </row>
    <row r="24" spans="1:10" x14ac:dyDescent="0.3">
      <c r="B24" s="174" t="s">
        <v>60</v>
      </c>
      <c r="C24" s="9" t="s">
        <v>314</v>
      </c>
      <c r="D24" s="9" t="s">
        <v>30</v>
      </c>
      <c r="E24" s="9" t="s">
        <v>32</v>
      </c>
      <c r="G24" s="9" t="s">
        <v>60</v>
      </c>
      <c r="H24" s="9" t="s">
        <v>381</v>
      </c>
      <c r="I24" s="9" t="s">
        <v>5</v>
      </c>
      <c r="J24" s="9" t="s">
        <v>18</v>
      </c>
    </row>
    <row r="25" spans="1:10" x14ac:dyDescent="0.3">
      <c r="B25" s="9" t="s">
        <v>32</v>
      </c>
      <c r="C25" s="9" t="s">
        <v>30</v>
      </c>
      <c r="D25" s="9" t="s">
        <v>314</v>
      </c>
      <c r="E25" s="9" t="s">
        <v>348</v>
      </c>
      <c r="G25" s="9" t="s">
        <v>5</v>
      </c>
      <c r="H25" s="9" t="s">
        <v>242</v>
      </c>
      <c r="I25" s="9" t="s">
        <v>237</v>
      </c>
      <c r="J25" s="9" t="s">
        <v>403</v>
      </c>
    </row>
    <row r="26" spans="1:10" x14ac:dyDescent="0.3">
      <c r="B26" s="9" t="s">
        <v>30</v>
      </c>
      <c r="C26" s="9" t="s">
        <v>324</v>
      </c>
      <c r="D26" s="9" t="s">
        <v>378</v>
      </c>
      <c r="E26" s="9" t="s">
        <v>60</v>
      </c>
      <c r="G26" s="9" t="s">
        <v>238</v>
      </c>
      <c r="H26" s="9" t="s">
        <v>748</v>
      </c>
      <c r="I26" s="9" t="s">
        <v>238</v>
      </c>
      <c r="J26" s="9" t="s">
        <v>348</v>
      </c>
    </row>
    <row r="27" spans="1:10" x14ac:dyDescent="0.3">
      <c r="B27" s="9" t="s">
        <v>44</v>
      </c>
      <c r="C27" s="9" t="s">
        <v>203</v>
      </c>
      <c r="D27" s="9" t="s">
        <v>237</v>
      </c>
      <c r="E27" s="9" t="s">
        <v>238</v>
      </c>
      <c r="G27" s="9" t="s">
        <v>381</v>
      </c>
      <c r="H27" s="9" t="s">
        <v>678</v>
      </c>
      <c r="I27" s="9" t="s">
        <v>381</v>
      </c>
      <c r="J27" s="9" t="s">
        <v>30</v>
      </c>
    </row>
    <row r="28" spans="1:10" x14ac:dyDescent="0.3">
      <c r="B28" s="9" t="s">
        <v>378</v>
      </c>
      <c r="C28" s="9" t="s">
        <v>32</v>
      </c>
      <c r="D28" s="9" t="s">
        <v>18</v>
      </c>
      <c r="E28" s="9" t="s">
        <v>30</v>
      </c>
      <c r="G28" s="9" t="s">
        <v>18</v>
      </c>
      <c r="H28" s="9" t="s">
        <v>348</v>
      </c>
      <c r="I28" s="9" t="s">
        <v>60</v>
      </c>
      <c r="J28" s="9" t="s">
        <v>339</v>
      </c>
    </row>
    <row r="29" spans="1:10" x14ac:dyDescent="0.3">
      <c r="B29" s="9" t="s">
        <v>353</v>
      </c>
      <c r="C29" s="9" t="s">
        <v>28</v>
      </c>
      <c r="D29" s="9" t="s">
        <v>5</v>
      </c>
      <c r="E29" s="9" t="s">
        <v>28</v>
      </c>
      <c r="G29" s="9" t="s">
        <v>274</v>
      </c>
      <c r="H29" s="9" t="s">
        <v>238</v>
      </c>
      <c r="I29" s="9" t="s">
        <v>18</v>
      </c>
      <c r="J29" s="9" t="s">
        <v>238</v>
      </c>
    </row>
    <row r="30" spans="1:10" x14ac:dyDescent="0.3">
      <c r="B30" s="9" t="s">
        <v>281</v>
      </c>
      <c r="C30" s="9" t="s">
        <v>339</v>
      </c>
      <c r="D30" s="9" t="s">
        <v>334</v>
      </c>
      <c r="E30" s="9" t="s">
        <v>378</v>
      </c>
      <c r="G30" s="9" t="s">
        <v>237</v>
      </c>
      <c r="H30" s="9" t="s">
        <v>353</v>
      </c>
      <c r="I30" s="9" t="s">
        <v>334</v>
      </c>
      <c r="J30" s="9" t="s">
        <v>747</v>
      </c>
    </row>
    <row r="31" spans="1:10" x14ac:dyDescent="0.3">
      <c r="B31" s="9" t="s">
        <v>237</v>
      </c>
      <c r="C31" s="9" t="s">
        <v>44</v>
      </c>
      <c r="D31" s="9" t="s">
        <v>339</v>
      </c>
      <c r="E31" s="9" t="s">
        <v>251</v>
      </c>
      <c r="G31" s="9" t="s">
        <v>331</v>
      </c>
      <c r="H31" s="9" t="s">
        <v>603</v>
      </c>
      <c r="I31" s="9" t="s">
        <v>252</v>
      </c>
      <c r="J31" s="9" t="s">
        <v>678</v>
      </c>
    </row>
    <row r="33" spans="7:7" x14ac:dyDescent="0.3">
      <c r="G33" s="176" t="s">
        <v>1571</v>
      </c>
    </row>
    <row r="34" spans="7:7" x14ac:dyDescent="0.3">
      <c r="G34" s="176" t="s">
        <v>1572</v>
      </c>
    </row>
  </sheetData>
  <pageMargins left="0.70866141732283472" right="0.70866141732283472" top="0.74803149606299213" bottom="0.74803149606299213" header="0.31496062992125984" footer="0.31496062992125984"/>
  <pageSetup paperSize="9" scale="56" fitToHeight="0" orientation="landscape" r:id="rId1"/>
  <headerFooter>
    <oddHeader>&amp;L&amp;G</oddHeader>
    <oddFooter>&amp;C&amp;"Roboto Condensed,Normal"&amp;9Página &amp;P</oddFooter>
  </headerFooter>
  <legacyDrawingHF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2BED9-1F0F-9846-818A-368E2C5CC239}">
  <sheetPr codeName="Hoja34">
    <tabColor theme="5"/>
    <pageSetUpPr fitToPage="1"/>
  </sheetPr>
  <dimension ref="A1:H297"/>
  <sheetViews>
    <sheetView view="pageLayout" zoomScaleNormal="88" workbookViewId="0">
      <selection activeCell="D8" sqref="D8"/>
    </sheetView>
  </sheetViews>
  <sheetFormatPr baseColWidth="10" defaultRowHeight="17.25" x14ac:dyDescent="0.3"/>
  <cols>
    <col min="1" max="1" width="6.625" style="124" customWidth="1"/>
    <col min="2" max="2" width="7.875" style="4" customWidth="1"/>
    <col min="3" max="3" width="15.25" style="4" customWidth="1"/>
    <col min="4" max="4" width="15.75" style="4" customWidth="1"/>
    <col min="5" max="5" width="14.875" style="4" customWidth="1"/>
    <col min="6" max="6" width="16" style="4" customWidth="1"/>
    <col min="7" max="7" width="98.5" style="129" customWidth="1"/>
    <col min="8" max="16384" width="11" style="4"/>
  </cols>
  <sheetData>
    <row r="1" spans="1:7" ht="20.25" x14ac:dyDescent="0.35">
      <c r="A1" s="40" t="s">
        <v>1466</v>
      </c>
    </row>
    <row r="2" spans="1:7" x14ac:dyDescent="0.3">
      <c r="A2" s="4" t="s">
        <v>1632</v>
      </c>
    </row>
    <row r="3" spans="1:7" x14ac:dyDescent="0.3">
      <c r="A3" s="124" t="s">
        <v>1185</v>
      </c>
    </row>
    <row r="4" spans="1:7" x14ac:dyDescent="0.3">
      <c r="A4" s="124" t="s">
        <v>1633</v>
      </c>
    </row>
    <row r="5" spans="1:7" x14ac:dyDescent="0.3">
      <c r="A5" s="224" t="s">
        <v>1635</v>
      </c>
      <c r="B5" s="225"/>
      <c r="C5" s="225"/>
      <c r="D5" s="225"/>
      <c r="E5" s="225"/>
      <c r="F5" s="225"/>
      <c r="G5" s="225"/>
    </row>
    <row r="6" spans="1:7" x14ac:dyDescent="0.3">
      <c r="A6" s="225"/>
      <c r="B6" s="225"/>
      <c r="C6" s="225"/>
      <c r="D6" s="225"/>
      <c r="E6" s="225"/>
      <c r="F6" s="225"/>
      <c r="G6" s="225"/>
    </row>
    <row r="7" spans="1:7" x14ac:dyDescent="0.3">
      <c r="A7" s="124" t="s">
        <v>1187</v>
      </c>
    </row>
    <row r="8" spans="1:7" x14ac:dyDescent="0.3">
      <c r="A8" s="124" t="s">
        <v>1188</v>
      </c>
    </row>
    <row r="10" spans="1:7" x14ac:dyDescent="0.3">
      <c r="A10" s="196" t="s">
        <v>9</v>
      </c>
      <c r="B10" s="30" t="s">
        <v>0</v>
      </c>
      <c r="C10" s="25" t="s">
        <v>2</v>
      </c>
      <c r="D10" s="25" t="s">
        <v>3</v>
      </c>
      <c r="E10" s="25" t="s">
        <v>169</v>
      </c>
      <c r="F10" s="25" t="s">
        <v>1184</v>
      </c>
      <c r="G10" s="198" t="s">
        <v>1183</v>
      </c>
    </row>
    <row r="11" spans="1:7" x14ac:dyDescent="0.3">
      <c r="A11" s="196">
        <v>2015</v>
      </c>
      <c r="B11" s="197">
        <v>42339</v>
      </c>
      <c r="C11" s="25" t="s">
        <v>4</v>
      </c>
      <c r="D11" s="25" t="s">
        <v>5</v>
      </c>
      <c r="E11" s="25" t="s">
        <v>170</v>
      </c>
      <c r="F11" s="25" t="s">
        <v>6</v>
      </c>
      <c r="G11" s="198" t="s">
        <v>1344</v>
      </c>
    </row>
    <row r="12" spans="1:7" x14ac:dyDescent="0.3">
      <c r="A12" s="196">
        <v>2015</v>
      </c>
      <c r="B12" s="197">
        <v>42309</v>
      </c>
      <c r="C12" s="25" t="s">
        <v>4</v>
      </c>
      <c r="D12" s="25" t="s">
        <v>5</v>
      </c>
      <c r="E12" s="25" t="s">
        <v>170</v>
      </c>
      <c r="F12" s="25" t="s">
        <v>7</v>
      </c>
      <c r="G12" s="198" t="s">
        <v>1442</v>
      </c>
    </row>
    <row r="13" spans="1:7" x14ac:dyDescent="0.3">
      <c r="A13" s="196" t="s">
        <v>10</v>
      </c>
      <c r="B13" s="197">
        <v>42461</v>
      </c>
      <c r="C13" s="25" t="s">
        <v>4</v>
      </c>
      <c r="D13" s="25" t="s">
        <v>5</v>
      </c>
      <c r="E13" s="25" t="s">
        <v>170</v>
      </c>
      <c r="F13" s="25" t="s">
        <v>7</v>
      </c>
      <c r="G13" s="198" t="s">
        <v>1442</v>
      </c>
    </row>
    <row r="14" spans="1:7" x14ac:dyDescent="0.3">
      <c r="A14" s="196" t="s">
        <v>10</v>
      </c>
      <c r="B14" s="197">
        <v>42552</v>
      </c>
      <c r="C14" s="25" t="s">
        <v>4</v>
      </c>
      <c r="D14" s="25" t="s">
        <v>5</v>
      </c>
      <c r="E14" s="25" t="s">
        <v>170</v>
      </c>
      <c r="F14" s="25" t="s">
        <v>6</v>
      </c>
      <c r="G14" s="198" t="s">
        <v>1329</v>
      </c>
    </row>
    <row r="15" spans="1:7" x14ac:dyDescent="0.3">
      <c r="A15" s="196" t="s">
        <v>11</v>
      </c>
      <c r="B15" s="197">
        <v>43405</v>
      </c>
      <c r="C15" s="25" t="s">
        <v>4</v>
      </c>
      <c r="D15" s="25" t="s">
        <v>5</v>
      </c>
      <c r="E15" s="25" t="s">
        <v>170</v>
      </c>
      <c r="F15" s="25" t="s">
        <v>6</v>
      </c>
      <c r="G15" s="198" t="s">
        <v>1330</v>
      </c>
    </row>
    <row r="16" spans="1:7" ht="30" x14ac:dyDescent="0.3">
      <c r="A16" s="196" t="s">
        <v>12</v>
      </c>
      <c r="B16" s="197">
        <v>43549</v>
      </c>
      <c r="C16" s="25" t="s">
        <v>4</v>
      </c>
      <c r="D16" s="25" t="s">
        <v>5</v>
      </c>
      <c r="E16" s="25" t="s">
        <v>170</v>
      </c>
      <c r="F16" s="25" t="s">
        <v>6</v>
      </c>
      <c r="G16" s="198" t="s">
        <v>1331</v>
      </c>
    </row>
    <row r="17" spans="1:7" x14ac:dyDescent="0.3">
      <c r="A17" s="196" t="s">
        <v>13</v>
      </c>
      <c r="B17" s="197">
        <v>44348</v>
      </c>
      <c r="C17" s="25" t="s">
        <v>4</v>
      </c>
      <c r="D17" s="25" t="s">
        <v>5</v>
      </c>
      <c r="E17" s="25" t="s">
        <v>170</v>
      </c>
      <c r="F17" s="25" t="s">
        <v>6</v>
      </c>
      <c r="G17" s="198" t="s">
        <v>1332</v>
      </c>
    </row>
    <row r="18" spans="1:7" x14ac:dyDescent="0.3">
      <c r="A18" s="196" t="s">
        <v>14</v>
      </c>
      <c r="B18" s="197">
        <v>44835</v>
      </c>
      <c r="C18" s="25" t="s">
        <v>4</v>
      </c>
      <c r="D18" s="25" t="s">
        <v>5</v>
      </c>
      <c r="E18" s="25" t="s">
        <v>170</v>
      </c>
      <c r="F18" s="25" t="s">
        <v>7</v>
      </c>
      <c r="G18" s="198" t="s">
        <v>1333</v>
      </c>
    </row>
    <row r="19" spans="1:7" x14ac:dyDescent="0.3">
      <c r="A19" s="196" t="s">
        <v>15</v>
      </c>
      <c r="B19" s="197">
        <v>45261</v>
      </c>
      <c r="C19" s="25" t="s">
        <v>4</v>
      </c>
      <c r="D19" s="25" t="s">
        <v>5</v>
      </c>
      <c r="E19" s="25" t="s">
        <v>170</v>
      </c>
      <c r="F19" s="25" t="s">
        <v>6</v>
      </c>
      <c r="G19" s="198" t="s">
        <v>1334</v>
      </c>
    </row>
    <row r="20" spans="1:7" x14ac:dyDescent="0.3">
      <c r="A20" s="196" t="s">
        <v>10</v>
      </c>
      <c r="B20" s="197">
        <v>42370</v>
      </c>
      <c r="C20" s="25" t="s">
        <v>5</v>
      </c>
      <c r="D20" s="25" t="s">
        <v>4</v>
      </c>
      <c r="E20" s="25" t="s">
        <v>170</v>
      </c>
      <c r="F20" s="25" t="s">
        <v>7</v>
      </c>
      <c r="G20" s="198" t="s">
        <v>1335</v>
      </c>
    </row>
    <row r="21" spans="1:7" x14ac:dyDescent="0.3">
      <c r="A21" s="196" t="s">
        <v>10</v>
      </c>
      <c r="B21" s="197">
        <v>42705</v>
      </c>
      <c r="C21" s="25" t="s">
        <v>5</v>
      </c>
      <c r="D21" s="25" t="s">
        <v>4</v>
      </c>
      <c r="E21" s="25" t="s">
        <v>170</v>
      </c>
      <c r="F21" s="25" t="s">
        <v>7</v>
      </c>
      <c r="G21" s="198" t="s">
        <v>1336</v>
      </c>
    </row>
    <row r="22" spans="1:7" x14ac:dyDescent="0.3">
      <c r="A22" s="196" t="s">
        <v>16</v>
      </c>
      <c r="B22" s="197">
        <v>42767</v>
      </c>
      <c r="C22" s="25" t="s">
        <v>5</v>
      </c>
      <c r="D22" s="25" t="s">
        <v>4</v>
      </c>
      <c r="E22" s="25" t="s">
        <v>170</v>
      </c>
      <c r="F22" s="25" t="s">
        <v>6</v>
      </c>
      <c r="G22" s="198" t="s">
        <v>1337</v>
      </c>
    </row>
    <row r="23" spans="1:7" x14ac:dyDescent="0.3">
      <c r="A23" s="196" t="s">
        <v>16</v>
      </c>
      <c r="B23" s="197">
        <v>42917</v>
      </c>
      <c r="C23" s="25" t="s">
        <v>5</v>
      </c>
      <c r="D23" s="25" t="s">
        <v>4</v>
      </c>
      <c r="E23" s="25" t="s">
        <v>170</v>
      </c>
      <c r="F23" s="25" t="s">
        <v>7</v>
      </c>
      <c r="G23" s="198" t="s">
        <v>1338</v>
      </c>
    </row>
    <row r="24" spans="1:7" x14ac:dyDescent="0.3">
      <c r="A24" s="196" t="s">
        <v>12</v>
      </c>
      <c r="B24" s="197">
        <v>43800</v>
      </c>
      <c r="C24" s="25" t="s">
        <v>5</v>
      </c>
      <c r="D24" s="25" t="s">
        <v>4</v>
      </c>
      <c r="E24" s="25" t="s">
        <v>170</v>
      </c>
      <c r="F24" s="25" t="s">
        <v>6</v>
      </c>
      <c r="G24" s="198" t="s">
        <v>1339</v>
      </c>
    </row>
    <row r="25" spans="1:7" x14ac:dyDescent="0.3">
      <c r="A25" s="196" t="s">
        <v>17</v>
      </c>
      <c r="B25" s="197">
        <v>43862</v>
      </c>
      <c r="C25" s="25" t="s">
        <v>5</v>
      </c>
      <c r="D25" s="25" t="s">
        <v>4</v>
      </c>
      <c r="E25" s="25" t="s">
        <v>170</v>
      </c>
      <c r="F25" s="25" t="s">
        <v>6</v>
      </c>
      <c r="G25" s="198" t="s">
        <v>1340</v>
      </c>
    </row>
    <row r="26" spans="1:7" x14ac:dyDescent="0.3">
      <c r="A26" s="196" t="s">
        <v>13</v>
      </c>
      <c r="B26" s="197">
        <v>44317</v>
      </c>
      <c r="C26" s="25" t="s">
        <v>5</v>
      </c>
      <c r="D26" s="25" t="s">
        <v>4</v>
      </c>
      <c r="E26" s="25" t="s">
        <v>170</v>
      </c>
      <c r="F26" s="25" t="s">
        <v>6</v>
      </c>
      <c r="G26" s="198" t="s">
        <v>1340</v>
      </c>
    </row>
    <row r="27" spans="1:7" x14ac:dyDescent="0.3">
      <c r="A27" s="196" t="s">
        <v>14</v>
      </c>
      <c r="B27" s="197">
        <v>44682</v>
      </c>
      <c r="C27" s="25" t="s">
        <v>5</v>
      </c>
      <c r="D27" s="25" t="s">
        <v>4</v>
      </c>
      <c r="E27" s="25" t="s">
        <v>170</v>
      </c>
      <c r="F27" s="25" t="s">
        <v>6</v>
      </c>
      <c r="G27" s="198" t="s">
        <v>1341</v>
      </c>
    </row>
    <row r="28" spans="1:7" x14ac:dyDescent="0.3">
      <c r="A28" s="196" t="s">
        <v>10</v>
      </c>
      <c r="B28" s="197">
        <v>42430</v>
      </c>
      <c r="C28" s="25" t="s">
        <v>8</v>
      </c>
      <c r="D28" s="25" t="s">
        <v>5</v>
      </c>
      <c r="E28" s="25" t="s">
        <v>170</v>
      </c>
      <c r="F28" s="25" t="s">
        <v>7</v>
      </c>
      <c r="G28" s="198" t="s">
        <v>1324</v>
      </c>
    </row>
    <row r="29" spans="1:7" x14ac:dyDescent="0.3">
      <c r="A29" s="196" t="s">
        <v>11</v>
      </c>
      <c r="B29" s="197">
        <v>43405</v>
      </c>
      <c r="C29" s="25" t="s">
        <v>8</v>
      </c>
      <c r="D29" s="25" t="s">
        <v>5</v>
      </c>
      <c r="E29" s="25" t="s">
        <v>170</v>
      </c>
      <c r="F29" s="25" t="s">
        <v>6</v>
      </c>
      <c r="G29" s="198" t="s">
        <v>1191</v>
      </c>
    </row>
    <row r="30" spans="1:7" x14ac:dyDescent="0.3">
      <c r="A30" s="196" t="s">
        <v>11</v>
      </c>
      <c r="B30" s="197">
        <v>43101</v>
      </c>
      <c r="C30" s="25" t="s">
        <v>5</v>
      </c>
      <c r="D30" s="25" t="s">
        <v>8</v>
      </c>
      <c r="E30" s="25" t="s">
        <v>170</v>
      </c>
      <c r="F30" s="25" t="s">
        <v>7</v>
      </c>
      <c r="G30" s="198" t="s">
        <v>1345</v>
      </c>
    </row>
    <row r="31" spans="1:7" x14ac:dyDescent="0.3">
      <c r="A31" s="196" t="s">
        <v>14</v>
      </c>
      <c r="B31" s="197">
        <v>44835</v>
      </c>
      <c r="C31" s="25" t="s">
        <v>8</v>
      </c>
      <c r="D31" s="25" t="s">
        <v>5</v>
      </c>
      <c r="E31" s="25" t="s">
        <v>170</v>
      </c>
      <c r="F31" s="25" t="s">
        <v>7</v>
      </c>
      <c r="G31" s="198" t="s">
        <v>1192</v>
      </c>
    </row>
    <row r="32" spans="1:7" x14ac:dyDescent="0.3">
      <c r="A32" s="196" t="s">
        <v>15</v>
      </c>
      <c r="B32" s="197">
        <v>44927</v>
      </c>
      <c r="C32" s="25" t="s">
        <v>8</v>
      </c>
      <c r="D32" s="25" t="s">
        <v>5</v>
      </c>
      <c r="E32" s="25" t="s">
        <v>170</v>
      </c>
      <c r="F32" s="25" t="s">
        <v>6</v>
      </c>
      <c r="G32" s="198" t="s">
        <v>1325</v>
      </c>
    </row>
    <row r="33" spans="1:7" x14ac:dyDescent="0.3">
      <c r="A33" s="196" t="s">
        <v>12</v>
      </c>
      <c r="B33" s="197">
        <v>43556</v>
      </c>
      <c r="C33" s="25" t="s">
        <v>4</v>
      </c>
      <c r="D33" s="25" t="s">
        <v>18</v>
      </c>
      <c r="E33" s="25" t="s">
        <v>171</v>
      </c>
      <c r="F33" s="25" t="s">
        <v>7</v>
      </c>
      <c r="G33" s="198" t="s">
        <v>1342</v>
      </c>
    </row>
    <row r="34" spans="1:7" ht="30" x14ac:dyDescent="0.3">
      <c r="A34" s="196" t="s">
        <v>15</v>
      </c>
      <c r="B34" s="197">
        <v>44986</v>
      </c>
      <c r="C34" s="25" t="s">
        <v>4</v>
      </c>
      <c r="D34" s="25" t="s">
        <v>18</v>
      </c>
      <c r="E34" s="25" t="s">
        <v>171</v>
      </c>
      <c r="F34" s="25" t="s">
        <v>6</v>
      </c>
      <c r="G34" s="198" t="s">
        <v>1343</v>
      </c>
    </row>
    <row r="35" spans="1:7" x14ac:dyDescent="0.3">
      <c r="A35" s="196" t="s">
        <v>19</v>
      </c>
      <c r="B35" s="197">
        <v>45323</v>
      </c>
      <c r="C35" s="25" t="s">
        <v>18</v>
      </c>
      <c r="D35" s="25" t="s">
        <v>4</v>
      </c>
      <c r="E35" s="25" t="s">
        <v>171</v>
      </c>
      <c r="F35" s="25" t="s">
        <v>7</v>
      </c>
      <c r="G35" s="198" t="s">
        <v>1193</v>
      </c>
    </row>
    <row r="36" spans="1:7" x14ac:dyDescent="0.3">
      <c r="A36" s="196" t="s">
        <v>19</v>
      </c>
      <c r="B36" s="197">
        <v>45536</v>
      </c>
      <c r="C36" s="25" t="s">
        <v>4</v>
      </c>
      <c r="D36" s="25" t="s">
        <v>18</v>
      </c>
      <c r="E36" s="25" t="s">
        <v>171</v>
      </c>
      <c r="F36" s="25" t="s">
        <v>6</v>
      </c>
      <c r="G36" s="198" t="s">
        <v>1194</v>
      </c>
    </row>
    <row r="37" spans="1:7" x14ac:dyDescent="0.3">
      <c r="A37" s="196" t="s">
        <v>10</v>
      </c>
      <c r="B37" s="197">
        <v>42552</v>
      </c>
      <c r="C37" s="25" t="s">
        <v>8</v>
      </c>
      <c r="D37" s="25" t="s">
        <v>18</v>
      </c>
      <c r="E37" s="25" t="s">
        <v>171</v>
      </c>
      <c r="F37" s="25" t="s">
        <v>6</v>
      </c>
      <c r="G37" s="198" t="s">
        <v>1195</v>
      </c>
    </row>
    <row r="38" spans="1:7" x14ac:dyDescent="0.3">
      <c r="A38" s="196" t="s">
        <v>10</v>
      </c>
      <c r="B38" s="197">
        <v>42614</v>
      </c>
      <c r="C38" s="25" t="s">
        <v>8</v>
      </c>
      <c r="D38" s="25" t="s">
        <v>18</v>
      </c>
      <c r="E38" s="25" t="s">
        <v>171</v>
      </c>
      <c r="F38" s="25" t="s">
        <v>6</v>
      </c>
      <c r="G38" s="198" t="s">
        <v>1196</v>
      </c>
    </row>
    <row r="39" spans="1:7" x14ac:dyDescent="0.3">
      <c r="A39" s="196" t="s">
        <v>16</v>
      </c>
      <c r="B39" s="197">
        <v>42826</v>
      </c>
      <c r="C39" s="25" t="s">
        <v>8</v>
      </c>
      <c r="D39" s="25" t="s">
        <v>18</v>
      </c>
      <c r="E39" s="25" t="s">
        <v>171</v>
      </c>
      <c r="F39" s="25" t="s">
        <v>7</v>
      </c>
      <c r="G39" s="198" t="s">
        <v>1197</v>
      </c>
    </row>
    <row r="40" spans="1:7" x14ac:dyDescent="0.3">
      <c r="A40" s="196" t="s">
        <v>11</v>
      </c>
      <c r="B40" s="197">
        <v>43282</v>
      </c>
      <c r="C40" s="25" t="s">
        <v>8</v>
      </c>
      <c r="D40" s="25" t="s">
        <v>18</v>
      </c>
      <c r="E40" s="25" t="s">
        <v>171</v>
      </c>
      <c r="F40" s="25" t="s">
        <v>6</v>
      </c>
      <c r="G40" s="198" t="s">
        <v>1326</v>
      </c>
    </row>
    <row r="41" spans="1:7" x14ac:dyDescent="0.3">
      <c r="A41" s="196" t="s">
        <v>23</v>
      </c>
      <c r="B41" s="197">
        <v>42156</v>
      </c>
      <c r="C41" s="25" t="s">
        <v>18</v>
      </c>
      <c r="D41" s="25" t="s">
        <v>8</v>
      </c>
      <c r="E41" s="25" t="s">
        <v>171</v>
      </c>
      <c r="F41" s="25" t="s">
        <v>6</v>
      </c>
      <c r="G41" s="198" t="s">
        <v>21</v>
      </c>
    </row>
    <row r="42" spans="1:7" x14ac:dyDescent="0.3">
      <c r="A42" s="196" t="s">
        <v>16</v>
      </c>
      <c r="B42" s="197">
        <v>42887</v>
      </c>
      <c r="C42" s="25" t="s">
        <v>18</v>
      </c>
      <c r="D42" s="25" t="s">
        <v>8</v>
      </c>
      <c r="E42" s="25" t="s">
        <v>171</v>
      </c>
      <c r="F42" s="25" t="s">
        <v>6</v>
      </c>
      <c r="G42" s="198" t="s">
        <v>22</v>
      </c>
    </row>
    <row r="43" spans="1:7" x14ac:dyDescent="0.3">
      <c r="A43" s="196" t="s">
        <v>11</v>
      </c>
      <c r="B43" s="197">
        <v>43252</v>
      </c>
      <c r="C43" s="25" t="s">
        <v>18</v>
      </c>
      <c r="D43" s="25" t="s">
        <v>8</v>
      </c>
      <c r="E43" s="25" t="s">
        <v>171</v>
      </c>
      <c r="F43" s="25" t="s">
        <v>7</v>
      </c>
      <c r="G43" s="198" t="s">
        <v>1198</v>
      </c>
    </row>
    <row r="44" spans="1:7" x14ac:dyDescent="0.3">
      <c r="A44" s="196" t="s">
        <v>12</v>
      </c>
      <c r="B44" s="197">
        <v>43525</v>
      </c>
      <c r="C44" s="25" t="s">
        <v>18</v>
      </c>
      <c r="D44" s="25" t="s">
        <v>8</v>
      </c>
      <c r="E44" s="25" t="s">
        <v>171</v>
      </c>
      <c r="F44" s="25" t="s">
        <v>7</v>
      </c>
      <c r="G44" s="198" t="s">
        <v>1199</v>
      </c>
    </row>
    <row r="45" spans="1:7" x14ac:dyDescent="0.3">
      <c r="A45" s="196" t="s">
        <v>12</v>
      </c>
      <c r="B45" s="197">
        <v>43556</v>
      </c>
      <c r="C45" s="25" t="s">
        <v>18</v>
      </c>
      <c r="D45" s="25" t="s">
        <v>8</v>
      </c>
      <c r="E45" s="25" t="s">
        <v>171</v>
      </c>
      <c r="F45" s="25" t="s">
        <v>6</v>
      </c>
      <c r="G45" s="198" t="s">
        <v>24</v>
      </c>
    </row>
    <row r="46" spans="1:7" ht="30" x14ac:dyDescent="0.3">
      <c r="A46" s="196" t="s">
        <v>12</v>
      </c>
      <c r="B46" s="197">
        <v>43800</v>
      </c>
      <c r="C46" s="25" t="s">
        <v>18</v>
      </c>
      <c r="D46" s="25" t="s">
        <v>8</v>
      </c>
      <c r="E46" s="25" t="s">
        <v>171</v>
      </c>
      <c r="F46" s="25" t="s">
        <v>7</v>
      </c>
      <c r="G46" s="198" t="s">
        <v>1346</v>
      </c>
    </row>
    <row r="47" spans="1:7" x14ac:dyDescent="0.3">
      <c r="A47" s="196" t="s">
        <v>15</v>
      </c>
      <c r="B47" s="197">
        <v>45017</v>
      </c>
      <c r="C47" s="25" t="s">
        <v>8</v>
      </c>
      <c r="D47" s="25" t="s">
        <v>18</v>
      </c>
      <c r="E47" s="25" t="s">
        <v>171</v>
      </c>
      <c r="F47" s="25" t="s">
        <v>6</v>
      </c>
      <c r="G47" s="198" t="s">
        <v>1200</v>
      </c>
    </row>
    <row r="48" spans="1:7" x14ac:dyDescent="0.3">
      <c r="A48" s="196" t="s">
        <v>15</v>
      </c>
      <c r="B48" s="197">
        <v>45200</v>
      </c>
      <c r="C48" s="25" t="s">
        <v>8</v>
      </c>
      <c r="D48" s="25" t="s">
        <v>18</v>
      </c>
      <c r="E48" s="25" t="s">
        <v>171</v>
      </c>
      <c r="F48" s="25" t="s">
        <v>7</v>
      </c>
      <c r="G48" s="198" t="s">
        <v>1201</v>
      </c>
    </row>
    <row r="49" spans="1:7" x14ac:dyDescent="0.3">
      <c r="A49" s="196" t="s">
        <v>15</v>
      </c>
      <c r="B49" s="197">
        <v>45261</v>
      </c>
      <c r="C49" s="25" t="s">
        <v>8</v>
      </c>
      <c r="D49" s="25" t="s">
        <v>18</v>
      </c>
      <c r="E49" s="25" t="s">
        <v>171</v>
      </c>
      <c r="F49" s="25" t="s">
        <v>6</v>
      </c>
      <c r="G49" s="198" t="s">
        <v>1347</v>
      </c>
    </row>
    <row r="50" spans="1:7" x14ac:dyDescent="0.3">
      <c r="A50" s="196" t="s">
        <v>23</v>
      </c>
      <c r="B50" s="197">
        <v>42125</v>
      </c>
      <c r="C50" s="25" t="s">
        <v>18</v>
      </c>
      <c r="D50" s="25" t="s">
        <v>25</v>
      </c>
      <c r="E50" s="25" t="s">
        <v>171</v>
      </c>
      <c r="F50" s="25" t="s">
        <v>6</v>
      </c>
      <c r="G50" s="198" t="s">
        <v>1348</v>
      </c>
    </row>
    <row r="51" spans="1:7" x14ac:dyDescent="0.3">
      <c r="A51" s="196" t="s">
        <v>12</v>
      </c>
      <c r="B51" s="197">
        <v>43466</v>
      </c>
      <c r="C51" s="25" t="s">
        <v>18</v>
      </c>
      <c r="D51" s="25" t="s">
        <v>25</v>
      </c>
      <c r="E51" s="25" t="s">
        <v>171</v>
      </c>
      <c r="F51" s="25" t="s">
        <v>7</v>
      </c>
      <c r="G51" s="198" t="s">
        <v>1349</v>
      </c>
    </row>
    <row r="52" spans="1:7" x14ac:dyDescent="0.3">
      <c r="A52" s="196" t="s">
        <v>12</v>
      </c>
      <c r="B52" s="197">
        <v>43525</v>
      </c>
      <c r="C52" s="25" t="s">
        <v>18</v>
      </c>
      <c r="D52" s="25" t="s">
        <v>25</v>
      </c>
      <c r="E52" s="25" t="s">
        <v>171</v>
      </c>
      <c r="F52" s="25" t="s">
        <v>6</v>
      </c>
      <c r="G52" s="198" t="s">
        <v>1202</v>
      </c>
    </row>
    <row r="53" spans="1:7" ht="30" x14ac:dyDescent="0.3">
      <c r="A53" s="196" t="s">
        <v>23</v>
      </c>
      <c r="B53" s="197">
        <v>42248</v>
      </c>
      <c r="C53" s="25" t="s">
        <v>25</v>
      </c>
      <c r="D53" s="25" t="s">
        <v>18</v>
      </c>
      <c r="E53" s="25" t="s">
        <v>171</v>
      </c>
      <c r="F53" s="25" t="s">
        <v>7</v>
      </c>
      <c r="G53" s="198" t="s">
        <v>1350</v>
      </c>
    </row>
    <row r="54" spans="1:7" x14ac:dyDescent="0.3">
      <c r="A54" s="196" t="s">
        <v>10</v>
      </c>
      <c r="B54" s="197">
        <v>42614</v>
      </c>
      <c r="C54" s="25" t="s">
        <v>25</v>
      </c>
      <c r="D54" s="25" t="s">
        <v>18</v>
      </c>
      <c r="E54" s="25" t="s">
        <v>171</v>
      </c>
      <c r="F54" s="25" t="s">
        <v>6</v>
      </c>
      <c r="G54" s="198" t="s">
        <v>1203</v>
      </c>
    </row>
    <row r="55" spans="1:7" x14ac:dyDescent="0.3">
      <c r="A55" s="196" t="s">
        <v>16</v>
      </c>
      <c r="B55" s="197">
        <v>42856</v>
      </c>
      <c r="C55" s="25" t="s">
        <v>25</v>
      </c>
      <c r="D55" s="25" t="s">
        <v>18</v>
      </c>
      <c r="E55" s="25" t="s">
        <v>171</v>
      </c>
      <c r="F55" s="25" t="s">
        <v>6</v>
      </c>
      <c r="G55" s="198" t="s">
        <v>1204</v>
      </c>
    </row>
    <row r="56" spans="1:7" x14ac:dyDescent="0.3">
      <c r="A56" s="196" t="s">
        <v>16</v>
      </c>
      <c r="B56" s="197">
        <v>43070</v>
      </c>
      <c r="C56" s="25" t="s">
        <v>25</v>
      </c>
      <c r="D56" s="25" t="s">
        <v>18</v>
      </c>
      <c r="E56" s="25" t="s">
        <v>171</v>
      </c>
      <c r="F56" s="25" t="s">
        <v>7</v>
      </c>
      <c r="G56" s="198" t="s">
        <v>1328</v>
      </c>
    </row>
    <row r="57" spans="1:7" x14ac:dyDescent="0.3">
      <c r="A57" s="196" t="s">
        <v>12</v>
      </c>
      <c r="B57" s="197">
        <v>43770</v>
      </c>
      <c r="C57" s="25" t="s">
        <v>25</v>
      </c>
      <c r="D57" s="25" t="s">
        <v>18</v>
      </c>
      <c r="E57" s="25" t="s">
        <v>171</v>
      </c>
      <c r="F57" s="25" t="s">
        <v>7</v>
      </c>
      <c r="G57" s="198" t="s">
        <v>1327</v>
      </c>
    </row>
    <row r="58" spans="1:7" x14ac:dyDescent="0.3">
      <c r="A58" s="196" t="s">
        <v>13</v>
      </c>
      <c r="B58" s="197">
        <v>44501</v>
      </c>
      <c r="C58" s="25" t="s">
        <v>18</v>
      </c>
      <c r="D58" s="25" t="s">
        <v>25</v>
      </c>
      <c r="E58" s="25" t="s">
        <v>171</v>
      </c>
      <c r="F58" s="25" t="s">
        <v>7</v>
      </c>
      <c r="G58" s="198" t="s">
        <v>1205</v>
      </c>
    </row>
    <row r="59" spans="1:7" x14ac:dyDescent="0.3">
      <c r="A59" s="196" t="s">
        <v>15</v>
      </c>
      <c r="B59" s="197">
        <v>44958</v>
      </c>
      <c r="C59" s="25" t="s">
        <v>18</v>
      </c>
      <c r="D59" s="25" t="s">
        <v>25</v>
      </c>
      <c r="E59" s="25" t="s">
        <v>171</v>
      </c>
      <c r="F59" s="25" t="s">
        <v>7</v>
      </c>
      <c r="G59" s="198" t="s">
        <v>1206</v>
      </c>
    </row>
    <row r="60" spans="1:7" x14ac:dyDescent="0.3">
      <c r="A60" s="196" t="s">
        <v>15</v>
      </c>
      <c r="B60" s="197">
        <v>45170</v>
      </c>
      <c r="C60" s="25" t="s">
        <v>25</v>
      </c>
      <c r="D60" s="25" t="s">
        <v>18</v>
      </c>
      <c r="E60" s="25" t="s">
        <v>171</v>
      </c>
      <c r="F60" s="25" t="s">
        <v>7</v>
      </c>
      <c r="G60" s="198" t="s">
        <v>1351</v>
      </c>
    </row>
    <row r="61" spans="1:7" x14ac:dyDescent="0.3">
      <c r="A61" s="196" t="s">
        <v>19</v>
      </c>
      <c r="B61" s="197">
        <v>45474</v>
      </c>
      <c r="C61" s="25" t="s">
        <v>25</v>
      </c>
      <c r="D61" s="25" t="s">
        <v>18</v>
      </c>
      <c r="E61" s="25" t="s">
        <v>171</v>
      </c>
      <c r="F61" s="25" t="s">
        <v>6</v>
      </c>
      <c r="G61" s="198" t="s">
        <v>1207</v>
      </c>
    </row>
    <row r="62" spans="1:7" x14ac:dyDescent="0.3">
      <c r="A62" s="196" t="s">
        <v>19</v>
      </c>
      <c r="B62" s="197">
        <v>45597</v>
      </c>
      <c r="C62" s="25" t="s">
        <v>25</v>
      </c>
      <c r="D62" s="25" t="s">
        <v>18</v>
      </c>
      <c r="E62" s="25" t="s">
        <v>171</v>
      </c>
      <c r="F62" s="25" t="s">
        <v>6</v>
      </c>
      <c r="G62" s="198" t="s">
        <v>1208</v>
      </c>
    </row>
    <row r="63" spans="1:7" x14ac:dyDescent="0.3">
      <c r="A63" s="196" t="s">
        <v>16</v>
      </c>
      <c r="B63" s="197">
        <v>42856</v>
      </c>
      <c r="C63" s="25" t="s">
        <v>26</v>
      </c>
      <c r="D63" s="25" t="s">
        <v>18</v>
      </c>
      <c r="E63" s="25" t="s">
        <v>171</v>
      </c>
      <c r="F63" s="25" t="s">
        <v>6</v>
      </c>
      <c r="G63" s="198" t="s">
        <v>1209</v>
      </c>
    </row>
    <row r="64" spans="1:7" x14ac:dyDescent="0.3">
      <c r="A64" s="196" t="s">
        <v>10</v>
      </c>
      <c r="B64" s="197">
        <v>42522</v>
      </c>
      <c r="C64" s="25" t="s">
        <v>18</v>
      </c>
      <c r="D64" s="25" t="s">
        <v>26</v>
      </c>
      <c r="E64" s="25" t="s">
        <v>171</v>
      </c>
      <c r="F64" s="25" t="s">
        <v>6</v>
      </c>
      <c r="G64" s="198" t="s">
        <v>1210</v>
      </c>
    </row>
    <row r="65" spans="1:7" x14ac:dyDescent="0.3">
      <c r="A65" s="196" t="s">
        <v>14</v>
      </c>
      <c r="B65" s="197">
        <v>44593</v>
      </c>
      <c r="C65" s="25" t="s">
        <v>26</v>
      </c>
      <c r="D65" s="25" t="s">
        <v>18</v>
      </c>
      <c r="E65" s="25" t="s">
        <v>171</v>
      </c>
      <c r="F65" s="25" t="s">
        <v>6</v>
      </c>
      <c r="G65" s="198" t="s">
        <v>1352</v>
      </c>
    </row>
    <row r="66" spans="1:7" x14ac:dyDescent="0.3">
      <c r="A66" s="196" t="s">
        <v>19</v>
      </c>
      <c r="B66" s="197">
        <v>45444</v>
      </c>
      <c r="C66" s="25" t="s">
        <v>26</v>
      </c>
      <c r="D66" s="25" t="s">
        <v>18</v>
      </c>
      <c r="E66" s="25" t="s">
        <v>171</v>
      </c>
      <c r="F66" s="25" t="s">
        <v>6</v>
      </c>
      <c r="G66" s="198" t="s">
        <v>27</v>
      </c>
    </row>
    <row r="67" spans="1:7" x14ac:dyDescent="0.3">
      <c r="A67" s="196" t="s">
        <v>12</v>
      </c>
      <c r="B67" s="25"/>
      <c r="C67" s="25" t="s">
        <v>28</v>
      </c>
      <c r="D67" s="25" t="s">
        <v>4</v>
      </c>
      <c r="E67" s="25" t="s">
        <v>171</v>
      </c>
      <c r="F67" s="25" t="s">
        <v>7</v>
      </c>
      <c r="G67" s="198" t="s">
        <v>1353</v>
      </c>
    </row>
    <row r="68" spans="1:7" x14ac:dyDescent="0.3">
      <c r="A68" s="196" t="s">
        <v>12</v>
      </c>
      <c r="B68" s="25"/>
      <c r="C68" s="25" t="s">
        <v>4</v>
      </c>
      <c r="D68" s="25" t="s">
        <v>28</v>
      </c>
      <c r="E68" s="25" t="s">
        <v>171</v>
      </c>
      <c r="F68" s="25" t="s">
        <v>7</v>
      </c>
      <c r="G68" s="198" t="s">
        <v>1354</v>
      </c>
    </row>
    <row r="69" spans="1:7" x14ac:dyDescent="0.3">
      <c r="A69" s="196" t="s">
        <v>23</v>
      </c>
      <c r="B69" s="25"/>
      <c r="C69" s="25" t="s">
        <v>4</v>
      </c>
      <c r="D69" s="25" t="s">
        <v>28</v>
      </c>
      <c r="E69" s="25" t="s">
        <v>171</v>
      </c>
      <c r="F69" s="25" t="s">
        <v>7</v>
      </c>
      <c r="G69" s="198" t="s">
        <v>1355</v>
      </c>
    </row>
    <row r="70" spans="1:7" x14ac:dyDescent="0.3">
      <c r="A70" s="196" t="s">
        <v>13</v>
      </c>
      <c r="B70" s="25"/>
      <c r="C70" s="25" t="s">
        <v>28</v>
      </c>
      <c r="D70" s="25" t="s">
        <v>4</v>
      </c>
      <c r="E70" s="25" t="s">
        <v>171</v>
      </c>
      <c r="F70" s="25" t="s">
        <v>7</v>
      </c>
      <c r="G70" s="198" t="s">
        <v>1356</v>
      </c>
    </row>
    <row r="71" spans="1:7" x14ac:dyDescent="0.3">
      <c r="A71" s="196" t="s">
        <v>19</v>
      </c>
      <c r="B71" s="25"/>
      <c r="C71" s="25" t="s">
        <v>4</v>
      </c>
      <c r="D71" s="25" t="s">
        <v>28</v>
      </c>
      <c r="E71" s="25" t="s">
        <v>171</v>
      </c>
      <c r="F71" s="25" t="s">
        <v>6</v>
      </c>
      <c r="G71" s="198" t="s">
        <v>1357</v>
      </c>
    </row>
    <row r="72" spans="1:7" x14ac:dyDescent="0.3">
      <c r="A72" s="196" t="s">
        <v>14</v>
      </c>
      <c r="B72" s="25"/>
      <c r="C72" s="25" t="s">
        <v>4</v>
      </c>
      <c r="D72" s="25" t="s">
        <v>28</v>
      </c>
      <c r="E72" s="25" t="s">
        <v>171</v>
      </c>
      <c r="F72" s="25" t="s">
        <v>7</v>
      </c>
      <c r="G72" s="198" t="s">
        <v>1358</v>
      </c>
    </row>
    <row r="73" spans="1:7" x14ac:dyDescent="0.3">
      <c r="A73" s="196" t="s">
        <v>16</v>
      </c>
      <c r="B73" s="25"/>
      <c r="C73" s="25" t="s">
        <v>28</v>
      </c>
      <c r="D73" s="25" t="s">
        <v>4</v>
      </c>
      <c r="E73" s="25" t="s">
        <v>171</v>
      </c>
      <c r="F73" s="25" t="s">
        <v>6</v>
      </c>
      <c r="G73" s="198" t="s">
        <v>1359</v>
      </c>
    </row>
    <row r="74" spans="1:7" x14ac:dyDescent="0.3">
      <c r="A74" s="196" t="s">
        <v>13</v>
      </c>
      <c r="B74" s="25"/>
      <c r="C74" s="25" t="s">
        <v>28</v>
      </c>
      <c r="D74" s="25" t="s">
        <v>4</v>
      </c>
      <c r="E74" s="25" t="s">
        <v>171</v>
      </c>
      <c r="F74" s="25" t="s">
        <v>7</v>
      </c>
      <c r="G74" s="198" t="s">
        <v>1356</v>
      </c>
    </row>
    <row r="75" spans="1:7" x14ac:dyDescent="0.3">
      <c r="A75" s="196" t="s">
        <v>15</v>
      </c>
      <c r="B75" s="25"/>
      <c r="C75" s="25" t="s">
        <v>4</v>
      </c>
      <c r="D75" s="25" t="s">
        <v>28</v>
      </c>
      <c r="E75" s="25" t="s">
        <v>171</v>
      </c>
      <c r="F75" s="25" t="s">
        <v>7</v>
      </c>
      <c r="G75" s="198" t="s">
        <v>1360</v>
      </c>
    </row>
    <row r="76" spans="1:7" x14ac:dyDescent="0.3">
      <c r="A76" s="196" t="s">
        <v>16</v>
      </c>
      <c r="B76" s="197">
        <v>42826</v>
      </c>
      <c r="C76" s="25" t="s">
        <v>8</v>
      </c>
      <c r="D76" s="25" t="s">
        <v>28</v>
      </c>
      <c r="E76" s="25" t="s">
        <v>171</v>
      </c>
      <c r="F76" s="25" t="s">
        <v>7</v>
      </c>
      <c r="G76" s="198" t="s">
        <v>1211</v>
      </c>
    </row>
    <row r="77" spans="1:7" x14ac:dyDescent="0.3">
      <c r="A77" s="196" t="s">
        <v>16</v>
      </c>
      <c r="B77" s="197">
        <v>43009</v>
      </c>
      <c r="C77" s="25" t="s">
        <v>8</v>
      </c>
      <c r="D77" s="25" t="s">
        <v>28</v>
      </c>
      <c r="E77" s="25" t="s">
        <v>171</v>
      </c>
      <c r="F77" s="25" t="s">
        <v>6</v>
      </c>
      <c r="G77" s="198" t="s">
        <v>1212</v>
      </c>
    </row>
    <row r="78" spans="1:7" x14ac:dyDescent="0.3">
      <c r="A78" s="196" t="s">
        <v>11</v>
      </c>
      <c r="B78" s="197">
        <v>43252</v>
      </c>
      <c r="C78" s="25" t="s">
        <v>28</v>
      </c>
      <c r="D78" s="25" t="s">
        <v>8</v>
      </c>
      <c r="E78" s="25" t="s">
        <v>171</v>
      </c>
      <c r="F78" s="25" t="s">
        <v>7</v>
      </c>
      <c r="G78" s="198" t="s">
        <v>1213</v>
      </c>
    </row>
    <row r="79" spans="1:7" x14ac:dyDescent="0.3">
      <c r="A79" s="196" t="s">
        <v>17</v>
      </c>
      <c r="B79" s="197">
        <v>43831</v>
      </c>
      <c r="C79" s="25" t="s">
        <v>8</v>
      </c>
      <c r="D79" s="25" t="s">
        <v>28</v>
      </c>
      <c r="E79" s="25" t="s">
        <v>171</v>
      </c>
      <c r="F79" s="25" t="s">
        <v>7</v>
      </c>
      <c r="G79" s="198" t="s">
        <v>1361</v>
      </c>
    </row>
    <row r="80" spans="1:7" x14ac:dyDescent="0.3">
      <c r="A80" s="196" t="s">
        <v>14</v>
      </c>
      <c r="B80" s="197">
        <v>44652</v>
      </c>
      <c r="C80" s="25" t="s">
        <v>8</v>
      </c>
      <c r="D80" s="25" t="s">
        <v>28</v>
      </c>
      <c r="E80" s="25" t="s">
        <v>171</v>
      </c>
      <c r="F80" s="25" t="s">
        <v>6</v>
      </c>
      <c r="G80" s="198" t="s">
        <v>1214</v>
      </c>
    </row>
    <row r="81" spans="1:7" x14ac:dyDescent="0.3">
      <c r="A81" s="196" t="s">
        <v>15</v>
      </c>
      <c r="B81" s="197">
        <v>44986</v>
      </c>
      <c r="C81" s="25" t="s">
        <v>8</v>
      </c>
      <c r="D81" s="25" t="s">
        <v>28</v>
      </c>
      <c r="E81" s="25" t="s">
        <v>171</v>
      </c>
      <c r="F81" s="25" t="s">
        <v>7</v>
      </c>
      <c r="G81" s="198" t="s">
        <v>1215</v>
      </c>
    </row>
    <row r="82" spans="1:7" x14ac:dyDescent="0.3">
      <c r="A82" s="196" t="s">
        <v>15</v>
      </c>
      <c r="B82" s="197">
        <v>45170</v>
      </c>
      <c r="C82" s="25" t="s">
        <v>8</v>
      </c>
      <c r="D82" s="25" t="s">
        <v>28</v>
      </c>
      <c r="E82" s="25" t="s">
        <v>171</v>
      </c>
      <c r="F82" s="25" t="s">
        <v>6</v>
      </c>
      <c r="G82" s="198" t="s">
        <v>1216</v>
      </c>
    </row>
    <row r="83" spans="1:7" x14ac:dyDescent="0.3">
      <c r="A83" s="196" t="s">
        <v>17</v>
      </c>
      <c r="B83" s="197">
        <v>43862</v>
      </c>
      <c r="C83" s="25" t="s">
        <v>28</v>
      </c>
      <c r="D83" s="25" t="s">
        <v>8</v>
      </c>
      <c r="E83" s="25" t="s">
        <v>171</v>
      </c>
      <c r="F83" s="25" t="s">
        <v>7</v>
      </c>
      <c r="G83" s="198" t="s">
        <v>1362</v>
      </c>
    </row>
    <row r="84" spans="1:7" x14ac:dyDescent="0.3">
      <c r="A84" s="196" t="s">
        <v>10</v>
      </c>
      <c r="B84" s="197">
        <v>42614</v>
      </c>
      <c r="C84" s="25" t="s">
        <v>28</v>
      </c>
      <c r="D84" s="25" t="s">
        <v>25</v>
      </c>
      <c r="E84" s="25" t="s">
        <v>171</v>
      </c>
      <c r="F84" s="25" t="s">
        <v>7</v>
      </c>
      <c r="G84" s="198" t="s">
        <v>1363</v>
      </c>
    </row>
    <row r="85" spans="1:7" x14ac:dyDescent="0.3">
      <c r="A85" s="196" t="s">
        <v>11</v>
      </c>
      <c r="B85" s="197">
        <v>43252</v>
      </c>
      <c r="C85" s="25" t="s">
        <v>28</v>
      </c>
      <c r="D85" s="25" t="s">
        <v>25</v>
      </c>
      <c r="E85" s="25" t="s">
        <v>171</v>
      </c>
      <c r="F85" s="25" t="s">
        <v>7</v>
      </c>
      <c r="G85" s="198" t="s">
        <v>1363</v>
      </c>
    </row>
    <row r="86" spans="1:7" x14ac:dyDescent="0.3">
      <c r="A86" s="196" t="s">
        <v>12</v>
      </c>
      <c r="B86" s="197">
        <v>43800</v>
      </c>
      <c r="C86" s="25" t="s">
        <v>28</v>
      </c>
      <c r="D86" s="25" t="s">
        <v>25</v>
      </c>
      <c r="E86" s="25" t="s">
        <v>171</v>
      </c>
      <c r="F86" s="25" t="s">
        <v>7</v>
      </c>
      <c r="G86" s="198" t="s">
        <v>1364</v>
      </c>
    </row>
    <row r="87" spans="1:7" x14ac:dyDescent="0.3">
      <c r="A87" s="196" t="s">
        <v>16</v>
      </c>
      <c r="B87" s="197">
        <v>43009</v>
      </c>
      <c r="C87" s="25" t="s">
        <v>25</v>
      </c>
      <c r="D87" s="25" t="s">
        <v>28</v>
      </c>
      <c r="E87" s="25" t="s">
        <v>171</v>
      </c>
      <c r="F87" s="25" t="s">
        <v>6</v>
      </c>
      <c r="G87" s="198" t="s">
        <v>29</v>
      </c>
    </row>
    <row r="88" spans="1:7" x14ac:dyDescent="0.3">
      <c r="A88" s="196" t="s">
        <v>11</v>
      </c>
      <c r="B88" s="197">
        <v>43374</v>
      </c>
      <c r="C88" s="25" t="s">
        <v>25</v>
      </c>
      <c r="D88" s="25" t="s">
        <v>28</v>
      </c>
      <c r="E88" s="25" t="s">
        <v>171</v>
      </c>
      <c r="F88" s="25" t="s">
        <v>6</v>
      </c>
      <c r="G88" s="198" t="s">
        <v>1217</v>
      </c>
    </row>
    <row r="89" spans="1:7" x14ac:dyDescent="0.3">
      <c r="A89" s="196" t="s">
        <v>13</v>
      </c>
      <c r="B89" s="197">
        <v>44348</v>
      </c>
      <c r="C89" s="25" t="s">
        <v>28</v>
      </c>
      <c r="D89" s="25" t="s">
        <v>25</v>
      </c>
      <c r="E89" s="25" t="s">
        <v>171</v>
      </c>
      <c r="F89" s="25" t="s">
        <v>7</v>
      </c>
      <c r="G89" s="198" t="s">
        <v>1365</v>
      </c>
    </row>
    <row r="90" spans="1:7" x14ac:dyDescent="0.3">
      <c r="A90" s="196" t="s">
        <v>13</v>
      </c>
      <c r="B90" s="197">
        <v>44470</v>
      </c>
      <c r="C90" s="25" t="s">
        <v>28</v>
      </c>
      <c r="D90" s="25" t="s">
        <v>25</v>
      </c>
      <c r="E90" s="25" t="s">
        <v>171</v>
      </c>
      <c r="F90" s="25" t="s">
        <v>6</v>
      </c>
      <c r="G90" s="198" t="s">
        <v>1218</v>
      </c>
    </row>
    <row r="91" spans="1:7" x14ac:dyDescent="0.3">
      <c r="A91" s="196" t="s">
        <v>14</v>
      </c>
      <c r="B91" s="197">
        <v>44682</v>
      </c>
      <c r="C91" s="25" t="s">
        <v>28</v>
      </c>
      <c r="D91" s="25" t="s">
        <v>25</v>
      </c>
      <c r="E91" s="25" t="s">
        <v>171</v>
      </c>
      <c r="F91" s="25" t="s">
        <v>6</v>
      </c>
      <c r="G91" s="198" t="s">
        <v>1366</v>
      </c>
    </row>
    <row r="92" spans="1:7" x14ac:dyDescent="0.3">
      <c r="A92" s="196" t="s">
        <v>15</v>
      </c>
      <c r="B92" s="197">
        <v>44986</v>
      </c>
      <c r="C92" s="25" t="s">
        <v>25</v>
      </c>
      <c r="D92" s="25" t="s">
        <v>28</v>
      </c>
      <c r="E92" s="25" t="s">
        <v>171</v>
      </c>
      <c r="F92" s="25" t="s">
        <v>6</v>
      </c>
      <c r="G92" s="198" t="s">
        <v>1219</v>
      </c>
    </row>
    <row r="93" spans="1:7" x14ac:dyDescent="0.3">
      <c r="A93" s="196" t="s">
        <v>14</v>
      </c>
      <c r="B93" s="197">
        <v>44682</v>
      </c>
      <c r="C93" s="25" t="s">
        <v>25</v>
      </c>
      <c r="D93" s="25" t="s">
        <v>28</v>
      </c>
      <c r="E93" s="25" t="s">
        <v>171</v>
      </c>
      <c r="F93" s="25" t="s">
        <v>7</v>
      </c>
      <c r="G93" s="198" t="s">
        <v>1220</v>
      </c>
    </row>
    <row r="94" spans="1:7" x14ac:dyDescent="0.3">
      <c r="A94" s="196" t="s">
        <v>19</v>
      </c>
      <c r="B94" s="197">
        <v>45505</v>
      </c>
      <c r="C94" s="25" t="s">
        <v>28</v>
      </c>
      <c r="D94" s="25" t="s">
        <v>26</v>
      </c>
      <c r="E94" s="25" t="s">
        <v>171</v>
      </c>
      <c r="F94" s="25" t="s">
        <v>6</v>
      </c>
      <c r="G94" s="198" t="s">
        <v>1221</v>
      </c>
    </row>
    <row r="95" spans="1:7" x14ac:dyDescent="0.3">
      <c r="A95" s="196" t="s">
        <v>12</v>
      </c>
      <c r="B95" s="197">
        <v>43678</v>
      </c>
      <c r="C95" s="25" t="s">
        <v>28</v>
      </c>
      <c r="D95" s="25" t="s">
        <v>26</v>
      </c>
      <c r="E95" s="25" t="s">
        <v>171</v>
      </c>
      <c r="F95" s="25" t="s">
        <v>7</v>
      </c>
      <c r="G95" s="198" t="s">
        <v>1367</v>
      </c>
    </row>
    <row r="96" spans="1:7" x14ac:dyDescent="0.3">
      <c r="A96" s="196" t="s">
        <v>15</v>
      </c>
      <c r="B96" s="197">
        <v>45017</v>
      </c>
      <c r="C96" s="25" t="s">
        <v>30</v>
      </c>
      <c r="D96" s="25" t="s">
        <v>4</v>
      </c>
      <c r="E96" s="25" t="s">
        <v>170</v>
      </c>
      <c r="F96" s="25" t="s">
        <v>6</v>
      </c>
      <c r="G96" s="198" t="s">
        <v>1368</v>
      </c>
    </row>
    <row r="97" spans="1:7" x14ac:dyDescent="0.3">
      <c r="A97" s="196" t="s">
        <v>10</v>
      </c>
      <c r="B97" s="197">
        <v>42675</v>
      </c>
      <c r="C97" s="25" t="s">
        <v>30</v>
      </c>
      <c r="D97" s="25" t="s">
        <v>4</v>
      </c>
      <c r="E97" s="25" t="s">
        <v>170</v>
      </c>
      <c r="F97" s="25" t="s">
        <v>7</v>
      </c>
      <c r="G97" s="198" t="s">
        <v>1369</v>
      </c>
    </row>
    <row r="98" spans="1:7" x14ac:dyDescent="0.3">
      <c r="A98" s="196" t="s">
        <v>11</v>
      </c>
      <c r="B98" s="197">
        <v>43374</v>
      </c>
      <c r="C98" s="25" t="s">
        <v>30</v>
      </c>
      <c r="D98" s="25" t="s">
        <v>4</v>
      </c>
      <c r="E98" s="25" t="s">
        <v>170</v>
      </c>
      <c r="F98" s="25" t="s">
        <v>7</v>
      </c>
      <c r="G98" s="198" t="s">
        <v>1370</v>
      </c>
    </row>
    <row r="99" spans="1:7" x14ac:dyDescent="0.3">
      <c r="A99" s="196" t="s">
        <v>14</v>
      </c>
      <c r="B99" s="197">
        <v>44593</v>
      </c>
      <c r="C99" s="25" t="s">
        <v>30</v>
      </c>
      <c r="D99" s="25" t="s">
        <v>4</v>
      </c>
      <c r="E99" s="25" t="s">
        <v>170</v>
      </c>
      <c r="F99" s="25" t="s">
        <v>7</v>
      </c>
      <c r="G99" s="198" t="s">
        <v>1371</v>
      </c>
    </row>
    <row r="100" spans="1:7" x14ac:dyDescent="0.3">
      <c r="A100" s="196" t="s">
        <v>15</v>
      </c>
      <c r="B100" s="197">
        <v>45017</v>
      </c>
      <c r="C100" s="25" t="s">
        <v>30</v>
      </c>
      <c r="D100" s="25" t="s">
        <v>4</v>
      </c>
      <c r="E100" s="25" t="s">
        <v>170</v>
      </c>
      <c r="F100" s="25" t="s">
        <v>7</v>
      </c>
      <c r="G100" s="198" t="s">
        <v>1372</v>
      </c>
    </row>
    <row r="101" spans="1:7" x14ac:dyDescent="0.3">
      <c r="A101" s="196" t="s">
        <v>15</v>
      </c>
      <c r="B101" s="197">
        <v>44927</v>
      </c>
      <c r="C101" s="25" t="s">
        <v>4</v>
      </c>
      <c r="D101" s="25" t="s">
        <v>30</v>
      </c>
      <c r="E101" s="25" t="s">
        <v>170</v>
      </c>
      <c r="F101" s="25" t="s">
        <v>6</v>
      </c>
      <c r="G101" s="198" t="s">
        <v>1373</v>
      </c>
    </row>
    <row r="102" spans="1:7" x14ac:dyDescent="0.3">
      <c r="A102" s="196" t="s">
        <v>16</v>
      </c>
      <c r="B102" s="197">
        <v>42826</v>
      </c>
      <c r="C102" s="25" t="s">
        <v>4</v>
      </c>
      <c r="D102" s="25" t="s">
        <v>30</v>
      </c>
      <c r="E102" s="25" t="s">
        <v>170</v>
      </c>
      <c r="F102" s="25" t="s">
        <v>6</v>
      </c>
      <c r="G102" s="198" t="s">
        <v>1374</v>
      </c>
    </row>
    <row r="103" spans="1:7" x14ac:dyDescent="0.3">
      <c r="A103" s="196" t="s">
        <v>19</v>
      </c>
      <c r="B103" s="197">
        <v>45352</v>
      </c>
      <c r="C103" s="25" t="s">
        <v>4</v>
      </c>
      <c r="D103" s="25" t="s">
        <v>30</v>
      </c>
      <c r="E103" s="25" t="s">
        <v>170</v>
      </c>
      <c r="F103" s="25" t="s">
        <v>6</v>
      </c>
      <c r="G103" s="198" t="s">
        <v>1375</v>
      </c>
    </row>
    <row r="104" spans="1:7" x14ac:dyDescent="0.3">
      <c r="A104" s="196" t="s">
        <v>23</v>
      </c>
      <c r="B104" s="197">
        <v>42125</v>
      </c>
      <c r="C104" s="25" t="s">
        <v>4</v>
      </c>
      <c r="D104" s="25" t="s">
        <v>30</v>
      </c>
      <c r="E104" s="25" t="s">
        <v>170</v>
      </c>
      <c r="F104" s="25" t="s">
        <v>7</v>
      </c>
      <c r="G104" s="198" t="s">
        <v>1376</v>
      </c>
    </row>
    <row r="105" spans="1:7" x14ac:dyDescent="0.3">
      <c r="A105" s="196" t="s">
        <v>13</v>
      </c>
      <c r="B105" s="197">
        <v>44317</v>
      </c>
      <c r="C105" s="25" t="s">
        <v>4</v>
      </c>
      <c r="D105" s="25" t="s">
        <v>30</v>
      </c>
      <c r="E105" s="25" t="s">
        <v>170</v>
      </c>
      <c r="F105" s="25" t="s">
        <v>7</v>
      </c>
      <c r="G105" s="198" t="s">
        <v>1377</v>
      </c>
    </row>
    <row r="106" spans="1:7" x14ac:dyDescent="0.3">
      <c r="A106" s="196" t="s">
        <v>15</v>
      </c>
      <c r="B106" s="197">
        <v>44927</v>
      </c>
      <c r="C106" s="25" t="s">
        <v>4</v>
      </c>
      <c r="D106" s="25" t="s">
        <v>30</v>
      </c>
      <c r="E106" s="25" t="s">
        <v>170</v>
      </c>
      <c r="F106" s="25" t="s">
        <v>7</v>
      </c>
      <c r="G106" s="198" t="s">
        <v>1378</v>
      </c>
    </row>
    <row r="107" spans="1:7" x14ac:dyDescent="0.3">
      <c r="A107" s="196" t="s">
        <v>15</v>
      </c>
      <c r="B107" s="197">
        <v>45078</v>
      </c>
      <c r="C107" s="25" t="s">
        <v>8</v>
      </c>
      <c r="D107" s="25" t="s">
        <v>30</v>
      </c>
      <c r="E107" s="25" t="s">
        <v>170</v>
      </c>
      <c r="F107" s="25" t="s">
        <v>6</v>
      </c>
      <c r="G107" s="198" t="s">
        <v>1222</v>
      </c>
    </row>
    <row r="108" spans="1:7" x14ac:dyDescent="0.3">
      <c r="A108" s="196" t="s">
        <v>19</v>
      </c>
      <c r="B108" s="197">
        <v>45597</v>
      </c>
      <c r="C108" s="25" t="s">
        <v>8</v>
      </c>
      <c r="D108" s="25" t="s">
        <v>30</v>
      </c>
      <c r="E108" s="25" t="s">
        <v>170</v>
      </c>
      <c r="F108" s="25" t="s">
        <v>6</v>
      </c>
      <c r="G108" s="198" t="s">
        <v>1223</v>
      </c>
    </row>
    <row r="109" spans="1:7" x14ac:dyDescent="0.3">
      <c r="A109" s="196" t="s">
        <v>23</v>
      </c>
      <c r="B109" s="197">
        <v>42186</v>
      </c>
      <c r="C109" s="25" t="s">
        <v>30</v>
      </c>
      <c r="D109" s="25" t="s">
        <v>25</v>
      </c>
      <c r="E109" s="25" t="s">
        <v>170</v>
      </c>
      <c r="F109" s="25" t="s">
        <v>6</v>
      </c>
      <c r="G109" s="198" t="s">
        <v>1224</v>
      </c>
    </row>
    <row r="110" spans="1:7" x14ac:dyDescent="0.3">
      <c r="A110" s="196" t="s">
        <v>11</v>
      </c>
      <c r="B110" s="197">
        <v>43132</v>
      </c>
      <c r="C110" s="25" t="s">
        <v>30</v>
      </c>
      <c r="D110" s="25" t="s">
        <v>25</v>
      </c>
      <c r="E110" s="25" t="s">
        <v>170</v>
      </c>
      <c r="F110" s="25" t="s">
        <v>7</v>
      </c>
      <c r="G110" s="198" t="s">
        <v>1225</v>
      </c>
    </row>
    <row r="111" spans="1:7" x14ac:dyDescent="0.3">
      <c r="A111" s="196" t="s">
        <v>15</v>
      </c>
      <c r="B111" s="197">
        <v>45078</v>
      </c>
      <c r="C111" s="25" t="s">
        <v>30</v>
      </c>
      <c r="D111" s="25" t="s">
        <v>25</v>
      </c>
      <c r="E111" s="25" t="s">
        <v>170</v>
      </c>
      <c r="F111" s="25" t="s">
        <v>6</v>
      </c>
      <c r="G111" s="198" t="s">
        <v>31</v>
      </c>
    </row>
    <row r="112" spans="1:7" x14ac:dyDescent="0.3">
      <c r="A112" s="196" t="s">
        <v>19</v>
      </c>
      <c r="B112" s="197">
        <v>45566</v>
      </c>
      <c r="C112" s="25" t="s">
        <v>25</v>
      </c>
      <c r="D112" s="25" t="s">
        <v>30</v>
      </c>
      <c r="E112" s="25" t="s">
        <v>170</v>
      </c>
      <c r="F112" s="25" t="s">
        <v>7</v>
      </c>
      <c r="G112" s="198" t="s">
        <v>1226</v>
      </c>
    </row>
    <row r="113" spans="1:7" x14ac:dyDescent="0.3">
      <c r="A113" s="196" t="s">
        <v>19</v>
      </c>
      <c r="B113" s="197">
        <v>45413</v>
      </c>
      <c r="C113" s="25" t="s">
        <v>30</v>
      </c>
      <c r="D113" s="25" t="s">
        <v>25</v>
      </c>
      <c r="E113" s="25" t="s">
        <v>170</v>
      </c>
      <c r="F113" s="25" t="s">
        <v>7</v>
      </c>
      <c r="G113" s="198" t="s">
        <v>1227</v>
      </c>
    </row>
    <row r="114" spans="1:7" x14ac:dyDescent="0.3">
      <c r="A114" s="196" t="s">
        <v>19</v>
      </c>
      <c r="B114" s="197">
        <v>45444</v>
      </c>
      <c r="C114" s="25" t="s">
        <v>30</v>
      </c>
      <c r="D114" s="25" t="s">
        <v>25</v>
      </c>
      <c r="E114" s="25" t="s">
        <v>170</v>
      </c>
      <c r="F114" s="25" t="s">
        <v>6</v>
      </c>
      <c r="G114" s="198" t="s">
        <v>1228</v>
      </c>
    </row>
    <row r="115" spans="1:7" x14ac:dyDescent="0.3">
      <c r="A115" s="196" t="s">
        <v>19</v>
      </c>
      <c r="B115" s="197">
        <v>45474</v>
      </c>
      <c r="C115" s="25" t="s">
        <v>25</v>
      </c>
      <c r="D115" s="25" t="s">
        <v>30</v>
      </c>
      <c r="E115" s="25" t="s">
        <v>170</v>
      </c>
      <c r="F115" s="25" t="s">
        <v>6</v>
      </c>
      <c r="G115" s="198" t="s">
        <v>1229</v>
      </c>
    </row>
    <row r="116" spans="1:7" x14ac:dyDescent="0.3">
      <c r="A116" s="196" t="s">
        <v>19</v>
      </c>
      <c r="B116" s="197">
        <v>45597</v>
      </c>
      <c r="C116" s="25" t="s">
        <v>25</v>
      </c>
      <c r="D116" s="25" t="s">
        <v>30</v>
      </c>
      <c r="E116" s="25" t="s">
        <v>170</v>
      </c>
      <c r="F116" s="25" t="s">
        <v>6</v>
      </c>
      <c r="G116" s="198" t="s">
        <v>1230</v>
      </c>
    </row>
    <row r="117" spans="1:7" x14ac:dyDescent="0.3">
      <c r="A117" s="196" t="s">
        <v>12</v>
      </c>
      <c r="B117" s="197">
        <v>43466</v>
      </c>
      <c r="C117" s="25" t="s">
        <v>26</v>
      </c>
      <c r="D117" s="25" t="s">
        <v>30</v>
      </c>
      <c r="E117" s="25" t="s">
        <v>170</v>
      </c>
      <c r="F117" s="25" t="s">
        <v>7</v>
      </c>
      <c r="G117" s="198" t="s">
        <v>1231</v>
      </c>
    </row>
    <row r="118" spans="1:7" x14ac:dyDescent="0.3">
      <c r="A118" s="196" t="s">
        <v>17</v>
      </c>
      <c r="B118" s="197">
        <v>43862</v>
      </c>
      <c r="C118" s="25" t="s">
        <v>26</v>
      </c>
      <c r="D118" s="25" t="s">
        <v>30</v>
      </c>
      <c r="E118" s="25" t="s">
        <v>170</v>
      </c>
      <c r="F118" s="25" t="s">
        <v>7</v>
      </c>
      <c r="G118" s="198" t="s">
        <v>1232</v>
      </c>
    </row>
    <row r="119" spans="1:7" x14ac:dyDescent="0.3">
      <c r="A119" s="196" t="s">
        <v>12</v>
      </c>
      <c r="B119" s="197">
        <v>43497</v>
      </c>
      <c r="C119" s="25" t="s">
        <v>30</v>
      </c>
      <c r="D119" s="25" t="s">
        <v>26</v>
      </c>
      <c r="E119" s="25" t="s">
        <v>170</v>
      </c>
      <c r="F119" s="25" t="s">
        <v>7</v>
      </c>
      <c r="G119" s="198" t="s">
        <v>1233</v>
      </c>
    </row>
    <row r="120" spans="1:7" x14ac:dyDescent="0.3">
      <c r="A120" s="196" t="s">
        <v>12</v>
      </c>
      <c r="B120" s="197">
        <v>43586</v>
      </c>
      <c r="C120" s="25" t="s">
        <v>30</v>
      </c>
      <c r="D120" s="25" t="s">
        <v>26</v>
      </c>
      <c r="E120" s="25" t="s">
        <v>170</v>
      </c>
      <c r="F120" s="25" t="s">
        <v>7</v>
      </c>
      <c r="G120" s="198" t="s">
        <v>1234</v>
      </c>
    </row>
    <row r="121" spans="1:7" x14ac:dyDescent="0.3">
      <c r="A121" s="196" t="s">
        <v>11</v>
      </c>
      <c r="B121" s="197">
        <v>43191</v>
      </c>
      <c r="C121" s="25" t="s">
        <v>32</v>
      </c>
      <c r="D121" s="25" t="s">
        <v>4</v>
      </c>
      <c r="E121" s="25" t="s">
        <v>170</v>
      </c>
      <c r="F121" s="25" t="s">
        <v>6</v>
      </c>
      <c r="G121" s="198" t="s">
        <v>1379</v>
      </c>
    </row>
    <row r="122" spans="1:7" x14ac:dyDescent="0.3">
      <c r="A122" s="196" t="s">
        <v>16</v>
      </c>
      <c r="B122" s="197">
        <v>42826</v>
      </c>
      <c r="C122" s="25" t="s">
        <v>32</v>
      </c>
      <c r="D122" s="25" t="s">
        <v>4</v>
      </c>
      <c r="E122" s="25" t="s">
        <v>170</v>
      </c>
      <c r="F122" s="25" t="s">
        <v>7</v>
      </c>
      <c r="G122" s="198" t="s">
        <v>1380</v>
      </c>
    </row>
    <row r="123" spans="1:7" x14ac:dyDescent="0.3">
      <c r="A123" s="196" t="s">
        <v>13</v>
      </c>
      <c r="B123" s="197">
        <v>44287</v>
      </c>
      <c r="C123" s="25" t="s">
        <v>32</v>
      </c>
      <c r="D123" s="25" t="s">
        <v>4</v>
      </c>
      <c r="E123" s="25" t="s">
        <v>170</v>
      </c>
      <c r="F123" s="25" t="s">
        <v>7</v>
      </c>
      <c r="G123" s="198" t="s">
        <v>1381</v>
      </c>
    </row>
    <row r="124" spans="1:7" x14ac:dyDescent="0.3">
      <c r="A124" s="196" t="s">
        <v>23</v>
      </c>
      <c r="B124" s="197">
        <v>42186</v>
      </c>
      <c r="C124" s="25" t="s">
        <v>4</v>
      </c>
      <c r="D124" s="25" t="s">
        <v>32</v>
      </c>
      <c r="E124" s="25" t="s">
        <v>170</v>
      </c>
      <c r="F124" s="25" t="s">
        <v>6</v>
      </c>
      <c r="G124" s="198" t="s">
        <v>1382</v>
      </c>
    </row>
    <row r="125" spans="1:7" x14ac:dyDescent="0.3">
      <c r="A125" s="196" t="s">
        <v>16</v>
      </c>
      <c r="B125" s="197">
        <v>43040</v>
      </c>
      <c r="C125" s="25" t="s">
        <v>4</v>
      </c>
      <c r="D125" s="25" t="s">
        <v>32</v>
      </c>
      <c r="E125" s="25" t="s">
        <v>170</v>
      </c>
      <c r="F125" s="25" t="s">
        <v>6</v>
      </c>
      <c r="G125" s="198" t="s">
        <v>1383</v>
      </c>
    </row>
    <row r="126" spans="1:7" x14ac:dyDescent="0.3">
      <c r="A126" s="196" t="s">
        <v>11</v>
      </c>
      <c r="B126" s="197">
        <v>43405</v>
      </c>
      <c r="C126" s="25" t="s">
        <v>4</v>
      </c>
      <c r="D126" s="25" t="s">
        <v>32</v>
      </c>
      <c r="E126" s="25" t="s">
        <v>170</v>
      </c>
      <c r="F126" s="25" t="s">
        <v>6</v>
      </c>
      <c r="G126" s="198" t="s">
        <v>1384</v>
      </c>
    </row>
    <row r="127" spans="1:7" x14ac:dyDescent="0.3">
      <c r="A127" s="196" t="s">
        <v>12</v>
      </c>
      <c r="B127" s="197">
        <v>43466</v>
      </c>
      <c r="C127" s="25" t="s">
        <v>4</v>
      </c>
      <c r="D127" s="25" t="s">
        <v>32</v>
      </c>
      <c r="E127" s="25" t="s">
        <v>170</v>
      </c>
      <c r="F127" s="25" t="s">
        <v>6</v>
      </c>
      <c r="G127" s="198" t="s">
        <v>1385</v>
      </c>
    </row>
    <row r="128" spans="1:7" x14ac:dyDescent="0.3">
      <c r="A128" s="196" t="s">
        <v>16</v>
      </c>
      <c r="B128" s="197">
        <v>42795</v>
      </c>
      <c r="C128" s="25" t="s">
        <v>4</v>
      </c>
      <c r="D128" s="25" t="s">
        <v>32</v>
      </c>
      <c r="E128" s="25" t="s">
        <v>170</v>
      </c>
      <c r="F128" s="25" t="s">
        <v>7</v>
      </c>
      <c r="G128" s="198" t="s">
        <v>1386</v>
      </c>
    </row>
    <row r="129" spans="1:7" x14ac:dyDescent="0.3">
      <c r="A129" s="196" t="s">
        <v>17</v>
      </c>
      <c r="B129" s="197">
        <v>44136</v>
      </c>
      <c r="C129" s="25" t="s">
        <v>4</v>
      </c>
      <c r="D129" s="25" t="s">
        <v>32</v>
      </c>
      <c r="E129" s="25" t="s">
        <v>170</v>
      </c>
      <c r="F129" s="25" t="s">
        <v>7</v>
      </c>
      <c r="G129" s="198" t="s">
        <v>1387</v>
      </c>
    </row>
    <row r="130" spans="1:7" ht="30" x14ac:dyDescent="0.3">
      <c r="A130" s="196" t="s">
        <v>14</v>
      </c>
      <c r="B130" s="197">
        <v>44621</v>
      </c>
      <c r="C130" s="25" t="s">
        <v>4</v>
      </c>
      <c r="D130" s="25" t="s">
        <v>32</v>
      </c>
      <c r="E130" s="25" t="s">
        <v>170</v>
      </c>
      <c r="F130" s="25" t="s">
        <v>7</v>
      </c>
      <c r="G130" s="198" t="s">
        <v>1388</v>
      </c>
    </row>
    <row r="131" spans="1:7" x14ac:dyDescent="0.3">
      <c r="A131" s="196" t="s">
        <v>15</v>
      </c>
      <c r="B131" s="197">
        <v>45261</v>
      </c>
      <c r="C131" s="25" t="s">
        <v>4</v>
      </c>
      <c r="D131" s="25" t="s">
        <v>32</v>
      </c>
      <c r="E131" s="25" t="s">
        <v>170</v>
      </c>
      <c r="F131" s="25" t="s">
        <v>7</v>
      </c>
      <c r="G131" s="198" t="s">
        <v>1389</v>
      </c>
    </row>
    <row r="132" spans="1:7" x14ac:dyDescent="0.3">
      <c r="A132" s="196" t="s">
        <v>23</v>
      </c>
      <c r="B132" s="197">
        <v>42095</v>
      </c>
      <c r="C132" s="25" t="s">
        <v>8</v>
      </c>
      <c r="D132" s="25" t="s">
        <v>32</v>
      </c>
      <c r="E132" s="25" t="s">
        <v>170</v>
      </c>
      <c r="F132" s="25" t="s">
        <v>7</v>
      </c>
      <c r="G132" s="198" t="s">
        <v>1390</v>
      </c>
    </row>
    <row r="133" spans="1:7" x14ac:dyDescent="0.3">
      <c r="A133" s="196" t="s">
        <v>23</v>
      </c>
      <c r="B133" s="197">
        <v>42156</v>
      </c>
      <c r="C133" s="25" t="s">
        <v>32</v>
      </c>
      <c r="D133" s="25" t="s">
        <v>8</v>
      </c>
      <c r="E133" s="25" t="s">
        <v>170</v>
      </c>
      <c r="F133" s="25" t="s">
        <v>6</v>
      </c>
      <c r="G133" s="198" t="s">
        <v>33</v>
      </c>
    </row>
    <row r="134" spans="1:7" x14ac:dyDescent="0.3">
      <c r="A134" s="196" t="s">
        <v>10</v>
      </c>
      <c r="B134" s="197">
        <v>42491</v>
      </c>
      <c r="C134" s="25" t="s">
        <v>8</v>
      </c>
      <c r="D134" s="25" t="s">
        <v>32</v>
      </c>
      <c r="E134" s="25" t="s">
        <v>170</v>
      </c>
      <c r="F134" s="25" t="s">
        <v>7</v>
      </c>
      <c r="G134" s="198" t="s">
        <v>1235</v>
      </c>
    </row>
    <row r="135" spans="1:7" x14ac:dyDescent="0.3">
      <c r="A135" s="196" t="s">
        <v>15</v>
      </c>
      <c r="B135" s="197">
        <v>45078</v>
      </c>
      <c r="C135" s="25" t="s">
        <v>8</v>
      </c>
      <c r="D135" s="25" t="s">
        <v>32</v>
      </c>
      <c r="E135" s="25" t="s">
        <v>170</v>
      </c>
      <c r="F135" s="25" t="s">
        <v>6</v>
      </c>
      <c r="G135" s="198" t="s">
        <v>1391</v>
      </c>
    </row>
    <row r="136" spans="1:7" x14ac:dyDescent="0.3">
      <c r="A136" s="196" t="s">
        <v>13</v>
      </c>
      <c r="B136" s="197">
        <v>44440</v>
      </c>
      <c r="C136" s="25" t="s">
        <v>8</v>
      </c>
      <c r="D136" s="25" t="s">
        <v>32</v>
      </c>
      <c r="E136" s="25" t="s">
        <v>170</v>
      </c>
      <c r="F136" s="25" t="s">
        <v>6</v>
      </c>
      <c r="G136" s="198" t="s">
        <v>1236</v>
      </c>
    </row>
    <row r="137" spans="1:7" x14ac:dyDescent="0.3">
      <c r="A137" s="196" t="s">
        <v>23</v>
      </c>
      <c r="B137" s="197">
        <v>42156</v>
      </c>
      <c r="C137" s="25" t="s">
        <v>32</v>
      </c>
      <c r="D137" s="25" t="s">
        <v>25</v>
      </c>
      <c r="E137" s="25" t="s">
        <v>170</v>
      </c>
      <c r="F137" s="25" t="s">
        <v>6</v>
      </c>
      <c r="G137" s="198" t="s">
        <v>34</v>
      </c>
    </row>
    <row r="138" spans="1:7" x14ac:dyDescent="0.3">
      <c r="A138" s="196" t="s">
        <v>10</v>
      </c>
      <c r="B138" s="197">
        <v>42461</v>
      </c>
      <c r="C138" s="25" t="s">
        <v>25</v>
      </c>
      <c r="D138" s="25" t="s">
        <v>32</v>
      </c>
      <c r="E138" s="25" t="s">
        <v>170</v>
      </c>
      <c r="F138" s="25" t="s">
        <v>6</v>
      </c>
      <c r="G138" s="198" t="s">
        <v>1237</v>
      </c>
    </row>
    <row r="139" spans="1:7" x14ac:dyDescent="0.3">
      <c r="A139" s="196" t="s">
        <v>10</v>
      </c>
      <c r="B139" s="197">
        <v>42552</v>
      </c>
      <c r="C139" s="25" t="s">
        <v>25</v>
      </c>
      <c r="D139" s="25" t="s">
        <v>32</v>
      </c>
      <c r="E139" s="25" t="s">
        <v>170</v>
      </c>
      <c r="F139" s="25" t="s">
        <v>6</v>
      </c>
      <c r="G139" s="198" t="s">
        <v>35</v>
      </c>
    </row>
    <row r="140" spans="1:7" x14ac:dyDescent="0.3">
      <c r="A140" s="196" t="s">
        <v>13</v>
      </c>
      <c r="B140" s="197">
        <v>44348</v>
      </c>
      <c r="C140" s="25" t="s">
        <v>32</v>
      </c>
      <c r="D140" s="25" t="s">
        <v>25</v>
      </c>
      <c r="E140" s="25" t="s">
        <v>170</v>
      </c>
      <c r="F140" s="25" t="s">
        <v>7</v>
      </c>
      <c r="G140" s="198" t="s">
        <v>1238</v>
      </c>
    </row>
    <row r="141" spans="1:7" x14ac:dyDescent="0.3">
      <c r="A141" s="196" t="s">
        <v>16</v>
      </c>
      <c r="B141" s="197">
        <v>42826</v>
      </c>
      <c r="C141" s="25" t="s">
        <v>26</v>
      </c>
      <c r="D141" s="25" t="s">
        <v>32</v>
      </c>
      <c r="E141" s="25" t="s">
        <v>170</v>
      </c>
      <c r="F141" s="25" t="s">
        <v>6</v>
      </c>
      <c r="G141" s="198" t="s">
        <v>1392</v>
      </c>
    </row>
    <row r="142" spans="1:7" x14ac:dyDescent="0.3">
      <c r="A142" s="196" t="s">
        <v>12</v>
      </c>
      <c r="B142" s="197">
        <v>43800</v>
      </c>
      <c r="C142" s="25" t="s">
        <v>36</v>
      </c>
      <c r="D142" s="25" t="s">
        <v>4</v>
      </c>
      <c r="E142" s="25" t="s">
        <v>171</v>
      </c>
      <c r="F142" s="25" t="s">
        <v>7</v>
      </c>
      <c r="G142" s="198" t="s">
        <v>1393</v>
      </c>
    </row>
    <row r="143" spans="1:7" x14ac:dyDescent="0.3">
      <c r="A143" s="196" t="s">
        <v>14</v>
      </c>
      <c r="B143" s="197">
        <v>44866</v>
      </c>
      <c r="C143" s="25" t="s">
        <v>4</v>
      </c>
      <c r="D143" s="25" t="s">
        <v>36</v>
      </c>
      <c r="E143" s="25" t="s">
        <v>171</v>
      </c>
      <c r="F143" s="25" t="s">
        <v>6</v>
      </c>
      <c r="G143" s="198" t="s">
        <v>1394</v>
      </c>
    </row>
    <row r="144" spans="1:7" x14ac:dyDescent="0.3">
      <c r="A144" s="196" t="s">
        <v>14</v>
      </c>
      <c r="B144" s="197">
        <v>44743</v>
      </c>
      <c r="C144" s="25" t="s">
        <v>4</v>
      </c>
      <c r="D144" s="25" t="s">
        <v>36</v>
      </c>
      <c r="E144" s="25" t="s">
        <v>171</v>
      </c>
      <c r="F144" s="25" t="s">
        <v>7</v>
      </c>
      <c r="G144" s="198" t="s">
        <v>1395</v>
      </c>
    </row>
    <row r="145" spans="1:7" x14ac:dyDescent="0.3">
      <c r="A145" s="196" t="s">
        <v>10</v>
      </c>
      <c r="B145" s="197">
        <v>42461</v>
      </c>
      <c r="C145" s="25" t="s">
        <v>8</v>
      </c>
      <c r="D145" s="25" t="s">
        <v>36</v>
      </c>
      <c r="E145" s="25" t="s">
        <v>171</v>
      </c>
      <c r="F145" s="25" t="s">
        <v>7</v>
      </c>
      <c r="G145" s="198" t="s">
        <v>1396</v>
      </c>
    </row>
    <row r="146" spans="1:7" x14ac:dyDescent="0.3">
      <c r="A146" s="196" t="s">
        <v>10</v>
      </c>
      <c r="B146" s="197">
        <v>42461</v>
      </c>
      <c r="C146" s="25" t="s">
        <v>36</v>
      </c>
      <c r="D146" s="25" t="s">
        <v>8</v>
      </c>
      <c r="E146" s="25" t="s">
        <v>171</v>
      </c>
      <c r="F146" s="25" t="s">
        <v>6</v>
      </c>
      <c r="G146" s="198" t="s">
        <v>37</v>
      </c>
    </row>
    <row r="147" spans="1:7" x14ac:dyDescent="0.3">
      <c r="A147" s="196" t="s">
        <v>10</v>
      </c>
      <c r="B147" s="197">
        <v>42675</v>
      </c>
      <c r="C147" s="25" t="s">
        <v>36</v>
      </c>
      <c r="D147" s="25" t="s">
        <v>8</v>
      </c>
      <c r="E147" s="25" t="s">
        <v>171</v>
      </c>
      <c r="F147" s="25" t="s">
        <v>7</v>
      </c>
      <c r="G147" s="198" t="s">
        <v>1241</v>
      </c>
    </row>
    <row r="148" spans="1:7" x14ac:dyDescent="0.3">
      <c r="A148" s="196" t="s">
        <v>13</v>
      </c>
      <c r="B148" s="197">
        <v>44348</v>
      </c>
      <c r="C148" s="25" t="s">
        <v>8</v>
      </c>
      <c r="D148" s="25" t="s">
        <v>36</v>
      </c>
      <c r="E148" s="25" t="s">
        <v>171</v>
      </c>
      <c r="F148" s="25" t="s">
        <v>7</v>
      </c>
      <c r="G148" s="198" t="s">
        <v>1397</v>
      </c>
    </row>
    <row r="149" spans="1:7" x14ac:dyDescent="0.3">
      <c r="A149" s="196" t="s">
        <v>14</v>
      </c>
      <c r="B149" s="197">
        <v>44866</v>
      </c>
      <c r="C149" s="25" t="s">
        <v>8</v>
      </c>
      <c r="D149" s="25" t="s">
        <v>36</v>
      </c>
      <c r="E149" s="25" t="s">
        <v>171</v>
      </c>
      <c r="F149" s="25" t="s">
        <v>6</v>
      </c>
      <c r="G149" s="198" t="s">
        <v>1239</v>
      </c>
    </row>
    <row r="150" spans="1:7" x14ac:dyDescent="0.3">
      <c r="A150" s="196" t="s">
        <v>15</v>
      </c>
      <c r="B150" s="197">
        <v>45108</v>
      </c>
      <c r="C150" s="25" t="s">
        <v>8</v>
      </c>
      <c r="D150" s="25" t="s">
        <v>36</v>
      </c>
      <c r="E150" s="25" t="s">
        <v>171</v>
      </c>
      <c r="F150" s="25" t="s">
        <v>7</v>
      </c>
      <c r="G150" s="198" t="s">
        <v>1240</v>
      </c>
    </row>
    <row r="151" spans="1:7" x14ac:dyDescent="0.3">
      <c r="A151" s="196" t="s">
        <v>19</v>
      </c>
      <c r="B151" s="197">
        <v>45323</v>
      </c>
      <c r="C151" s="25" t="s">
        <v>36</v>
      </c>
      <c r="D151" s="25" t="s">
        <v>8</v>
      </c>
      <c r="E151" s="25" t="s">
        <v>171</v>
      </c>
      <c r="F151" s="25" t="s">
        <v>7</v>
      </c>
      <c r="G151" s="198" t="s">
        <v>1242</v>
      </c>
    </row>
    <row r="152" spans="1:7" x14ac:dyDescent="0.3">
      <c r="A152" s="196" t="s">
        <v>14</v>
      </c>
      <c r="B152" s="197">
        <v>44896</v>
      </c>
      <c r="C152" s="25" t="s">
        <v>36</v>
      </c>
      <c r="D152" s="25" t="s">
        <v>8</v>
      </c>
      <c r="E152" s="25" t="s">
        <v>171</v>
      </c>
      <c r="F152" s="25" t="s">
        <v>6</v>
      </c>
      <c r="G152" s="198" t="s">
        <v>38</v>
      </c>
    </row>
    <row r="153" spans="1:7" x14ac:dyDescent="0.3">
      <c r="A153" s="196" t="s">
        <v>16</v>
      </c>
      <c r="B153" s="197">
        <v>43009</v>
      </c>
      <c r="C153" s="25" t="s">
        <v>36</v>
      </c>
      <c r="D153" s="25" t="s">
        <v>25</v>
      </c>
      <c r="E153" s="25" t="s">
        <v>171</v>
      </c>
      <c r="F153" s="25" t="s">
        <v>7</v>
      </c>
      <c r="G153" s="198" t="s">
        <v>1243</v>
      </c>
    </row>
    <row r="154" spans="1:7" ht="30" x14ac:dyDescent="0.3">
      <c r="A154" s="196" t="s">
        <v>23</v>
      </c>
      <c r="B154" s="197">
        <v>42309</v>
      </c>
      <c r="C154" s="25" t="s">
        <v>25</v>
      </c>
      <c r="D154" s="25" t="s">
        <v>36</v>
      </c>
      <c r="E154" s="25" t="s">
        <v>171</v>
      </c>
      <c r="F154" s="25" t="s">
        <v>6</v>
      </c>
      <c r="G154" s="198" t="s">
        <v>39</v>
      </c>
    </row>
    <row r="155" spans="1:7" x14ac:dyDescent="0.3">
      <c r="A155" s="196" t="s">
        <v>11</v>
      </c>
      <c r="B155" s="25"/>
      <c r="C155" s="25" t="s">
        <v>25</v>
      </c>
      <c r="D155" s="25" t="s">
        <v>36</v>
      </c>
      <c r="E155" s="25" t="s">
        <v>171</v>
      </c>
      <c r="F155" s="25" t="s">
        <v>7</v>
      </c>
      <c r="G155" s="198" t="s">
        <v>1244</v>
      </c>
    </row>
    <row r="156" spans="1:7" x14ac:dyDescent="0.3">
      <c r="A156" s="196" t="s">
        <v>11</v>
      </c>
      <c r="B156" s="25"/>
      <c r="C156" s="25" t="s">
        <v>25</v>
      </c>
      <c r="D156" s="25" t="s">
        <v>36</v>
      </c>
      <c r="E156" s="25" t="s">
        <v>171</v>
      </c>
      <c r="F156" s="25" t="s">
        <v>6</v>
      </c>
      <c r="G156" s="198" t="s">
        <v>1398</v>
      </c>
    </row>
    <row r="157" spans="1:7" x14ac:dyDescent="0.3">
      <c r="A157" s="196" t="s">
        <v>13</v>
      </c>
      <c r="B157" s="197">
        <v>44348</v>
      </c>
      <c r="C157" s="25" t="s">
        <v>36</v>
      </c>
      <c r="D157" s="25" t="s">
        <v>25</v>
      </c>
      <c r="E157" s="25" t="s">
        <v>171</v>
      </c>
      <c r="F157" s="25" t="s">
        <v>7</v>
      </c>
      <c r="G157" s="198" t="s">
        <v>1245</v>
      </c>
    </row>
    <row r="158" spans="1:7" x14ac:dyDescent="0.3">
      <c r="A158" s="196" t="s">
        <v>13</v>
      </c>
      <c r="B158" s="197">
        <v>44470</v>
      </c>
      <c r="C158" s="25" t="s">
        <v>36</v>
      </c>
      <c r="D158" s="25" t="s">
        <v>25</v>
      </c>
      <c r="E158" s="25" t="s">
        <v>171</v>
      </c>
      <c r="F158" s="25" t="s">
        <v>6</v>
      </c>
      <c r="G158" s="198" t="s">
        <v>40</v>
      </c>
    </row>
    <row r="159" spans="1:7" x14ac:dyDescent="0.3">
      <c r="A159" s="196" t="s">
        <v>19</v>
      </c>
      <c r="B159" s="197">
        <v>45597</v>
      </c>
      <c r="C159" s="25" t="s">
        <v>36</v>
      </c>
      <c r="D159" s="25" t="s">
        <v>25</v>
      </c>
      <c r="E159" s="25" t="s">
        <v>171</v>
      </c>
      <c r="F159" s="25" t="s">
        <v>7</v>
      </c>
      <c r="G159" s="198" t="s">
        <v>1246</v>
      </c>
    </row>
    <row r="160" spans="1:7" x14ac:dyDescent="0.3">
      <c r="A160" s="196" t="s">
        <v>14</v>
      </c>
      <c r="B160" s="197">
        <v>44866</v>
      </c>
      <c r="C160" s="25" t="s">
        <v>25</v>
      </c>
      <c r="D160" s="25" t="s">
        <v>36</v>
      </c>
      <c r="E160" s="25" t="s">
        <v>171</v>
      </c>
      <c r="F160" s="25" t="s">
        <v>6</v>
      </c>
      <c r="G160" s="198" t="s">
        <v>41</v>
      </c>
    </row>
    <row r="161" spans="1:7" x14ac:dyDescent="0.3">
      <c r="A161" s="196" t="s">
        <v>23</v>
      </c>
      <c r="B161" s="197">
        <v>42005</v>
      </c>
      <c r="C161" s="25" t="s">
        <v>4</v>
      </c>
      <c r="D161" s="25" t="s">
        <v>44</v>
      </c>
      <c r="E161" s="25" t="s">
        <v>172</v>
      </c>
      <c r="F161" s="25" t="s">
        <v>6</v>
      </c>
      <c r="G161" s="198" t="s">
        <v>1399</v>
      </c>
    </row>
    <row r="162" spans="1:7" x14ac:dyDescent="0.3">
      <c r="A162" s="196" t="s">
        <v>16</v>
      </c>
      <c r="B162" s="197">
        <v>43040</v>
      </c>
      <c r="C162" s="25" t="s">
        <v>4</v>
      </c>
      <c r="D162" s="25" t="s">
        <v>4</v>
      </c>
      <c r="E162" s="25" t="s">
        <v>172</v>
      </c>
      <c r="F162" s="25" t="s">
        <v>7</v>
      </c>
      <c r="G162" s="198" t="s">
        <v>1400</v>
      </c>
    </row>
    <row r="163" spans="1:7" x14ac:dyDescent="0.3">
      <c r="A163" s="196" t="s">
        <v>14</v>
      </c>
      <c r="B163" s="197">
        <v>44713</v>
      </c>
      <c r="C163" s="25" t="s">
        <v>44</v>
      </c>
      <c r="D163" s="25" t="s">
        <v>4</v>
      </c>
      <c r="E163" s="25" t="s">
        <v>172</v>
      </c>
      <c r="F163" s="25" t="s">
        <v>7</v>
      </c>
      <c r="G163" s="198" t="s">
        <v>1401</v>
      </c>
    </row>
    <row r="164" spans="1:7" x14ac:dyDescent="0.3">
      <c r="A164" s="196" t="s">
        <v>19</v>
      </c>
      <c r="B164" s="197">
        <v>45413</v>
      </c>
      <c r="C164" s="25" t="s">
        <v>44</v>
      </c>
      <c r="D164" s="25" t="s">
        <v>4</v>
      </c>
      <c r="E164" s="25" t="s">
        <v>172</v>
      </c>
      <c r="F164" s="25" t="s">
        <v>7</v>
      </c>
      <c r="G164" s="198" t="s">
        <v>1402</v>
      </c>
    </row>
    <row r="165" spans="1:7" ht="30" x14ac:dyDescent="0.3">
      <c r="A165" s="196" t="s">
        <v>16</v>
      </c>
      <c r="B165" s="197">
        <v>42736</v>
      </c>
      <c r="C165" s="25" t="s">
        <v>4</v>
      </c>
      <c r="D165" s="25" t="s">
        <v>44</v>
      </c>
      <c r="E165" s="25" t="s">
        <v>172</v>
      </c>
      <c r="F165" s="25" t="s">
        <v>6</v>
      </c>
      <c r="G165" s="198" t="s">
        <v>1403</v>
      </c>
    </row>
    <row r="166" spans="1:7" x14ac:dyDescent="0.3">
      <c r="A166" s="196" t="s">
        <v>19</v>
      </c>
      <c r="B166" s="197">
        <v>45383</v>
      </c>
      <c r="C166" s="25" t="s">
        <v>4</v>
      </c>
      <c r="D166" s="25" t="s">
        <v>44</v>
      </c>
      <c r="E166" s="25" t="s">
        <v>172</v>
      </c>
      <c r="F166" s="25" t="s">
        <v>6</v>
      </c>
      <c r="G166" s="198" t="s">
        <v>1404</v>
      </c>
    </row>
    <row r="167" spans="1:7" x14ac:dyDescent="0.3">
      <c r="A167" s="196" t="s">
        <v>13</v>
      </c>
      <c r="B167" s="197">
        <v>44228</v>
      </c>
      <c r="C167" s="25" t="s">
        <v>4</v>
      </c>
      <c r="D167" s="25" t="s">
        <v>44</v>
      </c>
      <c r="E167" s="25" t="s">
        <v>172</v>
      </c>
      <c r="F167" s="25" t="s">
        <v>7</v>
      </c>
      <c r="G167" s="198" t="s">
        <v>1405</v>
      </c>
    </row>
    <row r="168" spans="1:7" x14ac:dyDescent="0.3">
      <c r="A168" s="196" t="s">
        <v>19</v>
      </c>
      <c r="B168" s="197">
        <v>45323</v>
      </c>
      <c r="C168" s="25" t="s">
        <v>4</v>
      </c>
      <c r="D168" s="25" t="s">
        <v>44</v>
      </c>
      <c r="E168" s="25" t="s">
        <v>172</v>
      </c>
      <c r="F168" s="25" t="s">
        <v>7</v>
      </c>
      <c r="G168" s="198" t="s">
        <v>1406</v>
      </c>
    </row>
    <row r="169" spans="1:7" x14ac:dyDescent="0.3">
      <c r="A169" s="196" t="s">
        <v>17</v>
      </c>
      <c r="B169" s="197">
        <v>43831</v>
      </c>
      <c r="C169" s="25" t="s">
        <v>44</v>
      </c>
      <c r="D169" s="25" t="s">
        <v>8</v>
      </c>
      <c r="E169" s="25" t="s">
        <v>172</v>
      </c>
      <c r="F169" s="25" t="s">
        <v>7</v>
      </c>
      <c r="G169" s="198" t="s">
        <v>1247</v>
      </c>
    </row>
    <row r="170" spans="1:7" x14ac:dyDescent="0.3">
      <c r="A170" s="196" t="s">
        <v>17</v>
      </c>
      <c r="B170" s="197">
        <v>44075</v>
      </c>
      <c r="C170" s="25" t="s">
        <v>44</v>
      </c>
      <c r="D170" s="25" t="s">
        <v>8</v>
      </c>
      <c r="E170" s="25" t="s">
        <v>172</v>
      </c>
      <c r="F170" s="25" t="s">
        <v>7</v>
      </c>
      <c r="G170" s="198" t="s">
        <v>1407</v>
      </c>
    </row>
    <row r="171" spans="1:7" x14ac:dyDescent="0.3">
      <c r="A171" s="196" t="s">
        <v>14</v>
      </c>
      <c r="B171" s="197">
        <v>44805</v>
      </c>
      <c r="C171" s="25" t="s">
        <v>8</v>
      </c>
      <c r="D171" s="25" t="s">
        <v>44</v>
      </c>
      <c r="E171" s="25" t="s">
        <v>172</v>
      </c>
      <c r="F171" s="25" t="s">
        <v>6</v>
      </c>
      <c r="G171" s="198" t="s">
        <v>1248</v>
      </c>
    </row>
    <row r="172" spans="1:7" x14ac:dyDescent="0.3">
      <c r="A172" s="196" t="s">
        <v>19</v>
      </c>
      <c r="B172" s="197">
        <v>45505</v>
      </c>
      <c r="C172" s="25" t="s">
        <v>8</v>
      </c>
      <c r="D172" s="25" t="s">
        <v>44</v>
      </c>
      <c r="E172" s="25" t="s">
        <v>172</v>
      </c>
      <c r="F172" s="25" t="s">
        <v>6</v>
      </c>
      <c r="G172" s="198" t="s">
        <v>1249</v>
      </c>
    </row>
    <row r="173" spans="1:7" x14ac:dyDescent="0.3">
      <c r="A173" s="196" t="s">
        <v>17</v>
      </c>
      <c r="B173" s="197">
        <v>44075</v>
      </c>
      <c r="C173" s="25" t="s">
        <v>44</v>
      </c>
      <c r="D173" s="25" t="s">
        <v>8</v>
      </c>
      <c r="E173" s="25" t="s">
        <v>172</v>
      </c>
      <c r="F173" s="25" t="s">
        <v>7</v>
      </c>
      <c r="G173" s="198" t="s">
        <v>1250</v>
      </c>
    </row>
    <row r="174" spans="1:7" x14ac:dyDescent="0.3">
      <c r="A174" s="196" t="s">
        <v>15</v>
      </c>
      <c r="B174" s="197">
        <v>44958</v>
      </c>
      <c r="C174" s="25" t="s">
        <v>44</v>
      </c>
      <c r="D174" s="25" t="s">
        <v>8</v>
      </c>
      <c r="E174" s="25" t="s">
        <v>172</v>
      </c>
      <c r="F174" s="25" t="s">
        <v>7</v>
      </c>
      <c r="G174" s="198" t="s">
        <v>1251</v>
      </c>
    </row>
    <row r="175" spans="1:7" x14ac:dyDescent="0.3">
      <c r="A175" s="196" t="s">
        <v>23</v>
      </c>
      <c r="B175" s="25"/>
      <c r="C175" s="25" t="s">
        <v>25</v>
      </c>
      <c r="D175" s="25" t="s">
        <v>44</v>
      </c>
      <c r="E175" s="25" t="s">
        <v>172</v>
      </c>
      <c r="F175" s="25" t="s">
        <v>6</v>
      </c>
      <c r="G175" s="198" t="s">
        <v>1252</v>
      </c>
    </row>
    <row r="176" spans="1:7" x14ac:dyDescent="0.3">
      <c r="A176" s="196" t="s">
        <v>23</v>
      </c>
      <c r="B176" s="25"/>
      <c r="C176" s="25" t="s">
        <v>25</v>
      </c>
      <c r="D176" s="25" t="s">
        <v>44</v>
      </c>
      <c r="E176" s="25" t="s">
        <v>172</v>
      </c>
      <c r="F176" s="25" t="s">
        <v>7</v>
      </c>
      <c r="G176" s="198" t="s">
        <v>71</v>
      </c>
    </row>
    <row r="177" spans="1:7" x14ac:dyDescent="0.3">
      <c r="A177" s="196" t="s">
        <v>13</v>
      </c>
      <c r="B177" s="197">
        <v>44348</v>
      </c>
      <c r="C177" s="25" t="s">
        <v>44</v>
      </c>
      <c r="D177" s="25" t="s">
        <v>25</v>
      </c>
      <c r="E177" s="25" t="s">
        <v>172</v>
      </c>
      <c r="F177" s="25" t="s">
        <v>7</v>
      </c>
      <c r="G177" s="198" t="s">
        <v>1408</v>
      </c>
    </row>
    <row r="178" spans="1:7" x14ac:dyDescent="0.3">
      <c r="A178" s="196" t="s">
        <v>13</v>
      </c>
      <c r="B178" s="197">
        <v>44470</v>
      </c>
      <c r="C178" s="25" t="s">
        <v>44</v>
      </c>
      <c r="D178" s="25" t="s">
        <v>25</v>
      </c>
      <c r="E178" s="25" t="s">
        <v>172</v>
      </c>
      <c r="F178" s="25" t="s">
        <v>7</v>
      </c>
      <c r="G178" s="198" t="s">
        <v>1253</v>
      </c>
    </row>
    <row r="179" spans="1:7" x14ac:dyDescent="0.3">
      <c r="A179" s="196" t="s">
        <v>19</v>
      </c>
      <c r="B179" s="197">
        <v>45597</v>
      </c>
      <c r="C179" s="25" t="s">
        <v>44</v>
      </c>
      <c r="D179" s="25" t="s">
        <v>25</v>
      </c>
      <c r="E179" s="25" t="s">
        <v>172</v>
      </c>
      <c r="F179" s="25" t="s">
        <v>7</v>
      </c>
      <c r="G179" s="198" t="s">
        <v>1254</v>
      </c>
    </row>
    <row r="180" spans="1:7" ht="30" x14ac:dyDescent="0.3">
      <c r="A180" s="196" t="s">
        <v>13</v>
      </c>
      <c r="B180" s="197">
        <v>44197</v>
      </c>
      <c r="C180" s="25" t="s">
        <v>25</v>
      </c>
      <c r="D180" s="25" t="s">
        <v>44</v>
      </c>
      <c r="E180" s="25" t="s">
        <v>172</v>
      </c>
      <c r="F180" s="25" t="s">
        <v>7</v>
      </c>
      <c r="G180" s="198" t="s">
        <v>1255</v>
      </c>
    </row>
    <row r="181" spans="1:7" x14ac:dyDescent="0.3">
      <c r="A181" s="196" t="s">
        <v>20</v>
      </c>
      <c r="B181" s="197">
        <v>45658</v>
      </c>
      <c r="C181" s="25" t="s">
        <v>25</v>
      </c>
      <c r="D181" s="25" t="s">
        <v>44</v>
      </c>
      <c r="E181" s="25" t="s">
        <v>172</v>
      </c>
      <c r="F181" s="25" t="s">
        <v>6</v>
      </c>
      <c r="G181" s="198" t="s">
        <v>1256</v>
      </c>
    </row>
    <row r="182" spans="1:7" x14ac:dyDescent="0.3">
      <c r="A182" s="196" t="s">
        <v>15</v>
      </c>
      <c r="B182" s="197">
        <v>44986</v>
      </c>
      <c r="C182" s="25" t="s">
        <v>26</v>
      </c>
      <c r="D182" s="25" t="s">
        <v>44</v>
      </c>
      <c r="E182" s="25" t="s">
        <v>172</v>
      </c>
      <c r="F182" s="25" t="s">
        <v>6</v>
      </c>
      <c r="G182" s="198" t="s">
        <v>72</v>
      </c>
    </row>
    <row r="183" spans="1:7" x14ac:dyDescent="0.3">
      <c r="A183" s="196" t="s">
        <v>17</v>
      </c>
      <c r="B183" s="197">
        <v>44105</v>
      </c>
      <c r="C183" s="25" t="s">
        <v>44</v>
      </c>
      <c r="D183" s="25" t="s">
        <v>26</v>
      </c>
      <c r="E183" s="25" t="s">
        <v>172</v>
      </c>
      <c r="F183" s="25" t="s">
        <v>7</v>
      </c>
      <c r="G183" s="198" t="s">
        <v>1409</v>
      </c>
    </row>
    <row r="184" spans="1:7" x14ac:dyDescent="0.3">
      <c r="A184" s="196" t="s">
        <v>23</v>
      </c>
      <c r="B184" s="197">
        <v>42309</v>
      </c>
      <c r="C184" s="25" t="s">
        <v>4</v>
      </c>
      <c r="D184" s="25" t="s">
        <v>60</v>
      </c>
      <c r="E184" s="25" t="s">
        <v>172</v>
      </c>
      <c r="F184" s="25" t="s">
        <v>6</v>
      </c>
      <c r="G184" s="198" t="s">
        <v>1410</v>
      </c>
    </row>
    <row r="185" spans="1:7" x14ac:dyDescent="0.3">
      <c r="A185" s="196" t="s">
        <v>13</v>
      </c>
      <c r="B185" s="197">
        <v>44501</v>
      </c>
      <c r="C185" s="25" t="s">
        <v>4</v>
      </c>
      <c r="D185" s="25" t="s">
        <v>60</v>
      </c>
      <c r="E185" s="25" t="s">
        <v>172</v>
      </c>
      <c r="F185" s="25" t="s">
        <v>6</v>
      </c>
      <c r="G185" s="198" t="s">
        <v>1411</v>
      </c>
    </row>
    <row r="186" spans="1:7" x14ac:dyDescent="0.3">
      <c r="A186" s="196" t="s">
        <v>10</v>
      </c>
      <c r="B186" s="197">
        <v>42614</v>
      </c>
      <c r="C186" s="25" t="s">
        <v>4</v>
      </c>
      <c r="D186" s="25" t="s">
        <v>60</v>
      </c>
      <c r="E186" s="25" t="s">
        <v>172</v>
      </c>
      <c r="F186" s="25" t="s">
        <v>7</v>
      </c>
      <c r="G186" s="198" t="s">
        <v>1412</v>
      </c>
    </row>
    <row r="187" spans="1:7" x14ac:dyDescent="0.3">
      <c r="A187" s="196" t="s">
        <v>17</v>
      </c>
      <c r="B187" s="197">
        <v>44013</v>
      </c>
      <c r="C187" s="25" t="s">
        <v>4</v>
      </c>
      <c r="D187" s="25" t="s">
        <v>60</v>
      </c>
      <c r="E187" s="25" t="s">
        <v>172</v>
      </c>
      <c r="F187" s="25" t="s">
        <v>7</v>
      </c>
      <c r="G187" s="198" t="s">
        <v>1413</v>
      </c>
    </row>
    <row r="188" spans="1:7" x14ac:dyDescent="0.3">
      <c r="A188" s="196" t="s">
        <v>19</v>
      </c>
      <c r="B188" s="197">
        <v>45352</v>
      </c>
      <c r="C188" s="25" t="s">
        <v>4</v>
      </c>
      <c r="D188" s="25" t="s">
        <v>60</v>
      </c>
      <c r="E188" s="25" t="s">
        <v>172</v>
      </c>
      <c r="F188" s="25" t="s">
        <v>7</v>
      </c>
      <c r="G188" s="198" t="s">
        <v>1414</v>
      </c>
    </row>
    <row r="189" spans="1:7" x14ac:dyDescent="0.3">
      <c r="A189" s="196" t="s">
        <v>16</v>
      </c>
      <c r="B189" s="197">
        <v>42767</v>
      </c>
      <c r="C189" s="25" t="s">
        <v>60</v>
      </c>
      <c r="D189" s="25" t="s">
        <v>4</v>
      </c>
      <c r="E189" s="25" t="s">
        <v>172</v>
      </c>
      <c r="F189" s="25" t="s">
        <v>7</v>
      </c>
      <c r="G189" s="198" t="s">
        <v>1415</v>
      </c>
    </row>
    <row r="190" spans="1:7" ht="30" x14ac:dyDescent="0.3">
      <c r="A190" s="196" t="s">
        <v>11</v>
      </c>
      <c r="B190" s="197">
        <v>43191</v>
      </c>
      <c r="C190" s="25" t="s">
        <v>60</v>
      </c>
      <c r="D190" s="25" t="s">
        <v>4</v>
      </c>
      <c r="E190" s="25" t="s">
        <v>172</v>
      </c>
      <c r="F190" s="25" t="s">
        <v>6</v>
      </c>
      <c r="G190" s="198" t="s">
        <v>1416</v>
      </c>
    </row>
    <row r="191" spans="1:7" x14ac:dyDescent="0.3">
      <c r="A191" s="196" t="s">
        <v>13</v>
      </c>
      <c r="B191" s="197">
        <v>44197</v>
      </c>
      <c r="C191" s="25" t="s">
        <v>60</v>
      </c>
      <c r="D191" s="25" t="s">
        <v>4</v>
      </c>
      <c r="E191" s="25" t="s">
        <v>172</v>
      </c>
      <c r="F191" s="25" t="s">
        <v>7</v>
      </c>
      <c r="G191" s="198" t="s">
        <v>1417</v>
      </c>
    </row>
    <row r="192" spans="1:7" x14ac:dyDescent="0.3">
      <c r="A192" s="196" t="s">
        <v>14</v>
      </c>
      <c r="B192" s="197">
        <v>44713</v>
      </c>
      <c r="C192" s="25" t="s">
        <v>60</v>
      </c>
      <c r="D192" s="25" t="s">
        <v>4</v>
      </c>
      <c r="E192" s="25" t="s">
        <v>172</v>
      </c>
      <c r="F192" s="25" t="s">
        <v>6</v>
      </c>
      <c r="G192" s="198" t="s">
        <v>1418</v>
      </c>
    </row>
    <row r="193" spans="1:8" x14ac:dyDescent="0.3">
      <c r="A193" s="196" t="s">
        <v>19</v>
      </c>
      <c r="B193" s="197">
        <v>45413</v>
      </c>
      <c r="C193" s="25" t="s">
        <v>60</v>
      </c>
      <c r="D193" s="25" t="s">
        <v>4</v>
      </c>
      <c r="E193" s="25" t="s">
        <v>172</v>
      </c>
      <c r="F193" s="25" t="s">
        <v>7</v>
      </c>
      <c r="G193" s="198" t="s">
        <v>1419</v>
      </c>
    </row>
    <row r="194" spans="1:8" x14ac:dyDescent="0.3">
      <c r="A194" s="196" t="s">
        <v>19</v>
      </c>
      <c r="B194" s="197">
        <v>45444</v>
      </c>
      <c r="C194" s="25" t="s">
        <v>60</v>
      </c>
      <c r="D194" s="25" t="s">
        <v>4</v>
      </c>
      <c r="E194" s="25" t="s">
        <v>172</v>
      </c>
      <c r="F194" s="25" t="s">
        <v>6</v>
      </c>
      <c r="G194" s="198" t="s">
        <v>1420</v>
      </c>
    </row>
    <row r="195" spans="1:8" x14ac:dyDescent="0.3">
      <c r="A195" s="196" t="s">
        <v>23</v>
      </c>
      <c r="B195" s="197">
        <v>42248</v>
      </c>
      <c r="C195" s="25" t="s">
        <v>8</v>
      </c>
      <c r="D195" s="25" t="s">
        <v>60</v>
      </c>
      <c r="E195" s="25" t="s">
        <v>172</v>
      </c>
      <c r="F195" s="25" t="s">
        <v>6</v>
      </c>
      <c r="G195" s="198" t="s">
        <v>1257</v>
      </c>
    </row>
    <row r="196" spans="1:8" x14ac:dyDescent="0.3">
      <c r="A196" s="196" t="s">
        <v>23</v>
      </c>
      <c r="B196" s="197">
        <v>42309</v>
      </c>
      <c r="C196" s="25" t="s">
        <v>8</v>
      </c>
      <c r="D196" s="25" t="s">
        <v>60</v>
      </c>
      <c r="E196" s="25" t="s">
        <v>172</v>
      </c>
      <c r="F196" s="25" t="s">
        <v>6</v>
      </c>
      <c r="G196" s="198" t="s">
        <v>1258</v>
      </c>
    </row>
    <row r="197" spans="1:8" x14ac:dyDescent="0.3">
      <c r="A197" s="196" t="s">
        <v>10</v>
      </c>
      <c r="B197" s="197">
        <v>42430</v>
      </c>
      <c r="C197" s="25" t="s">
        <v>8</v>
      </c>
      <c r="D197" s="25" t="s">
        <v>60</v>
      </c>
      <c r="E197" s="25" t="s">
        <v>172</v>
      </c>
      <c r="F197" s="25" t="s">
        <v>6</v>
      </c>
      <c r="G197" s="198" t="s">
        <v>1259</v>
      </c>
    </row>
    <row r="198" spans="1:8" x14ac:dyDescent="0.3">
      <c r="A198" s="196" t="s">
        <v>10</v>
      </c>
      <c r="B198" s="197">
        <v>42461</v>
      </c>
      <c r="C198" s="25" t="s">
        <v>8</v>
      </c>
      <c r="D198" s="25" t="s">
        <v>60</v>
      </c>
      <c r="E198" s="25" t="s">
        <v>172</v>
      </c>
      <c r="F198" s="25" t="s">
        <v>6</v>
      </c>
      <c r="G198" s="198" t="s">
        <v>1259</v>
      </c>
    </row>
    <row r="199" spans="1:8" x14ac:dyDescent="0.3">
      <c r="A199" s="196" t="s">
        <v>23</v>
      </c>
      <c r="B199" s="197">
        <v>42309</v>
      </c>
      <c r="C199" s="25" t="s">
        <v>60</v>
      </c>
      <c r="D199" s="25" t="s">
        <v>8</v>
      </c>
      <c r="E199" s="25" t="s">
        <v>172</v>
      </c>
      <c r="F199" s="25" t="s">
        <v>6</v>
      </c>
      <c r="G199" s="198" t="s">
        <v>73</v>
      </c>
    </row>
    <row r="200" spans="1:8" x14ac:dyDescent="0.3">
      <c r="A200" s="196" t="s">
        <v>10</v>
      </c>
      <c r="B200" s="197">
        <v>42430</v>
      </c>
      <c r="C200" s="25" t="s">
        <v>60</v>
      </c>
      <c r="D200" s="25" t="s">
        <v>8</v>
      </c>
      <c r="E200" s="25" t="s">
        <v>172</v>
      </c>
      <c r="F200" s="25" t="s">
        <v>6</v>
      </c>
      <c r="G200" s="198" t="s">
        <v>74</v>
      </c>
    </row>
    <row r="201" spans="1:8" x14ac:dyDescent="0.3">
      <c r="A201" s="196" t="s">
        <v>16</v>
      </c>
      <c r="B201" s="197">
        <v>42856</v>
      </c>
      <c r="C201" s="25" t="s">
        <v>60</v>
      </c>
      <c r="D201" s="25" t="s">
        <v>8</v>
      </c>
      <c r="E201" s="25" t="s">
        <v>172</v>
      </c>
      <c r="F201" s="25" t="s">
        <v>6</v>
      </c>
      <c r="G201" s="198" t="s">
        <v>1634</v>
      </c>
      <c r="H201" s="25"/>
    </row>
    <row r="202" spans="1:8" x14ac:dyDescent="0.3">
      <c r="A202" s="196" t="s">
        <v>17</v>
      </c>
      <c r="B202" s="197">
        <v>43831</v>
      </c>
      <c r="C202" s="25" t="s">
        <v>8</v>
      </c>
      <c r="D202" s="25" t="s">
        <v>60</v>
      </c>
      <c r="E202" s="25" t="s">
        <v>172</v>
      </c>
      <c r="F202" s="25" t="s">
        <v>6</v>
      </c>
      <c r="G202" s="198" t="s">
        <v>1260</v>
      </c>
    </row>
    <row r="203" spans="1:8" ht="30" x14ac:dyDescent="0.3">
      <c r="A203" s="196" t="s">
        <v>17</v>
      </c>
      <c r="B203" s="197">
        <v>43891</v>
      </c>
      <c r="C203" s="25" t="s">
        <v>8</v>
      </c>
      <c r="D203" s="25" t="s">
        <v>60</v>
      </c>
      <c r="E203" s="25" t="s">
        <v>172</v>
      </c>
      <c r="F203" s="25" t="s">
        <v>6</v>
      </c>
      <c r="G203" s="198" t="s">
        <v>1421</v>
      </c>
    </row>
    <row r="204" spans="1:8" x14ac:dyDescent="0.3">
      <c r="A204" s="196" t="s">
        <v>17</v>
      </c>
      <c r="B204" s="197">
        <v>44013</v>
      </c>
      <c r="C204" s="25" t="s">
        <v>8</v>
      </c>
      <c r="D204" s="25" t="s">
        <v>60</v>
      </c>
      <c r="E204" s="25" t="s">
        <v>172</v>
      </c>
      <c r="F204" s="25" t="s">
        <v>7</v>
      </c>
      <c r="G204" s="198" t="s">
        <v>1261</v>
      </c>
    </row>
    <row r="205" spans="1:8" x14ac:dyDescent="0.3">
      <c r="A205" s="196" t="s">
        <v>13</v>
      </c>
      <c r="B205" s="197">
        <v>44287</v>
      </c>
      <c r="C205" s="25" t="s">
        <v>8</v>
      </c>
      <c r="D205" s="25" t="s">
        <v>60</v>
      </c>
      <c r="E205" s="25" t="s">
        <v>172</v>
      </c>
      <c r="F205" s="25" t="s">
        <v>6</v>
      </c>
      <c r="G205" s="198" t="s">
        <v>1262</v>
      </c>
    </row>
    <row r="206" spans="1:8" x14ac:dyDescent="0.3">
      <c r="A206" s="196" t="s">
        <v>13</v>
      </c>
      <c r="B206" s="197">
        <v>44348</v>
      </c>
      <c r="C206" s="25" t="s">
        <v>8</v>
      </c>
      <c r="D206" s="25" t="s">
        <v>60</v>
      </c>
      <c r="E206" s="25" t="s">
        <v>172</v>
      </c>
      <c r="F206" s="25" t="s">
        <v>7</v>
      </c>
      <c r="G206" s="198" t="s">
        <v>1263</v>
      </c>
    </row>
    <row r="207" spans="1:8" x14ac:dyDescent="0.3">
      <c r="A207" s="196" t="s">
        <v>14</v>
      </c>
      <c r="B207" s="197">
        <v>44621</v>
      </c>
      <c r="C207" s="25" t="s">
        <v>8</v>
      </c>
      <c r="D207" s="25" t="s">
        <v>60</v>
      </c>
      <c r="E207" s="25" t="s">
        <v>172</v>
      </c>
      <c r="F207" s="25" t="s">
        <v>7</v>
      </c>
      <c r="G207" s="198" t="s">
        <v>1263</v>
      </c>
    </row>
    <row r="208" spans="1:8" x14ac:dyDescent="0.3">
      <c r="A208" s="196" t="s">
        <v>17</v>
      </c>
      <c r="B208" s="197">
        <v>43891</v>
      </c>
      <c r="C208" s="25" t="s">
        <v>60</v>
      </c>
      <c r="D208" s="25" t="s">
        <v>8</v>
      </c>
      <c r="E208" s="25" t="s">
        <v>172</v>
      </c>
      <c r="F208" s="25" t="s">
        <v>6</v>
      </c>
      <c r="G208" s="198" t="s">
        <v>1264</v>
      </c>
    </row>
    <row r="209" spans="1:7" x14ac:dyDescent="0.3">
      <c r="A209" s="196" t="s">
        <v>13</v>
      </c>
      <c r="B209" s="197">
        <v>44256</v>
      </c>
      <c r="C209" s="25" t="s">
        <v>8</v>
      </c>
      <c r="D209" s="25" t="s">
        <v>60</v>
      </c>
      <c r="E209" s="25" t="s">
        <v>172</v>
      </c>
      <c r="F209" s="25" t="s">
        <v>7</v>
      </c>
      <c r="G209" s="198" t="s">
        <v>1265</v>
      </c>
    </row>
    <row r="210" spans="1:7" x14ac:dyDescent="0.3">
      <c r="A210" s="196" t="s">
        <v>13</v>
      </c>
      <c r="B210" s="197">
        <v>44197</v>
      </c>
      <c r="C210" s="25" t="s">
        <v>60</v>
      </c>
      <c r="D210" s="25" t="s">
        <v>8</v>
      </c>
      <c r="E210" s="25" t="s">
        <v>172</v>
      </c>
      <c r="F210" s="25" t="s">
        <v>7</v>
      </c>
      <c r="G210" s="198" t="s">
        <v>1266</v>
      </c>
    </row>
    <row r="211" spans="1:7" x14ac:dyDescent="0.3">
      <c r="A211" s="196" t="s">
        <v>11</v>
      </c>
      <c r="B211" s="197">
        <v>43132</v>
      </c>
      <c r="C211" s="25" t="s">
        <v>60</v>
      </c>
      <c r="D211" s="25" t="s">
        <v>25</v>
      </c>
      <c r="E211" s="25" t="s">
        <v>172</v>
      </c>
      <c r="F211" s="25" t="s">
        <v>6</v>
      </c>
      <c r="G211" s="198" t="s">
        <v>1422</v>
      </c>
    </row>
    <row r="212" spans="1:7" x14ac:dyDescent="0.3">
      <c r="A212" s="196" t="s">
        <v>12</v>
      </c>
      <c r="B212" s="197">
        <v>43800</v>
      </c>
      <c r="C212" s="25" t="s">
        <v>60</v>
      </c>
      <c r="D212" s="25" t="s">
        <v>25</v>
      </c>
      <c r="E212" s="25" t="s">
        <v>172</v>
      </c>
      <c r="F212" s="25" t="s">
        <v>7</v>
      </c>
      <c r="G212" s="198" t="s">
        <v>1267</v>
      </c>
    </row>
    <row r="213" spans="1:7" x14ac:dyDescent="0.3">
      <c r="A213" s="196" t="s">
        <v>23</v>
      </c>
      <c r="B213" s="197">
        <v>42309</v>
      </c>
      <c r="C213" s="25" t="s">
        <v>25</v>
      </c>
      <c r="D213" s="25" t="s">
        <v>60</v>
      </c>
      <c r="E213" s="25" t="s">
        <v>172</v>
      </c>
      <c r="F213" s="25" t="s">
        <v>6</v>
      </c>
      <c r="G213" s="198" t="s">
        <v>1268</v>
      </c>
    </row>
    <row r="214" spans="1:7" x14ac:dyDescent="0.3">
      <c r="A214" s="196" t="s">
        <v>10</v>
      </c>
      <c r="B214" s="197">
        <v>42401</v>
      </c>
      <c r="C214" s="25" t="s">
        <v>25</v>
      </c>
      <c r="D214" s="25" t="s">
        <v>60</v>
      </c>
      <c r="E214" s="25" t="s">
        <v>172</v>
      </c>
      <c r="F214" s="25" t="s">
        <v>7</v>
      </c>
      <c r="G214" s="198" t="s">
        <v>1269</v>
      </c>
    </row>
    <row r="215" spans="1:7" x14ac:dyDescent="0.3">
      <c r="A215" s="196" t="s">
        <v>17</v>
      </c>
      <c r="B215" s="197">
        <v>44105</v>
      </c>
      <c r="C215" s="25" t="s">
        <v>60</v>
      </c>
      <c r="D215" s="25" t="s">
        <v>25</v>
      </c>
      <c r="E215" s="25" t="s">
        <v>172</v>
      </c>
      <c r="F215" s="25" t="s">
        <v>7</v>
      </c>
      <c r="G215" s="198" t="s">
        <v>1270</v>
      </c>
    </row>
    <row r="216" spans="1:7" x14ac:dyDescent="0.3">
      <c r="A216" s="196" t="s">
        <v>13</v>
      </c>
      <c r="B216" s="197">
        <v>44470</v>
      </c>
      <c r="C216" s="25" t="s">
        <v>60</v>
      </c>
      <c r="D216" s="25" t="s">
        <v>25</v>
      </c>
      <c r="E216" s="25" t="s">
        <v>172</v>
      </c>
      <c r="F216" s="25" t="s">
        <v>6</v>
      </c>
      <c r="G216" s="198" t="s">
        <v>1271</v>
      </c>
    </row>
    <row r="217" spans="1:7" x14ac:dyDescent="0.3">
      <c r="A217" s="196" t="s">
        <v>14</v>
      </c>
      <c r="B217" s="197">
        <v>44896</v>
      </c>
      <c r="C217" s="25" t="s">
        <v>60</v>
      </c>
      <c r="D217" s="25" t="s">
        <v>25</v>
      </c>
      <c r="E217" s="25" t="s">
        <v>172</v>
      </c>
      <c r="F217" s="25" t="s">
        <v>7</v>
      </c>
      <c r="G217" s="198" t="s">
        <v>1272</v>
      </c>
    </row>
    <row r="218" spans="1:7" x14ac:dyDescent="0.3">
      <c r="A218" s="196" t="s">
        <v>17</v>
      </c>
      <c r="B218" s="197">
        <v>43831</v>
      </c>
      <c r="C218" s="25" t="s">
        <v>25</v>
      </c>
      <c r="D218" s="25" t="s">
        <v>60</v>
      </c>
      <c r="E218" s="25" t="s">
        <v>172</v>
      </c>
      <c r="F218" s="25" t="s">
        <v>6</v>
      </c>
      <c r="G218" s="198" t="s">
        <v>75</v>
      </c>
    </row>
    <row r="219" spans="1:7" x14ac:dyDescent="0.3">
      <c r="A219" s="196" t="s">
        <v>14</v>
      </c>
      <c r="B219" s="197">
        <v>44621</v>
      </c>
      <c r="C219" s="25" t="s">
        <v>25</v>
      </c>
      <c r="D219" s="25" t="s">
        <v>60</v>
      </c>
      <c r="E219" s="25" t="s">
        <v>172</v>
      </c>
      <c r="F219" s="25" t="s">
        <v>7</v>
      </c>
      <c r="G219" s="198" t="s">
        <v>1423</v>
      </c>
    </row>
    <row r="220" spans="1:7" x14ac:dyDescent="0.3">
      <c r="A220" s="196" t="s">
        <v>14</v>
      </c>
      <c r="B220" s="197">
        <v>44743</v>
      </c>
      <c r="C220" s="25" t="s">
        <v>25</v>
      </c>
      <c r="D220" s="25" t="s">
        <v>60</v>
      </c>
      <c r="E220" s="25" t="s">
        <v>172</v>
      </c>
      <c r="F220" s="25" t="s">
        <v>6</v>
      </c>
      <c r="G220" s="198" t="s">
        <v>1273</v>
      </c>
    </row>
    <row r="221" spans="1:7" x14ac:dyDescent="0.3">
      <c r="A221" s="196" t="s">
        <v>15</v>
      </c>
      <c r="B221" s="197">
        <v>45108</v>
      </c>
      <c r="C221" s="25" t="s">
        <v>25</v>
      </c>
      <c r="D221" s="25" t="s">
        <v>60</v>
      </c>
      <c r="E221" s="25" t="s">
        <v>172</v>
      </c>
      <c r="F221" s="25" t="s">
        <v>7</v>
      </c>
      <c r="G221" s="198" t="s">
        <v>1424</v>
      </c>
    </row>
    <row r="222" spans="1:7" x14ac:dyDescent="0.3">
      <c r="A222" s="196" t="s">
        <v>19</v>
      </c>
      <c r="B222" s="197">
        <v>45292</v>
      </c>
      <c r="C222" s="25" t="s">
        <v>25</v>
      </c>
      <c r="D222" s="25" t="s">
        <v>60</v>
      </c>
      <c r="E222" s="25" t="s">
        <v>172</v>
      </c>
      <c r="F222" s="25" t="s">
        <v>6</v>
      </c>
      <c r="G222" s="198" t="s">
        <v>1274</v>
      </c>
    </row>
    <row r="223" spans="1:7" x14ac:dyDescent="0.3">
      <c r="A223" s="196" t="s">
        <v>16</v>
      </c>
      <c r="B223" s="197">
        <v>43009</v>
      </c>
      <c r="C223" s="25" t="s">
        <v>60</v>
      </c>
      <c r="D223" s="25" t="s">
        <v>26</v>
      </c>
      <c r="E223" s="25" t="s">
        <v>172</v>
      </c>
      <c r="F223" s="25" t="s">
        <v>6</v>
      </c>
      <c r="G223" s="198" t="s">
        <v>1275</v>
      </c>
    </row>
    <row r="224" spans="1:7" x14ac:dyDescent="0.3">
      <c r="A224" s="196" t="s">
        <v>13</v>
      </c>
      <c r="B224" s="197">
        <v>44470</v>
      </c>
      <c r="C224" s="25" t="s">
        <v>60</v>
      </c>
      <c r="D224" s="25" t="s">
        <v>26</v>
      </c>
      <c r="E224" s="25" t="s">
        <v>172</v>
      </c>
      <c r="F224" s="25" t="s">
        <v>7</v>
      </c>
      <c r="G224" s="198" t="s">
        <v>1276</v>
      </c>
    </row>
    <row r="225" spans="1:7" x14ac:dyDescent="0.3">
      <c r="A225" s="196" t="s">
        <v>10</v>
      </c>
      <c r="B225" s="197">
        <v>42491</v>
      </c>
      <c r="C225" s="25" t="s">
        <v>8</v>
      </c>
      <c r="D225" s="25" t="s">
        <v>45</v>
      </c>
      <c r="E225" s="25" t="s">
        <v>189</v>
      </c>
      <c r="F225" s="25" t="s">
        <v>7</v>
      </c>
      <c r="G225" s="198" t="s">
        <v>1277</v>
      </c>
    </row>
    <row r="226" spans="1:7" x14ac:dyDescent="0.3">
      <c r="A226" s="196" t="s">
        <v>11</v>
      </c>
      <c r="B226" s="197">
        <v>43405</v>
      </c>
      <c r="C226" s="25" t="s">
        <v>45</v>
      </c>
      <c r="D226" s="25" t="s">
        <v>8</v>
      </c>
      <c r="E226" s="25" t="s">
        <v>189</v>
      </c>
      <c r="F226" s="25" t="s">
        <v>6</v>
      </c>
      <c r="G226" s="198" t="s">
        <v>76</v>
      </c>
    </row>
    <row r="227" spans="1:7" x14ac:dyDescent="0.3">
      <c r="A227" s="196" t="s">
        <v>14</v>
      </c>
      <c r="B227" s="197">
        <v>44835</v>
      </c>
      <c r="C227" s="25" t="s">
        <v>8</v>
      </c>
      <c r="D227" s="25" t="s">
        <v>45</v>
      </c>
      <c r="E227" s="25" t="s">
        <v>189</v>
      </c>
      <c r="F227" s="25" t="s">
        <v>6</v>
      </c>
      <c r="G227" s="198" t="s">
        <v>1425</v>
      </c>
    </row>
    <row r="228" spans="1:7" x14ac:dyDescent="0.3">
      <c r="A228" s="196" t="s">
        <v>13</v>
      </c>
      <c r="B228" s="197">
        <v>44501</v>
      </c>
      <c r="C228" s="25" t="s">
        <v>45</v>
      </c>
      <c r="D228" s="25" t="s">
        <v>8</v>
      </c>
      <c r="E228" s="25" t="s">
        <v>189</v>
      </c>
      <c r="F228" s="25" t="s">
        <v>7</v>
      </c>
      <c r="G228" s="198" t="s">
        <v>1278</v>
      </c>
    </row>
    <row r="229" spans="1:7" x14ac:dyDescent="0.3">
      <c r="A229" s="196" t="s">
        <v>14</v>
      </c>
      <c r="B229" s="197">
        <v>44593</v>
      </c>
      <c r="C229" s="25" t="s">
        <v>45</v>
      </c>
      <c r="D229" s="25" t="s">
        <v>8</v>
      </c>
      <c r="E229" s="25" t="s">
        <v>189</v>
      </c>
      <c r="F229" s="25" t="s">
        <v>6</v>
      </c>
      <c r="G229" s="198" t="s">
        <v>77</v>
      </c>
    </row>
    <row r="230" spans="1:7" x14ac:dyDescent="0.3">
      <c r="A230" s="196" t="s">
        <v>14</v>
      </c>
      <c r="B230" s="197">
        <v>44743</v>
      </c>
      <c r="C230" s="25" t="s">
        <v>8</v>
      </c>
      <c r="D230" s="25" t="s">
        <v>45</v>
      </c>
      <c r="E230" s="25" t="s">
        <v>189</v>
      </c>
      <c r="F230" s="25" t="s">
        <v>6</v>
      </c>
      <c r="G230" s="198" t="s">
        <v>1279</v>
      </c>
    </row>
    <row r="231" spans="1:7" x14ac:dyDescent="0.3">
      <c r="A231" s="196" t="s">
        <v>15</v>
      </c>
      <c r="B231" s="197">
        <v>44927</v>
      </c>
      <c r="C231" s="25" t="s">
        <v>8</v>
      </c>
      <c r="D231" s="25" t="s">
        <v>45</v>
      </c>
      <c r="E231" s="25" t="s">
        <v>189</v>
      </c>
      <c r="F231" s="25" t="s">
        <v>7</v>
      </c>
      <c r="G231" s="198" t="s">
        <v>1280</v>
      </c>
    </row>
    <row r="232" spans="1:7" x14ac:dyDescent="0.3">
      <c r="A232" s="196" t="s">
        <v>23</v>
      </c>
      <c r="B232" s="197">
        <v>42309</v>
      </c>
      <c r="C232" s="25" t="s">
        <v>25</v>
      </c>
      <c r="D232" s="25" t="s">
        <v>45</v>
      </c>
      <c r="E232" s="25" t="s">
        <v>189</v>
      </c>
      <c r="F232" s="25" t="s">
        <v>7</v>
      </c>
      <c r="G232" s="198" t="s">
        <v>1281</v>
      </c>
    </row>
    <row r="233" spans="1:7" x14ac:dyDescent="0.3">
      <c r="A233" s="196" t="s">
        <v>14</v>
      </c>
      <c r="B233" s="197">
        <v>44713</v>
      </c>
      <c r="C233" s="25" t="s">
        <v>46</v>
      </c>
      <c r="D233" s="25" t="s">
        <v>4</v>
      </c>
      <c r="E233" s="25" t="s">
        <v>171</v>
      </c>
      <c r="F233" s="25" t="s">
        <v>6</v>
      </c>
      <c r="G233" s="198" t="s">
        <v>1426</v>
      </c>
    </row>
    <row r="234" spans="1:7" x14ac:dyDescent="0.3">
      <c r="A234" s="196" t="s">
        <v>13</v>
      </c>
      <c r="B234" s="197">
        <v>44348</v>
      </c>
      <c r="C234" s="25" t="s">
        <v>46</v>
      </c>
      <c r="D234" s="25" t="s">
        <v>4</v>
      </c>
      <c r="E234" s="25" t="s">
        <v>171</v>
      </c>
      <c r="F234" s="25" t="s">
        <v>6</v>
      </c>
      <c r="G234" s="198" t="s">
        <v>1427</v>
      </c>
    </row>
    <row r="235" spans="1:7" x14ac:dyDescent="0.3">
      <c r="A235" s="196" t="s">
        <v>12</v>
      </c>
      <c r="B235" s="197">
        <v>43739</v>
      </c>
      <c r="C235" s="25" t="s">
        <v>4</v>
      </c>
      <c r="D235" s="25" t="s">
        <v>46</v>
      </c>
      <c r="E235" s="25" t="s">
        <v>171</v>
      </c>
      <c r="F235" s="25" t="s">
        <v>6</v>
      </c>
      <c r="G235" s="198" t="s">
        <v>1428</v>
      </c>
    </row>
    <row r="236" spans="1:7" x14ac:dyDescent="0.3">
      <c r="A236" s="196" t="s">
        <v>14</v>
      </c>
      <c r="B236" s="197">
        <v>44866</v>
      </c>
      <c r="C236" s="25" t="s">
        <v>4</v>
      </c>
      <c r="D236" s="25" t="s">
        <v>46</v>
      </c>
      <c r="E236" s="25" t="s">
        <v>171</v>
      </c>
      <c r="F236" s="25" t="s">
        <v>6</v>
      </c>
      <c r="G236" s="198" t="s">
        <v>1429</v>
      </c>
    </row>
    <row r="237" spans="1:7" x14ac:dyDescent="0.3">
      <c r="A237" s="196" t="s">
        <v>23</v>
      </c>
      <c r="B237" s="197">
        <v>42248</v>
      </c>
      <c r="C237" s="25" t="s">
        <v>8</v>
      </c>
      <c r="D237" s="25" t="s">
        <v>46</v>
      </c>
      <c r="E237" s="25" t="s">
        <v>171</v>
      </c>
      <c r="F237" s="25" t="s">
        <v>6</v>
      </c>
      <c r="G237" s="198" t="s">
        <v>1282</v>
      </c>
    </row>
    <row r="238" spans="1:7" x14ac:dyDescent="0.3">
      <c r="A238" s="196" t="s">
        <v>11</v>
      </c>
      <c r="B238" s="197">
        <v>43374</v>
      </c>
      <c r="C238" s="25" t="s">
        <v>46</v>
      </c>
      <c r="D238" s="25" t="s">
        <v>8</v>
      </c>
      <c r="E238" s="25" t="s">
        <v>171</v>
      </c>
      <c r="F238" s="25" t="s">
        <v>6</v>
      </c>
      <c r="G238" s="198" t="s">
        <v>1283</v>
      </c>
    </row>
    <row r="239" spans="1:7" x14ac:dyDescent="0.3">
      <c r="A239" s="196" t="s">
        <v>15</v>
      </c>
      <c r="B239" s="197">
        <v>45047</v>
      </c>
      <c r="C239" s="25" t="s">
        <v>8</v>
      </c>
      <c r="D239" s="25" t="s">
        <v>46</v>
      </c>
      <c r="E239" s="25" t="s">
        <v>171</v>
      </c>
      <c r="F239" s="25" t="s">
        <v>6</v>
      </c>
      <c r="G239" s="198" t="s">
        <v>1284</v>
      </c>
    </row>
    <row r="240" spans="1:7" x14ac:dyDescent="0.3">
      <c r="A240" s="196" t="s">
        <v>19</v>
      </c>
      <c r="B240" s="197">
        <v>45597</v>
      </c>
      <c r="C240" s="25" t="s">
        <v>8</v>
      </c>
      <c r="D240" s="25" t="s">
        <v>46</v>
      </c>
      <c r="E240" s="25" t="s">
        <v>171</v>
      </c>
      <c r="F240" s="25" t="s">
        <v>7</v>
      </c>
      <c r="G240" s="198" t="s">
        <v>1285</v>
      </c>
    </row>
    <row r="241" spans="1:7" x14ac:dyDescent="0.3">
      <c r="A241" s="196" t="s">
        <v>10</v>
      </c>
      <c r="B241" s="197">
        <v>42552</v>
      </c>
      <c r="C241" s="25" t="s">
        <v>46</v>
      </c>
      <c r="D241" s="25" t="s">
        <v>25</v>
      </c>
      <c r="E241" s="25" t="s">
        <v>171</v>
      </c>
      <c r="F241" s="25" t="s">
        <v>7</v>
      </c>
      <c r="G241" s="198" t="s">
        <v>1286</v>
      </c>
    </row>
    <row r="242" spans="1:7" x14ac:dyDescent="0.3">
      <c r="A242" s="196" t="s">
        <v>11</v>
      </c>
      <c r="B242" s="197">
        <v>43101</v>
      </c>
      <c r="C242" s="25" t="s">
        <v>46</v>
      </c>
      <c r="D242" s="25" t="s">
        <v>25</v>
      </c>
      <c r="E242" s="25" t="s">
        <v>171</v>
      </c>
      <c r="F242" s="25" t="s">
        <v>7</v>
      </c>
      <c r="G242" s="198" t="s">
        <v>1430</v>
      </c>
    </row>
    <row r="243" spans="1:7" x14ac:dyDescent="0.3">
      <c r="A243" s="196" t="s">
        <v>11</v>
      </c>
      <c r="B243" s="197">
        <v>43374</v>
      </c>
      <c r="C243" s="25" t="s">
        <v>46</v>
      </c>
      <c r="D243" s="25" t="s">
        <v>25</v>
      </c>
      <c r="E243" s="25" t="s">
        <v>171</v>
      </c>
      <c r="F243" s="25" t="s">
        <v>6</v>
      </c>
      <c r="G243" s="198" t="s">
        <v>1288</v>
      </c>
    </row>
    <row r="244" spans="1:7" x14ac:dyDescent="0.3">
      <c r="A244" s="196" t="s">
        <v>15</v>
      </c>
      <c r="B244" s="197">
        <v>45139</v>
      </c>
      <c r="C244" s="25" t="s">
        <v>46</v>
      </c>
      <c r="D244" s="25" t="s">
        <v>25</v>
      </c>
      <c r="E244" s="25" t="s">
        <v>171</v>
      </c>
      <c r="F244" s="25" t="s">
        <v>7</v>
      </c>
      <c r="G244" s="198" t="s">
        <v>1287</v>
      </c>
    </row>
    <row r="245" spans="1:7" x14ac:dyDescent="0.3">
      <c r="A245" s="196" t="s">
        <v>19</v>
      </c>
      <c r="B245" s="197">
        <v>45597</v>
      </c>
      <c r="C245" s="25" t="s">
        <v>46</v>
      </c>
      <c r="D245" s="25" t="s">
        <v>25</v>
      </c>
      <c r="E245" s="25" t="s">
        <v>171</v>
      </c>
      <c r="F245" s="25" t="s">
        <v>7</v>
      </c>
      <c r="G245" s="198" t="s">
        <v>78</v>
      </c>
    </row>
    <row r="246" spans="1:7" x14ac:dyDescent="0.3">
      <c r="A246" s="196" t="s">
        <v>15</v>
      </c>
      <c r="B246" s="197">
        <v>45231</v>
      </c>
      <c r="C246" s="25" t="s">
        <v>25</v>
      </c>
      <c r="D246" s="25" t="s">
        <v>46</v>
      </c>
      <c r="E246" s="25" t="s">
        <v>171</v>
      </c>
      <c r="F246" s="25" t="s">
        <v>6</v>
      </c>
      <c r="G246" s="198" t="s">
        <v>1289</v>
      </c>
    </row>
    <row r="247" spans="1:7" x14ac:dyDescent="0.3">
      <c r="A247" s="196" t="s">
        <v>15</v>
      </c>
      <c r="B247" s="197">
        <v>45108</v>
      </c>
      <c r="C247" s="25" t="s">
        <v>46</v>
      </c>
      <c r="D247" s="25" t="s">
        <v>26</v>
      </c>
      <c r="E247" s="25" t="s">
        <v>171</v>
      </c>
      <c r="F247" s="25" t="s">
        <v>6</v>
      </c>
      <c r="G247" s="198" t="s">
        <v>1431</v>
      </c>
    </row>
    <row r="248" spans="1:7" x14ac:dyDescent="0.3">
      <c r="A248" s="196" t="s">
        <v>19</v>
      </c>
      <c r="B248" s="197">
        <v>45566</v>
      </c>
      <c r="C248" s="25" t="s">
        <v>26</v>
      </c>
      <c r="D248" s="25" t="s">
        <v>46</v>
      </c>
      <c r="E248" s="25" t="s">
        <v>171</v>
      </c>
      <c r="F248" s="25" t="s">
        <v>6</v>
      </c>
      <c r="G248" s="198" t="s">
        <v>1290</v>
      </c>
    </row>
    <row r="249" spans="1:7" x14ac:dyDescent="0.3">
      <c r="A249" s="196" t="s">
        <v>19</v>
      </c>
      <c r="B249" s="197">
        <v>45597</v>
      </c>
      <c r="C249" s="25" t="s">
        <v>4</v>
      </c>
      <c r="D249" s="25" t="s">
        <v>30</v>
      </c>
      <c r="E249" s="25" t="s">
        <v>170</v>
      </c>
      <c r="F249" s="25" t="s">
        <v>6</v>
      </c>
      <c r="G249" s="198" t="s">
        <v>1291</v>
      </c>
    </row>
    <row r="250" spans="1:7" x14ac:dyDescent="0.3">
      <c r="A250" s="196" t="s">
        <v>19</v>
      </c>
      <c r="B250" s="197">
        <v>45474</v>
      </c>
      <c r="C250" s="25" t="s">
        <v>44</v>
      </c>
      <c r="D250" s="25" t="s">
        <v>4</v>
      </c>
      <c r="E250" s="25" t="s">
        <v>172</v>
      </c>
      <c r="F250" s="25" t="s">
        <v>7</v>
      </c>
      <c r="G250" s="198" t="s">
        <v>1292</v>
      </c>
    </row>
    <row r="251" spans="1:7" x14ac:dyDescent="0.3">
      <c r="A251" s="196" t="s">
        <v>23</v>
      </c>
      <c r="B251" s="197">
        <v>42095</v>
      </c>
      <c r="C251" s="25" t="s">
        <v>32</v>
      </c>
      <c r="D251" s="25" t="s">
        <v>26</v>
      </c>
      <c r="E251" s="25" t="s">
        <v>170</v>
      </c>
      <c r="F251" s="25" t="s">
        <v>7</v>
      </c>
      <c r="G251" s="198" t="s">
        <v>1293</v>
      </c>
    </row>
    <row r="252" spans="1:7" x14ac:dyDescent="0.3">
      <c r="A252" s="196" t="s">
        <v>12</v>
      </c>
      <c r="B252" s="197">
        <v>43709</v>
      </c>
      <c r="C252" s="25" t="s">
        <v>36</v>
      </c>
      <c r="D252" s="25" t="s">
        <v>26</v>
      </c>
      <c r="E252" s="25" t="s">
        <v>171</v>
      </c>
      <c r="F252" s="25" t="s">
        <v>7</v>
      </c>
      <c r="G252" s="198" t="s">
        <v>1294</v>
      </c>
    </row>
    <row r="253" spans="1:7" x14ac:dyDescent="0.3">
      <c r="A253" s="196" t="s">
        <v>11</v>
      </c>
      <c r="B253" s="197">
        <v>43405</v>
      </c>
      <c r="C253" s="25" t="s">
        <v>26</v>
      </c>
      <c r="D253" s="25" t="s">
        <v>36</v>
      </c>
      <c r="E253" s="25" t="s">
        <v>171</v>
      </c>
      <c r="F253" s="25" t="s">
        <v>7</v>
      </c>
      <c r="G253" s="198" t="s">
        <v>1295</v>
      </c>
    </row>
    <row r="254" spans="1:7" x14ac:dyDescent="0.3">
      <c r="A254" s="196" t="s">
        <v>17</v>
      </c>
      <c r="B254" s="197">
        <v>44075</v>
      </c>
      <c r="C254" s="25" t="s">
        <v>44</v>
      </c>
      <c r="D254" s="25" t="s">
        <v>26</v>
      </c>
      <c r="E254" s="25" t="s">
        <v>172</v>
      </c>
      <c r="F254" s="25" t="s">
        <v>7</v>
      </c>
      <c r="G254" s="198" t="s">
        <v>1296</v>
      </c>
    </row>
    <row r="255" spans="1:7" x14ac:dyDescent="0.3">
      <c r="A255" s="196" t="s">
        <v>13</v>
      </c>
      <c r="B255" s="197">
        <v>44317</v>
      </c>
      <c r="C255" s="25" t="s">
        <v>26</v>
      </c>
      <c r="D255" s="25" t="s">
        <v>60</v>
      </c>
      <c r="E255" s="25" t="s">
        <v>172</v>
      </c>
      <c r="F255" s="25" t="s">
        <v>6</v>
      </c>
      <c r="G255" s="198" t="s">
        <v>1297</v>
      </c>
    </row>
    <row r="256" spans="1:7" x14ac:dyDescent="0.3">
      <c r="A256" s="196" t="s">
        <v>14</v>
      </c>
      <c r="B256" s="197">
        <v>44621</v>
      </c>
      <c r="C256" s="25" t="s">
        <v>26</v>
      </c>
      <c r="D256" s="25" t="s">
        <v>60</v>
      </c>
      <c r="E256" s="25" t="s">
        <v>172</v>
      </c>
      <c r="F256" s="25" t="s">
        <v>6</v>
      </c>
      <c r="G256" s="198" t="s">
        <v>1298</v>
      </c>
    </row>
    <row r="257" spans="1:7" x14ac:dyDescent="0.3">
      <c r="A257" s="196" t="s">
        <v>10</v>
      </c>
      <c r="B257" s="197">
        <v>42583</v>
      </c>
      <c r="C257" s="25" t="s">
        <v>26</v>
      </c>
      <c r="D257" s="25" t="s">
        <v>60</v>
      </c>
      <c r="E257" s="25" t="s">
        <v>172</v>
      </c>
      <c r="F257" s="25" t="s">
        <v>7</v>
      </c>
      <c r="G257" s="198" t="s">
        <v>1299</v>
      </c>
    </row>
    <row r="258" spans="1:7" x14ac:dyDescent="0.3">
      <c r="A258" s="196" t="s">
        <v>14</v>
      </c>
      <c r="B258" s="197">
        <v>44682</v>
      </c>
      <c r="C258" s="25" t="s">
        <v>26</v>
      </c>
      <c r="D258" s="25" t="s">
        <v>60</v>
      </c>
      <c r="E258" s="25" t="s">
        <v>172</v>
      </c>
      <c r="F258" s="25" t="s">
        <v>7</v>
      </c>
      <c r="G258" s="198" t="s">
        <v>1300</v>
      </c>
    </row>
    <row r="259" spans="1:7" x14ac:dyDescent="0.3">
      <c r="A259" s="196" t="s">
        <v>14</v>
      </c>
      <c r="B259" s="197">
        <v>44896</v>
      </c>
      <c r="C259" s="25" t="s">
        <v>60</v>
      </c>
      <c r="D259" s="25" t="s">
        <v>26</v>
      </c>
      <c r="E259" s="25" t="s">
        <v>172</v>
      </c>
      <c r="F259" s="25" t="s">
        <v>7</v>
      </c>
      <c r="G259" s="198" t="s">
        <v>1301</v>
      </c>
    </row>
    <row r="260" spans="1:7" x14ac:dyDescent="0.3">
      <c r="A260" s="196" t="s">
        <v>10</v>
      </c>
      <c r="B260" s="197">
        <v>42644</v>
      </c>
      <c r="C260" s="25" t="s">
        <v>26</v>
      </c>
      <c r="D260" s="25" t="s">
        <v>46</v>
      </c>
      <c r="E260" s="25" t="s">
        <v>171</v>
      </c>
      <c r="F260" s="25" t="s">
        <v>7</v>
      </c>
      <c r="G260" s="198" t="s">
        <v>1302</v>
      </c>
    </row>
    <row r="261" spans="1:7" x14ac:dyDescent="0.3">
      <c r="A261" s="196" t="s">
        <v>11</v>
      </c>
      <c r="B261" s="197">
        <v>43132</v>
      </c>
      <c r="C261" s="25" t="s">
        <v>26</v>
      </c>
      <c r="D261" s="25" t="s">
        <v>46</v>
      </c>
      <c r="E261" s="25" t="s">
        <v>171</v>
      </c>
      <c r="F261" s="25" t="s">
        <v>6</v>
      </c>
      <c r="G261" s="198" t="s">
        <v>1303</v>
      </c>
    </row>
    <row r="262" spans="1:7" x14ac:dyDescent="0.3">
      <c r="A262" s="196" t="s">
        <v>15</v>
      </c>
      <c r="B262" s="197">
        <v>45108</v>
      </c>
      <c r="C262" s="25" t="s">
        <v>46</v>
      </c>
      <c r="D262" s="25" t="s">
        <v>26</v>
      </c>
      <c r="E262" s="25" t="s">
        <v>171</v>
      </c>
      <c r="F262" s="25" t="s">
        <v>6</v>
      </c>
      <c r="G262" s="198" t="s">
        <v>1304</v>
      </c>
    </row>
    <row r="263" spans="1:7" x14ac:dyDescent="0.3">
      <c r="A263" s="196" t="s">
        <v>15</v>
      </c>
      <c r="B263" s="197">
        <v>44986</v>
      </c>
      <c r="C263" s="25" t="s">
        <v>26</v>
      </c>
      <c r="D263" s="25" t="s">
        <v>46</v>
      </c>
      <c r="E263" s="25" t="s">
        <v>171</v>
      </c>
      <c r="F263" s="25" t="s">
        <v>7</v>
      </c>
      <c r="G263" s="198" t="s">
        <v>1432</v>
      </c>
    </row>
    <row r="264" spans="1:7" ht="30" x14ac:dyDescent="0.3">
      <c r="A264" s="196" t="s">
        <v>12</v>
      </c>
      <c r="B264" s="197">
        <v>43497</v>
      </c>
      <c r="C264" s="25" t="s">
        <v>46</v>
      </c>
      <c r="D264" s="25" t="s">
        <v>26</v>
      </c>
      <c r="E264" s="25" t="s">
        <v>171</v>
      </c>
      <c r="F264" s="25" t="s">
        <v>7</v>
      </c>
      <c r="G264" s="198" t="s">
        <v>1305</v>
      </c>
    </row>
    <row r="265" spans="1:7" x14ac:dyDescent="0.3">
      <c r="A265" s="196" t="s">
        <v>19</v>
      </c>
      <c r="B265" s="197">
        <v>45566</v>
      </c>
      <c r="C265" s="25" t="s">
        <v>26</v>
      </c>
      <c r="D265" s="25" t="s">
        <v>46</v>
      </c>
      <c r="E265" s="25" t="s">
        <v>171</v>
      </c>
      <c r="F265" s="25" t="s">
        <v>6</v>
      </c>
      <c r="G265" s="198" t="s">
        <v>1433</v>
      </c>
    </row>
    <row r="266" spans="1:7" x14ac:dyDescent="0.3">
      <c r="A266" s="196" t="s">
        <v>12</v>
      </c>
      <c r="B266" s="197">
        <v>43739</v>
      </c>
      <c r="C266" s="25" t="s">
        <v>26</v>
      </c>
      <c r="D266" s="25" t="s">
        <v>46</v>
      </c>
      <c r="E266" s="25" t="s">
        <v>171</v>
      </c>
      <c r="F266" s="25" t="s">
        <v>7</v>
      </c>
      <c r="G266" s="198" t="s">
        <v>165</v>
      </c>
    </row>
    <row r="267" spans="1:7" x14ac:dyDescent="0.3">
      <c r="A267" s="196" t="s">
        <v>19</v>
      </c>
      <c r="B267" s="197">
        <v>45597</v>
      </c>
      <c r="C267" s="25" t="s">
        <v>25</v>
      </c>
      <c r="D267" s="25" t="s">
        <v>5</v>
      </c>
      <c r="E267" s="25" t="s">
        <v>170</v>
      </c>
      <c r="F267" s="25" t="s">
        <v>6</v>
      </c>
      <c r="G267" s="198" t="s">
        <v>1306</v>
      </c>
    </row>
    <row r="268" spans="1:7" x14ac:dyDescent="0.3">
      <c r="A268" s="196" t="s">
        <v>12</v>
      </c>
      <c r="B268" s="197">
        <v>43525</v>
      </c>
      <c r="C268" s="25" t="s">
        <v>25</v>
      </c>
      <c r="D268" s="25" t="s">
        <v>5</v>
      </c>
      <c r="E268" s="25" t="s">
        <v>170</v>
      </c>
      <c r="F268" s="25" t="s">
        <v>7</v>
      </c>
      <c r="G268" s="198" t="s">
        <v>1434</v>
      </c>
    </row>
    <row r="269" spans="1:7" x14ac:dyDescent="0.3">
      <c r="A269" s="196" t="s">
        <v>10</v>
      </c>
      <c r="B269" s="197">
        <v>42401</v>
      </c>
      <c r="C269" s="25" t="s">
        <v>25</v>
      </c>
      <c r="D269" s="25" t="s">
        <v>5</v>
      </c>
      <c r="E269" s="25" t="s">
        <v>170</v>
      </c>
      <c r="F269" s="25" t="s">
        <v>6</v>
      </c>
      <c r="G269" s="198" t="s">
        <v>1307</v>
      </c>
    </row>
    <row r="270" spans="1:7" ht="30" x14ac:dyDescent="0.3">
      <c r="A270" s="196" t="s">
        <v>16</v>
      </c>
      <c r="B270" s="197">
        <v>42856</v>
      </c>
      <c r="C270" s="25" t="s">
        <v>25</v>
      </c>
      <c r="D270" s="25" t="s">
        <v>5</v>
      </c>
      <c r="E270" s="25" t="s">
        <v>170</v>
      </c>
      <c r="F270" s="25" t="s">
        <v>6</v>
      </c>
      <c r="G270" s="198" t="s">
        <v>1308</v>
      </c>
    </row>
    <row r="271" spans="1:7" x14ac:dyDescent="0.3">
      <c r="A271" s="196" t="s">
        <v>17</v>
      </c>
      <c r="B271" s="197">
        <v>43862</v>
      </c>
      <c r="C271" s="25" t="s">
        <v>5</v>
      </c>
      <c r="D271" s="25" t="s">
        <v>25</v>
      </c>
      <c r="E271" s="25" t="s">
        <v>170</v>
      </c>
      <c r="F271" s="25" t="s">
        <v>6</v>
      </c>
      <c r="G271" s="198" t="s">
        <v>1309</v>
      </c>
    </row>
    <row r="272" spans="1:7" x14ac:dyDescent="0.3">
      <c r="A272" s="196" t="s">
        <v>11</v>
      </c>
      <c r="B272" s="197">
        <v>43405</v>
      </c>
      <c r="C272" s="25" t="s">
        <v>25</v>
      </c>
      <c r="D272" s="25" t="s">
        <v>5</v>
      </c>
      <c r="E272" s="25" t="s">
        <v>170</v>
      </c>
      <c r="F272" s="25" t="s">
        <v>6</v>
      </c>
      <c r="G272" s="198" t="s">
        <v>1310</v>
      </c>
    </row>
    <row r="273" spans="1:7" x14ac:dyDescent="0.3">
      <c r="A273" s="196" t="s">
        <v>19</v>
      </c>
      <c r="B273" s="197">
        <v>45627</v>
      </c>
      <c r="C273" s="25" t="s">
        <v>5</v>
      </c>
      <c r="D273" s="25" t="s">
        <v>25</v>
      </c>
      <c r="E273" s="25" t="s">
        <v>170</v>
      </c>
      <c r="F273" s="25" t="s">
        <v>6</v>
      </c>
      <c r="G273" s="198" t="s">
        <v>1311</v>
      </c>
    </row>
    <row r="274" spans="1:7" x14ac:dyDescent="0.3">
      <c r="A274" s="196" t="s">
        <v>19</v>
      </c>
      <c r="B274" s="197">
        <v>45597</v>
      </c>
      <c r="C274" s="25" t="s">
        <v>28</v>
      </c>
      <c r="D274" s="25" t="s">
        <v>25</v>
      </c>
      <c r="E274" s="25" t="s">
        <v>171</v>
      </c>
      <c r="F274" s="25" t="s">
        <v>7</v>
      </c>
      <c r="G274" s="198" t="s">
        <v>1312</v>
      </c>
    </row>
    <row r="275" spans="1:7" x14ac:dyDescent="0.3">
      <c r="A275" s="196" t="s">
        <v>19</v>
      </c>
      <c r="B275" s="197">
        <v>45444</v>
      </c>
      <c r="C275" s="25" t="s">
        <v>28</v>
      </c>
      <c r="D275" s="25" t="s">
        <v>25</v>
      </c>
      <c r="E275" s="25" t="s">
        <v>171</v>
      </c>
      <c r="F275" s="25" t="s">
        <v>6</v>
      </c>
      <c r="G275" s="198" t="s">
        <v>1313</v>
      </c>
    </row>
    <row r="276" spans="1:7" x14ac:dyDescent="0.3">
      <c r="A276" s="196" t="s">
        <v>15</v>
      </c>
      <c r="B276" s="197">
        <v>45017</v>
      </c>
      <c r="C276" s="25" t="s">
        <v>25</v>
      </c>
      <c r="D276" s="25" t="s">
        <v>28</v>
      </c>
      <c r="E276" s="25" t="s">
        <v>171</v>
      </c>
      <c r="F276" s="25" t="s">
        <v>7</v>
      </c>
      <c r="G276" s="198" t="s">
        <v>1314</v>
      </c>
    </row>
    <row r="277" spans="1:7" x14ac:dyDescent="0.3">
      <c r="A277" s="196" t="s">
        <v>13</v>
      </c>
      <c r="B277" s="197">
        <v>44470</v>
      </c>
      <c r="C277" s="25" t="s">
        <v>30</v>
      </c>
      <c r="D277" s="25" t="s">
        <v>25</v>
      </c>
      <c r="E277" s="25" t="s">
        <v>170</v>
      </c>
      <c r="F277" s="25" t="s">
        <v>6</v>
      </c>
      <c r="G277" s="198" t="s">
        <v>166</v>
      </c>
    </row>
    <row r="278" spans="1:7" x14ac:dyDescent="0.3">
      <c r="A278" s="196" t="s">
        <v>10</v>
      </c>
      <c r="B278" s="197">
        <v>42583</v>
      </c>
      <c r="C278" s="25" t="s">
        <v>25</v>
      </c>
      <c r="D278" s="25" t="s">
        <v>30</v>
      </c>
      <c r="E278" s="25" t="s">
        <v>170</v>
      </c>
      <c r="F278" s="25" t="s">
        <v>6</v>
      </c>
      <c r="G278" s="198" t="s">
        <v>1315</v>
      </c>
    </row>
    <row r="279" spans="1:7" x14ac:dyDescent="0.3">
      <c r="A279" s="196" t="s">
        <v>13</v>
      </c>
      <c r="B279" s="197">
        <v>44470</v>
      </c>
      <c r="C279" s="25" t="s">
        <v>32</v>
      </c>
      <c r="D279" s="25" t="s">
        <v>25</v>
      </c>
      <c r="E279" s="25" t="s">
        <v>170</v>
      </c>
      <c r="F279" s="25" t="s">
        <v>7</v>
      </c>
      <c r="G279" s="198" t="s">
        <v>1435</v>
      </c>
    </row>
    <row r="280" spans="1:7" x14ac:dyDescent="0.3">
      <c r="A280" s="196" t="s">
        <v>23</v>
      </c>
      <c r="B280" s="197">
        <v>42339</v>
      </c>
      <c r="C280" s="25" t="s">
        <v>44</v>
      </c>
      <c r="D280" s="25" t="s">
        <v>25</v>
      </c>
      <c r="E280" s="25" t="s">
        <v>172</v>
      </c>
      <c r="F280" s="25" t="s">
        <v>7</v>
      </c>
      <c r="G280" s="198" t="s">
        <v>1436</v>
      </c>
    </row>
    <row r="281" spans="1:7" x14ac:dyDescent="0.3">
      <c r="A281" s="196" t="s">
        <v>23</v>
      </c>
      <c r="B281" s="197">
        <v>42217</v>
      </c>
      <c r="C281" s="25" t="s">
        <v>44</v>
      </c>
      <c r="D281" s="25" t="s">
        <v>25</v>
      </c>
      <c r="E281" s="25" t="s">
        <v>172</v>
      </c>
      <c r="F281" s="25" t="s">
        <v>7</v>
      </c>
      <c r="G281" s="198" t="s">
        <v>1316</v>
      </c>
    </row>
    <row r="282" spans="1:7" x14ac:dyDescent="0.3">
      <c r="A282" s="196" t="s">
        <v>10</v>
      </c>
      <c r="B282" s="197">
        <v>42401</v>
      </c>
      <c r="C282" s="25" t="s">
        <v>44</v>
      </c>
      <c r="D282" s="25" t="s">
        <v>25</v>
      </c>
      <c r="E282" s="25" t="s">
        <v>172</v>
      </c>
      <c r="F282" s="25" t="s">
        <v>7</v>
      </c>
      <c r="G282" s="198" t="s">
        <v>167</v>
      </c>
    </row>
    <row r="283" spans="1:7" x14ac:dyDescent="0.3">
      <c r="A283" s="196" t="s">
        <v>16</v>
      </c>
      <c r="B283" s="197">
        <v>42767</v>
      </c>
      <c r="C283" s="25" t="s">
        <v>44</v>
      </c>
      <c r="D283" s="25" t="s">
        <v>25</v>
      </c>
      <c r="E283" s="25" t="s">
        <v>172</v>
      </c>
      <c r="F283" s="25" t="s">
        <v>7</v>
      </c>
      <c r="G283" s="198" t="s">
        <v>1316</v>
      </c>
    </row>
    <row r="284" spans="1:7" x14ac:dyDescent="0.3">
      <c r="A284" s="196" t="s">
        <v>16</v>
      </c>
      <c r="B284" s="197">
        <v>42826</v>
      </c>
      <c r="C284" s="25" t="s">
        <v>44</v>
      </c>
      <c r="D284" s="25" t="s">
        <v>25</v>
      </c>
      <c r="E284" s="25" t="s">
        <v>172</v>
      </c>
      <c r="F284" s="25" t="s">
        <v>7</v>
      </c>
      <c r="G284" s="198" t="s">
        <v>1437</v>
      </c>
    </row>
    <row r="285" spans="1:7" ht="30" x14ac:dyDescent="0.3">
      <c r="A285" s="196" t="s">
        <v>16</v>
      </c>
      <c r="B285" s="197">
        <v>43070</v>
      </c>
      <c r="C285" s="25" t="s">
        <v>44</v>
      </c>
      <c r="D285" s="25" t="s">
        <v>25</v>
      </c>
      <c r="E285" s="25" t="s">
        <v>172</v>
      </c>
      <c r="F285" s="25" t="s">
        <v>7</v>
      </c>
      <c r="G285" s="198" t="s">
        <v>1438</v>
      </c>
    </row>
    <row r="286" spans="1:7" x14ac:dyDescent="0.3">
      <c r="A286" s="196" t="s">
        <v>12</v>
      </c>
      <c r="B286" s="197">
        <v>43770</v>
      </c>
      <c r="C286" s="25" t="s">
        <v>44</v>
      </c>
      <c r="D286" s="25" t="s">
        <v>25</v>
      </c>
      <c r="E286" s="25" t="s">
        <v>172</v>
      </c>
      <c r="F286" s="25" t="s">
        <v>7</v>
      </c>
      <c r="G286" s="198" t="s">
        <v>1439</v>
      </c>
    </row>
    <row r="287" spans="1:7" x14ac:dyDescent="0.3">
      <c r="A287" s="196" t="s">
        <v>17</v>
      </c>
      <c r="B287" s="197">
        <v>44044</v>
      </c>
      <c r="C287" s="25" t="s">
        <v>44</v>
      </c>
      <c r="D287" s="25" t="s">
        <v>25</v>
      </c>
      <c r="E287" s="25" t="s">
        <v>172</v>
      </c>
      <c r="F287" s="25" t="s">
        <v>7</v>
      </c>
      <c r="G287" s="198" t="s">
        <v>1317</v>
      </c>
    </row>
    <row r="288" spans="1:7" x14ac:dyDescent="0.3">
      <c r="A288" s="196" t="s">
        <v>12</v>
      </c>
      <c r="B288" s="197">
        <v>43800</v>
      </c>
      <c r="C288" s="25" t="s">
        <v>44</v>
      </c>
      <c r="D288" s="25" t="s">
        <v>25</v>
      </c>
      <c r="E288" s="25" t="s">
        <v>172</v>
      </c>
      <c r="F288" s="25" t="s">
        <v>7</v>
      </c>
      <c r="G288" s="198" t="s">
        <v>1318</v>
      </c>
    </row>
    <row r="289" spans="1:7" x14ac:dyDescent="0.3">
      <c r="A289" s="196" t="s">
        <v>23</v>
      </c>
      <c r="B289" s="197">
        <v>42309</v>
      </c>
      <c r="C289" s="25" t="s">
        <v>25</v>
      </c>
      <c r="D289" s="25" t="s">
        <v>44</v>
      </c>
      <c r="E289" s="25" t="s">
        <v>172</v>
      </c>
      <c r="F289" s="25" t="s">
        <v>6</v>
      </c>
      <c r="G289" s="198" t="s">
        <v>1319</v>
      </c>
    </row>
    <row r="290" spans="1:7" x14ac:dyDescent="0.3">
      <c r="A290" s="196" t="s">
        <v>10</v>
      </c>
      <c r="B290" s="197">
        <v>42522</v>
      </c>
      <c r="C290" s="25" t="s">
        <v>25</v>
      </c>
      <c r="D290" s="25" t="s">
        <v>44</v>
      </c>
      <c r="E290" s="25" t="s">
        <v>172</v>
      </c>
      <c r="F290" s="25" t="s">
        <v>7</v>
      </c>
      <c r="G290" s="198" t="s">
        <v>1320</v>
      </c>
    </row>
    <row r="291" spans="1:7" x14ac:dyDescent="0.3">
      <c r="A291" s="196" t="s">
        <v>16</v>
      </c>
      <c r="B291" s="197">
        <v>43009</v>
      </c>
      <c r="C291" s="25" t="s">
        <v>25</v>
      </c>
      <c r="D291" s="25" t="s">
        <v>44</v>
      </c>
      <c r="E291" s="25" t="s">
        <v>172</v>
      </c>
      <c r="F291" s="25" t="s">
        <v>7</v>
      </c>
      <c r="G291" s="198" t="s">
        <v>1320</v>
      </c>
    </row>
    <row r="292" spans="1:7" ht="30" x14ac:dyDescent="0.3">
      <c r="A292" s="196" t="s">
        <v>14</v>
      </c>
      <c r="B292" s="197">
        <v>44713</v>
      </c>
      <c r="C292" s="25" t="s">
        <v>25</v>
      </c>
      <c r="D292" s="25" t="s">
        <v>44</v>
      </c>
      <c r="E292" s="25" t="s">
        <v>172</v>
      </c>
      <c r="F292" s="25" t="s">
        <v>7</v>
      </c>
      <c r="G292" s="198" t="s">
        <v>1440</v>
      </c>
    </row>
    <row r="293" spans="1:7" x14ac:dyDescent="0.3">
      <c r="A293" s="196" t="s">
        <v>20</v>
      </c>
      <c r="B293" s="197">
        <v>45658</v>
      </c>
      <c r="C293" s="25" t="s">
        <v>25</v>
      </c>
      <c r="D293" s="25" t="s">
        <v>44</v>
      </c>
      <c r="E293" s="25" t="s">
        <v>172</v>
      </c>
      <c r="F293" s="25" t="s">
        <v>6</v>
      </c>
      <c r="G293" s="198" t="s">
        <v>1256</v>
      </c>
    </row>
    <row r="294" spans="1:7" x14ac:dyDescent="0.3">
      <c r="A294" s="196" t="s">
        <v>23</v>
      </c>
      <c r="B294" s="197">
        <v>42339</v>
      </c>
      <c r="C294" s="25" t="s">
        <v>25</v>
      </c>
      <c r="D294" s="25" t="s">
        <v>60</v>
      </c>
      <c r="E294" s="25" t="s">
        <v>172</v>
      </c>
      <c r="F294" s="25" t="s">
        <v>6</v>
      </c>
      <c r="G294" s="198" t="s">
        <v>1321</v>
      </c>
    </row>
    <row r="295" spans="1:7" x14ac:dyDescent="0.3">
      <c r="A295" s="196" t="s">
        <v>15</v>
      </c>
      <c r="B295" s="197">
        <v>44927</v>
      </c>
      <c r="C295" s="25" t="s">
        <v>25</v>
      </c>
      <c r="D295" s="25" t="s">
        <v>60</v>
      </c>
      <c r="E295" s="25" t="s">
        <v>172</v>
      </c>
      <c r="F295" s="25" t="s">
        <v>7</v>
      </c>
      <c r="G295" s="198" t="s">
        <v>1441</v>
      </c>
    </row>
    <row r="296" spans="1:7" x14ac:dyDescent="0.3">
      <c r="A296" s="196" t="s">
        <v>12</v>
      </c>
      <c r="B296" s="197">
        <v>43525</v>
      </c>
      <c r="C296" s="25" t="s">
        <v>8</v>
      </c>
      <c r="D296" s="25" t="s">
        <v>18</v>
      </c>
      <c r="E296" s="25" t="s">
        <v>171</v>
      </c>
      <c r="F296" s="25" t="s">
        <v>6</v>
      </c>
      <c r="G296" s="198" t="s">
        <v>1322</v>
      </c>
    </row>
    <row r="297" spans="1:7" x14ac:dyDescent="0.3">
      <c r="A297" s="196" t="s">
        <v>23</v>
      </c>
      <c r="B297" s="197">
        <v>42125</v>
      </c>
      <c r="C297" s="25" t="s">
        <v>25</v>
      </c>
      <c r="D297" s="25" t="s">
        <v>18</v>
      </c>
      <c r="E297" s="25" t="s">
        <v>171</v>
      </c>
      <c r="F297" s="25" t="s">
        <v>7</v>
      </c>
      <c r="G297" s="198" t="s">
        <v>1323</v>
      </c>
    </row>
  </sheetData>
  <mergeCells count="1">
    <mergeCell ref="A5:G6"/>
  </mergeCells>
  <phoneticPr fontId="2" type="noConversion"/>
  <pageMargins left="0.70866141732283472" right="0.70866141732283472" top="0.78740157480314965" bottom="0.74803149606299213" header="0.31496062992125984" footer="0.31496062992125984"/>
  <pageSetup paperSize="9" scale="69" fitToHeight="0" orientation="landscape" r:id="rId1"/>
  <headerFooter>
    <oddHeader>&amp;L&amp;G</oddHeader>
    <oddFooter>&amp;C&amp;"Roboto Condensed,Normal"&amp;9Página &amp;P</oddFooter>
  </headerFooter>
  <legacyDrawingHF r:id="rId2"/>
  <tableParts count="1">
    <tablePart r:id="rId3"/>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B4B77-EA4E-4447-9CC0-E96CFEB1CCA8}">
  <sheetPr codeName="Hoja35">
    <tabColor theme="5"/>
    <pageSetUpPr fitToPage="1"/>
  </sheetPr>
  <dimension ref="A1:M237"/>
  <sheetViews>
    <sheetView view="pageLayout" topLeftCell="A177" zoomScaleNormal="100" workbookViewId="0">
      <selection activeCell="D228" sqref="D228"/>
    </sheetView>
  </sheetViews>
  <sheetFormatPr baseColWidth="10" defaultRowHeight="17.25" x14ac:dyDescent="0.3"/>
  <cols>
    <col min="1" max="1" width="12.5" style="6" bestFit="1" customWidth="1"/>
    <col min="2" max="2" width="15.5" style="4" customWidth="1"/>
    <col min="3" max="3" width="13.125" style="4" customWidth="1"/>
    <col min="4" max="4" width="15.5" style="4" customWidth="1"/>
    <col min="5" max="5" width="15.375" style="4" customWidth="1"/>
    <col min="6" max="6" width="12" style="4" bestFit="1" customWidth="1"/>
    <col min="7" max="7" width="7" style="4" customWidth="1"/>
    <col min="8" max="8" width="11" style="4"/>
    <col min="9" max="9" width="16.875" style="4" bestFit="1" customWidth="1"/>
    <col min="10" max="10" width="12" style="4" customWidth="1"/>
    <col min="11" max="11" width="11" style="4"/>
    <col min="12" max="13" width="12" style="4" bestFit="1" customWidth="1"/>
    <col min="14" max="14" width="28.375" style="4" customWidth="1"/>
    <col min="15" max="16384" width="11" style="4"/>
  </cols>
  <sheetData>
    <row r="1" spans="1:13" ht="20.25" x14ac:dyDescent="0.35">
      <c r="A1" s="40" t="s">
        <v>1474</v>
      </c>
    </row>
    <row r="2" spans="1:13" x14ac:dyDescent="0.3">
      <c r="A2" s="4"/>
    </row>
    <row r="3" spans="1:13" ht="20.25" x14ac:dyDescent="0.35">
      <c r="A3" s="40" t="s">
        <v>1475</v>
      </c>
      <c r="B3" s="25"/>
      <c r="C3" s="25"/>
      <c r="D3" s="25"/>
      <c r="E3" s="25"/>
      <c r="F3" s="25"/>
      <c r="G3" s="25"/>
      <c r="H3" s="25"/>
      <c r="I3" s="25"/>
      <c r="J3" s="25"/>
      <c r="K3" s="25"/>
      <c r="L3" s="25"/>
    </row>
    <row r="4" spans="1:13" x14ac:dyDescent="0.3">
      <c r="A4" s="6" t="s">
        <v>176</v>
      </c>
      <c r="B4" s="25"/>
      <c r="C4" s="25"/>
      <c r="D4" s="25"/>
      <c r="E4" s="25"/>
      <c r="F4" s="25"/>
      <c r="G4" s="25"/>
      <c r="H4" s="6" t="s">
        <v>180</v>
      </c>
      <c r="I4" s="25"/>
      <c r="J4" s="25"/>
      <c r="K4" s="25"/>
      <c r="L4" s="25"/>
    </row>
    <row r="5" spans="1:13" x14ac:dyDescent="0.3">
      <c r="A5" s="6" t="s">
        <v>177</v>
      </c>
      <c r="B5" s="25"/>
      <c r="C5" s="25"/>
      <c r="D5" s="25"/>
      <c r="E5" s="25"/>
      <c r="F5" s="25"/>
      <c r="G5" s="25"/>
      <c r="H5" s="6" t="s">
        <v>177</v>
      </c>
      <c r="I5" s="25"/>
      <c r="J5" s="25"/>
      <c r="K5" s="25"/>
      <c r="L5" s="25"/>
    </row>
    <row r="6" spans="1:13" x14ac:dyDescent="0.3">
      <c r="A6" s="25" t="s">
        <v>1</v>
      </c>
      <c r="B6" s="30" t="s">
        <v>1189</v>
      </c>
      <c r="C6" s="30" t="s">
        <v>170</v>
      </c>
      <c r="D6" s="30" t="s">
        <v>171</v>
      </c>
      <c r="E6" s="30" t="s">
        <v>172</v>
      </c>
      <c r="F6" s="30" t="s">
        <v>189</v>
      </c>
      <c r="G6" s="25"/>
      <c r="H6" s="25" t="s">
        <v>1</v>
      </c>
      <c r="I6" s="30" t="s">
        <v>1189</v>
      </c>
      <c r="J6" s="30" t="s">
        <v>170</v>
      </c>
      <c r="K6" s="30" t="s">
        <v>171</v>
      </c>
      <c r="L6" s="30" t="s">
        <v>172</v>
      </c>
      <c r="M6" s="195" t="s">
        <v>189</v>
      </c>
    </row>
    <row r="7" spans="1:13" x14ac:dyDescent="0.3">
      <c r="A7" s="25" t="s">
        <v>4</v>
      </c>
      <c r="B7" s="25">
        <v>12</v>
      </c>
      <c r="C7" s="25">
        <v>7</v>
      </c>
      <c r="D7" s="25">
        <v>3</v>
      </c>
      <c r="E7" s="25">
        <v>2</v>
      </c>
      <c r="F7" s="25">
        <v>0</v>
      </c>
      <c r="G7" s="25"/>
      <c r="H7" s="25" t="s">
        <v>4</v>
      </c>
      <c r="I7" s="25">
        <v>19</v>
      </c>
      <c r="J7" s="25">
        <v>8</v>
      </c>
      <c r="K7" s="25">
        <v>8</v>
      </c>
      <c r="L7" s="25">
        <v>3</v>
      </c>
      <c r="M7" s="4">
        <v>0</v>
      </c>
    </row>
    <row r="8" spans="1:13" x14ac:dyDescent="0.3">
      <c r="A8" s="25" t="s">
        <v>1190</v>
      </c>
      <c r="B8" s="25">
        <v>11</v>
      </c>
      <c r="C8" s="25">
        <v>3</v>
      </c>
      <c r="D8" s="25">
        <v>7</v>
      </c>
      <c r="E8" s="25">
        <v>1</v>
      </c>
      <c r="F8" s="25">
        <v>0</v>
      </c>
      <c r="G8" s="25"/>
      <c r="H8" s="25" t="s">
        <v>1190</v>
      </c>
      <c r="I8" s="25">
        <v>18</v>
      </c>
      <c r="J8" s="25">
        <v>4</v>
      </c>
      <c r="K8" s="25">
        <v>8</v>
      </c>
      <c r="L8" s="25">
        <v>6</v>
      </c>
      <c r="M8" s="4">
        <v>0</v>
      </c>
    </row>
    <row r="9" spans="1:13" x14ac:dyDescent="0.3">
      <c r="A9" s="25" t="s">
        <v>26</v>
      </c>
      <c r="B9" s="25">
        <v>6</v>
      </c>
      <c r="C9" s="25">
        <v>2</v>
      </c>
      <c r="D9" s="25">
        <v>4</v>
      </c>
      <c r="E9" s="25">
        <v>0</v>
      </c>
      <c r="F9" s="25">
        <v>0</v>
      </c>
      <c r="G9" s="25"/>
      <c r="H9" s="25" t="s">
        <v>26</v>
      </c>
      <c r="I9" s="25">
        <v>8</v>
      </c>
      <c r="J9" s="25">
        <v>0</v>
      </c>
      <c r="K9" s="25">
        <v>5</v>
      </c>
      <c r="L9" s="25">
        <v>3</v>
      </c>
      <c r="M9" s="4">
        <v>0</v>
      </c>
    </row>
    <row r="10" spans="1:13" x14ac:dyDescent="0.3">
      <c r="A10" s="25" t="s">
        <v>8</v>
      </c>
      <c r="B10" s="25">
        <v>6</v>
      </c>
      <c r="C10" s="25">
        <v>1</v>
      </c>
      <c r="D10" s="25">
        <v>5</v>
      </c>
      <c r="E10" s="25">
        <v>0</v>
      </c>
      <c r="F10" s="25">
        <v>0</v>
      </c>
      <c r="G10" s="25"/>
      <c r="H10" s="25" t="s">
        <v>8</v>
      </c>
      <c r="I10" s="25">
        <v>21</v>
      </c>
      <c r="J10" s="25">
        <v>5</v>
      </c>
      <c r="K10" s="25">
        <v>10</v>
      </c>
      <c r="L10" s="25">
        <v>3</v>
      </c>
      <c r="M10" s="4">
        <v>3</v>
      </c>
    </row>
    <row r="11" spans="1:13" x14ac:dyDescent="0.3">
      <c r="A11" s="25"/>
      <c r="B11" s="25"/>
      <c r="C11" s="25"/>
      <c r="D11" s="25"/>
      <c r="E11" s="25"/>
      <c r="F11" s="25"/>
      <c r="G11" s="25"/>
      <c r="H11" s="25"/>
      <c r="I11" s="25"/>
      <c r="J11" s="25"/>
      <c r="K11" s="25"/>
      <c r="L11" s="25"/>
    </row>
    <row r="12" spans="1:13" x14ac:dyDescent="0.3">
      <c r="A12" s="6" t="s">
        <v>178</v>
      </c>
      <c r="B12" s="25"/>
      <c r="C12" s="25"/>
      <c r="D12" s="25"/>
      <c r="E12" s="25"/>
      <c r="F12" s="25"/>
      <c r="G12" s="25"/>
      <c r="H12" s="6" t="s">
        <v>178</v>
      </c>
      <c r="I12" s="25"/>
      <c r="J12" s="25"/>
      <c r="K12" s="25"/>
      <c r="L12" s="25"/>
    </row>
    <row r="13" spans="1:13" x14ac:dyDescent="0.3">
      <c r="A13" s="25" t="s">
        <v>1</v>
      </c>
      <c r="B13" s="30" t="s">
        <v>1189</v>
      </c>
      <c r="C13" s="30" t="s">
        <v>170</v>
      </c>
      <c r="D13" s="30" t="s">
        <v>171</v>
      </c>
      <c r="E13" s="30" t="s">
        <v>172</v>
      </c>
      <c r="F13" s="30" t="s">
        <v>189</v>
      </c>
      <c r="G13" s="25"/>
      <c r="H13" s="25" t="s">
        <v>1</v>
      </c>
      <c r="I13" s="30" t="s">
        <v>1189</v>
      </c>
      <c r="J13" s="30" t="s">
        <v>170</v>
      </c>
      <c r="K13" s="30" t="s">
        <v>171</v>
      </c>
      <c r="L13" s="30" t="s">
        <v>172</v>
      </c>
      <c r="M13" s="195" t="s">
        <v>189</v>
      </c>
    </row>
    <row r="14" spans="1:13" x14ac:dyDescent="0.3">
      <c r="A14" s="25" t="s">
        <v>4</v>
      </c>
      <c r="B14" s="25">
        <v>12</v>
      </c>
      <c r="C14" s="25">
        <v>6</v>
      </c>
      <c r="D14" s="25">
        <v>3</v>
      </c>
      <c r="E14" s="25">
        <v>3</v>
      </c>
      <c r="F14" s="25">
        <v>0</v>
      </c>
      <c r="G14" s="25"/>
      <c r="H14" s="25" t="s">
        <v>4</v>
      </c>
      <c r="I14" s="25">
        <v>12</v>
      </c>
      <c r="J14" s="25">
        <v>4</v>
      </c>
      <c r="K14" s="25">
        <v>2</v>
      </c>
      <c r="L14" s="25">
        <v>6</v>
      </c>
      <c r="M14" s="4">
        <v>0</v>
      </c>
    </row>
    <row r="15" spans="1:13" x14ac:dyDescent="0.3">
      <c r="A15" s="25" t="s">
        <v>1190</v>
      </c>
      <c r="B15" s="25">
        <v>15</v>
      </c>
      <c r="C15" s="25">
        <v>1</v>
      </c>
      <c r="D15" s="25">
        <v>7</v>
      </c>
      <c r="E15" s="25">
        <v>7</v>
      </c>
      <c r="F15" s="25">
        <v>0</v>
      </c>
      <c r="G15" s="25"/>
      <c r="H15" s="25" t="s">
        <v>1190</v>
      </c>
      <c r="I15" s="25">
        <v>13</v>
      </c>
      <c r="J15" s="25">
        <v>4</v>
      </c>
      <c r="K15" s="25">
        <v>7</v>
      </c>
      <c r="L15" s="25">
        <v>2</v>
      </c>
      <c r="M15" s="4">
        <v>0</v>
      </c>
    </row>
    <row r="16" spans="1:13" x14ac:dyDescent="0.3">
      <c r="A16" s="25" t="s">
        <v>26</v>
      </c>
      <c r="B16" s="25">
        <v>6</v>
      </c>
      <c r="C16" s="25">
        <v>2</v>
      </c>
      <c r="D16" s="25">
        <v>3</v>
      </c>
      <c r="E16" s="25">
        <v>1</v>
      </c>
      <c r="F16" s="25">
        <v>0</v>
      </c>
      <c r="G16" s="25"/>
      <c r="H16" s="25" t="s">
        <v>26</v>
      </c>
      <c r="I16" s="25">
        <v>4</v>
      </c>
      <c r="J16" s="25">
        <v>0</v>
      </c>
      <c r="K16" s="25">
        <v>3</v>
      </c>
      <c r="L16" s="25">
        <v>1</v>
      </c>
      <c r="M16" s="4">
        <v>0</v>
      </c>
    </row>
    <row r="17" spans="1:13" x14ac:dyDescent="0.3">
      <c r="A17" s="25" t="s">
        <v>8</v>
      </c>
      <c r="B17" s="25">
        <v>10</v>
      </c>
      <c r="C17" s="25">
        <v>1</v>
      </c>
      <c r="D17" s="25">
        <v>7</v>
      </c>
      <c r="E17" s="25">
        <v>1</v>
      </c>
      <c r="F17" s="25">
        <v>1</v>
      </c>
      <c r="G17" s="25"/>
      <c r="H17" s="25" t="s">
        <v>8</v>
      </c>
      <c r="I17" s="25">
        <v>4</v>
      </c>
      <c r="J17" s="25">
        <v>0</v>
      </c>
      <c r="K17" s="25">
        <v>2</v>
      </c>
      <c r="L17" s="25">
        <v>1</v>
      </c>
      <c r="M17" s="4">
        <v>1</v>
      </c>
    </row>
    <row r="18" spans="1:13" x14ac:dyDescent="0.3">
      <c r="A18" s="25"/>
      <c r="B18" s="25"/>
      <c r="C18" s="25"/>
      <c r="D18" s="25"/>
      <c r="E18" s="25"/>
      <c r="F18" s="25"/>
      <c r="G18" s="25"/>
      <c r="H18" s="25"/>
      <c r="I18" s="25"/>
      <c r="J18" s="25"/>
      <c r="K18" s="25"/>
      <c r="L18" s="25"/>
    </row>
    <row r="19" spans="1:13" x14ac:dyDescent="0.3">
      <c r="A19" s="6" t="s">
        <v>179</v>
      </c>
      <c r="B19" s="25"/>
      <c r="C19" s="25"/>
      <c r="D19" s="25"/>
      <c r="E19" s="25"/>
      <c r="F19" s="25"/>
      <c r="G19" s="25"/>
      <c r="H19" s="6" t="s">
        <v>179</v>
      </c>
      <c r="I19" s="25"/>
      <c r="J19" s="25"/>
      <c r="K19" s="25"/>
      <c r="L19" s="25"/>
    </row>
    <row r="20" spans="1:13" x14ac:dyDescent="0.3">
      <c r="A20" s="25" t="s">
        <v>1</v>
      </c>
      <c r="B20" s="30" t="s">
        <v>1189</v>
      </c>
      <c r="C20" s="30" t="s">
        <v>170</v>
      </c>
      <c r="D20" s="30" t="s">
        <v>171</v>
      </c>
      <c r="E20" s="30" t="s">
        <v>172</v>
      </c>
      <c r="F20" s="30" t="s">
        <v>189</v>
      </c>
      <c r="G20" s="25"/>
      <c r="H20" s="25" t="s">
        <v>1</v>
      </c>
      <c r="I20" s="30" t="s">
        <v>1189</v>
      </c>
      <c r="J20" s="30" t="s">
        <v>170</v>
      </c>
      <c r="K20" s="30" t="s">
        <v>171</v>
      </c>
      <c r="L20" s="30" t="s">
        <v>172</v>
      </c>
      <c r="M20" s="195" t="s">
        <v>189</v>
      </c>
    </row>
    <row r="21" spans="1:13" x14ac:dyDescent="0.3">
      <c r="A21" s="25" t="s">
        <v>4</v>
      </c>
      <c r="B21" s="25">
        <f t="shared" ref="B21:F24" si="0">B7+B14</f>
        <v>24</v>
      </c>
      <c r="C21" s="25">
        <f t="shared" si="0"/>
        <v>13</v>
      </c>
      <c r="D21" s="25">
        <f t="shared" si="0"/>
        <v>6</v>
      </c>
      <c r="E21" s="25">
        <f t="shared" si="0"/>
        <v>5</v>
      </c>
      <c r="F21" s="25">
        <f t="shared" si="0"/>
        <v>0</v>
      </c>
      <c r="G21" s="25"/>
      <c r="H21" s="25" t="s">
        <v>4</v>
      </c>
      <c r="I21" s="25">
        <f t="shared" ref="I21:M24" si="1">I7+I14</f>
        <v>31</v>
      </c>
      <c r="J21" s="25">
        <f t="shared" si="1"/>
        <v>12</v>
      </c>
      <c r="K21" s="25">
        <f t="shared" si="1"/>
        <v>10</v>
      </c>
      <c r="L21" s="25">
        <f t="shared" si="1"/>
        <v>9</v>
      </c>
      <c r="M21" s="4">
        <f t="shared" si="1"/>
        <v>0</v>
      </c>
    </row>
    <row r="22" spans="1:13" x14ac:dyDescent="0.3">
      <c r="A22" s="25" t="s">
        <v>1190</v>
      </c>
      <c r="B22" s="25">
        <f t="shared" si="0"/>
        <v>26</v>
      </c>
      <c r="C22" s="25">
        <f t="shared" si="0"/>
        <v>4</v>
      </c>
      <c r="D22" s="25">
        <f t="shared" si="0"/>
        <v>14</v>
      </c>
      <c r="E22" s="25">
        <f t="shared" si="0"/>
        <v>8</v>
      </c>
      <c r="F22" s="25">
        <f t="shared" si="0"/>
        <v>0</v>
      </c>
      <c r="G22" s="25"/>
      <c r="H22" s="25" t="s">
        <v>1190</v>
      </c>
      <c r="I22" s="25">
        <f t="shared" si="1"/>
        <v>31</v>
      </c>
      <c r="J22" s="25">
        <f t="shared" si="1"/>
        <v>8</v>
      </c>
      <c r="K22" s="25">
        <f t="shared" si="1"/>
        <v>15</v>
      </c>
      <c r="L22" s="25">
        <f t="shared" si="1"/>
        <v>8</v>
      </c>
      <c r="M22" s="4">
        <f t="shared" si="1"/>
        <v>0</v>
      </c>
    </row>
    <row r="23" spans="1:13" x14ac:dyDescent="0.3">
      <c r="A23" s="25" t="s">
        <v>26</v>
      </c>
      <c r="B23" s="25">
        <f t="shared" si="0"/>
        <v>12</v>
      </c>
      <c r="C23" s="25">
        <f t="shared" si="0"/>
        <v>4</v>
      </c>
      <c r="D23" s="25">
        <f t="shared" si="0"/>
        <v>7</v>
      </c>
      <c r="E23" s="25">
        <f t="shared" si="0"/>
        <v>1</v>
      </c>
      <c r="F23" s="25">
        <f t="shared" si="0"/>
        <v>0</v>
      </c>
      <c r="G23" s="25"/>
      <c r="H23" s="25" t="s">
        <v>26</v>
      </c>
      <c r="I23" s="25">
        <f t="shared" si="1"/>
        <v>12</v>
      </c>
      <c r="J23" s="25">
        <f t="shared" si="1"/>
        <v>0</v>
      </c>
      <c r="K23" s="25">
        <f t="shared" si="1"/>
        <v>8</v>
      </c>
      <c r="L23" s="25">
        <f t="shared" si="1"/>
        <v>4</v>
      </c>
      <c r="M23" s="4">
        <f t="shared" si="1"/>
        <v>0</v>
      </c>
    </row>
    <row r="24" spans="1:13" x14ac:dyDescent="0.3">
      <c r="A24" s="25" t="s">
        <v>8</v>
      </c>
      <c r="B24" s="25">
        <f t="shared" si="0"/>
        <v>16</v>
      </c>
      <c r="C24" s="25">
        <f t="shared" si="0"/>
        <v>2</v>
      </c>
      <c r="D24" s="25">
        <f t="shared" si="0"/>
        <v>12</v>
      </c>
      <c r="E24" s="25">
        <f t="shared" si="0"/>
        <v>1</v>
      </c>
      <c r="F24" s="25">
        <f t="shared" si="0"/>
        <v>1</v>
      </c>
      <c r="G24" s="25"/>
      <c r="H24" s="25" t="s">
        <v>8</v>
      </c>
      <c r="I24" s="25">
        <f t="shared" si="1"/>
        <v>25</v>
      </c>
      <c r="J24" s="25">
        <f t="shared" si="1"/>
        <v>5</v>
      </c>
      <c r="K24" s="25">
        <f t="shared" si="1"/>
        <v>12</v>
      </c>
      <c r="L24" s="25">
        <f t="shared" si="1"/>
        <v>4</v>
      </c>
      <c r="M24" s="4">
        <f t="shared" si="1"/>
        <v>4</v>
      </c>
    </row>
    <row r="25" spans="1:13" s="6" customFormat="1" x14ac:dyDescent="0.3">
      <c r="A25" s="25" t="s">
        <v>179</v>
      </c>
      <c r="B25" s="25">
        <f>SUM(B21:B24)</f>
        <v>78</v>
      </c>
      <c r="C25" s="25">
        <f>SUM(C21:C24)</f>
        <v>23</v>
      </c>
      <c r="D25" s="25">
        <f>SUM(D21:D24)</f>
        <v>39</v>
      </c>
      <c r="E25" s="25">
        <f>SUM(E21:E24)</f>
        <v>15</v>
      </c>
      <c r="F25" s="25">
        <f>SUM(F21:F24)</f>
        <v>1</v>
      </c>
      <c r="G25" s="25"/>
      <c r="H25" s="25" t="s">
        <v>179</v>
      </c>
      <c r="I25" s="25">
        <f>SUM(I21:I24)</f>
        <v>99</v>
      </c>
      <c r="J25" s="25">
        <f>SUM(J21:J24)</f>
        <v>25</v>
      </c>
      <c r="K25" s="25">
        <f>SUM(K21:K24)</f>
        <v>45</v>
      </c>
      <c r="L25" s="25">
        <f>SUM(L21:L24)</f>
        <v>25</v>
      </c>
      <c r="M25" s="6">
        <f>SUM(M21:M24)</f>
        <v>4</v>
      </c>
    </row>
    <row r="26" spans="1:13" x14ac:dyDescent="0.3">
      <c r="A26" s="25"/>
      <c r="B26" s="25"/>
      <c r="C26" s="25"/>
      <c r="D26" s="25"/>
      <c r="E26" s="25"/>
      <c r="F26" s="25"/>
      <c r="G26" s="25"/>
      <c r="H26" s="25"/>
      <c r="I26" s="25"/>
      <c r="J26" s="25"/>
      <c r="K26" s="25"/>
      <c r="L26" s="25"/>
    </row>
    <row r="27" spans="1:13" x14ac:dyDescent="0.3">
      <c r="A27" s="6" t="s">
        <v>181</v>
      </c>
      <c r="B27" s="25"/>
      <c r="C27" s="25"/>
      <c r="D27" s="25"/>
      <c r="E27" s="25"/>
      <c r="F27" s="25"/>
      <c r="G27" s="25"/>
      <c r="H27" s="6" t="s">
        <v>181</v>
      </c>
      <c r="I27" s="25"/>
      <c r="J27" s="25"/>
      <c r="K27" s="25"/>
      <c r="L27" s="25"/>
    </row>
    <row r="28" spans="1:13" x14ac:dyDescent="0.3">
      <c r="A28" s="25" t="s">
        <v>1</v>
      </c>
      <c r="B28" s="30" t="s">
        <v>170</v>
      </c>
      <c r="C28" s="30" t="s">
        <v>171</v>
      </c>
      <c r="D28" s="30" t="s">
        <v>172</v>
      </c>
      <c r="E28" s="30" t="s">
        <v>189</v>
      </c>
      <c r="F28" s="25"/>
      <c r="G28" s="25"/>
      <c r="H28" s="25" t="s">
        <v>1</v>
      </c>
      <c r="I28" s="30" t="s">
        <v>1189</v>
      </c>
      <c r="J28" s="30" t="s">
        <v>170</v>
      </c>
      <c r="K28" s="30" t="s">
        <v>171</v>
      </c>
      <c r="L28" s="30" t="s">
        <v>172</v>
      </c>
    </row>
    <row r="29" spans="1:13" x14ac:dyDescent="0.3">
      <c r="A29" s="25" t="s">
        <v>4</v>
      </c>
      <c r="B29" s="199">
        <f>(C21/B21)</f>
        <v>0.54166666666666663</v>
      </c>
      <c r="C29" s="199">
        <f>(D21/B21)</f>
        <v>0.25</v>
      </c>
      <c r="D29" s="199">
        <f>(E21/B21)</f>
        <v>0.20833333333333334</v>
      </c>
      <c r="E29" s="199">
        <f>(F21/B21)</f>
        <v>0</v>
      </c>
      <c r="F29" s="25"/>
      <c r="G29" s="25"/>
      <c r="H29" s="25" t="s">
        <v>4</v>
      </c>
      <c r="I29" s="199">
        <f>(J21/I21)</f>
        <v>0.38709677419354838</v>
      </c>
      <c r="J29" s="199">
        <f>(K21/I21)</f>
        <v>0.32258064516129031</v>
      </c>
      <c r="K29" s="199">
        <f>(L21/I21)</f>
        <v>0.29032258064516131</v>
      </c>
      <c r="L29" s="199">
        <f>(M21/I21)</f>
        <v>0</v>
      </c>
    </row>
    <row r="30" spans="1:13" x14ac:dyDescent="0.3">
      <c r="A30" s="25" t="s">
        <v>1190</v>
      </c>
      <c r="B30" s="199">
        <f>(C22/B22)</f>
        <v>0.15384615384615385</v>
      </c>
      <c r="C30" s="199">
        <f>(D22/B22)</f>
        <v>0.53846153846153844</v>
      </c>
      <c r="D30" s="199">
        <f>(E22/B22)</f>
        <v>0.30769230769230771</v>
      </c>
      <c r="E30" s="199">
        <f>(F22/B22)</f>
        <v>0</v>
      </c>
      <c r="F30" s="25"/>
      <c r="G30" s="25"/>
      <c r="H30" s="25" t="s">
        <v>1190</v>
      </c>
      <c r="I30" s="199">
        <f>(J22/I22)</f>
        <v>0.25806451612903225</v>
      </c>
      <c r="J30" s="199">
        <f>(K22/I22)</f>
        <v>0.4838709677419355</v>
      </c>
      <c r="K30" s="199">
        <f>(L22/I22)</f>
        <v>0.25806451612903225</v>
      </c>
      <c r="L30" s="199">
        <f>(M22/I22)</f>
        <v>0</v>
      </c>
    </row>
    <row r="31" spans="1:13" x14ac:dyDescent="0.3">
      <c r="A31" s="25" t="s">
        <v>26</v>
      </c>
      <c r="B31" s="199">
        <f>(C23/B23)</f>
        <v>0.33333333333333331</v>
      </c>
      <c r="C31" s="199">
        <f>(D23/B23)</f>
        <v>0.58333333333333337</v>
      </c>
      <c r="D31" s="199">
        <f>(E23/B23)</f>
        <v>8.3333333333333329E-2</v>
      </c>
      <c r="E31" s="199">
        <f>(F23/B23)</f>
        <v>0</v>
      </c>
      <c r="F31" s="25"/>
      <c r="G31" s="25"/>
      <c r="H31" s="25" t="s">
        <v>26</v>
      </c>
      <c r="I31" s="199">
        <f>(J23/I23)</f>
        <v>0</v>
      </c>
      <c r="J31" s="199">
        <f>(K23/I23)</f>
        <v>0.66666666666666663</v>
      </c>
      <c r="K31" s="199">
        <f>(L23/I23)</f>
        <v>0.33333333333333331</v>
      </c>
      <c r="L31" s="199">
        <f>(M23/I23)</f>
        <v>0</v>
      </c>
    </row>
    <row r="32" spans="1:13" x14ac:dyDescent="0.3">
      <c r="A32" s="25" t="s">
        <v>8</v>
      </c>
      <c r="B32" s="199">
        <f>(C24/B24)</f>
        <v>0.125</v>
      </c>
      <c r="C32" s="199">
        <f>(D24/B24)</f>
        <v>0.75</v>
      </c>
      <c r="D32" s="199">
        <f>(E24/B24)</f>
        <v>6.25E-2</v>
      </c>
      <c r="E32" s="199">
        <f>(F24/B24)</f>
        <v>6.25E-2</v>
      </c>
      <c r="F32" s="25"/>
      <c r="G32" s="25"/>
      <c r="H32" s="25" t="s">
        <v>8</v>
      </c>
      <c r="I32" s="199">
        <f>(J24/I24)</f>
        <v>0.2</v>
      </c>
      <c r="J32" s="199">
        <f>(K24/I24)</f>
        <v>0.48</v>
      </c>
      <c r="K32" s="199">
        <f>(L24/I24)</f>
        <v>0.16</v>
      </c>
      <c r="L32" s="199">
        <f>(M24/I24)</f>
        <v>0.16</v>
      </c>
    </row>
    <row r="33" spans="1:13" x14ac:dyDescent="0.3">
      <c r="A33" s="25"/>
      <c r="B33" s="25"/>
      <c r="C33" s="25"/>
      <c r="D33" s="25"/>
      <c r="E33" s="25"/>
      <c r="F33" s="25"/>
      <c r="G33" s="13"/>
      <c r="H33" s="13"/>
      <c r="I33" s="13"/>
      <c r="J33" s="13"/>
      <c r="K33" s="13"/>
      <c r="L33" s="13"/>
      <c r="M33" s="5"/>
    </row>
    <row r="34" spans="1:13" x14ac:dyDescent="0.3">
      <c r="A34" s="25"/>
      <c r="B34" s="25"/>
      <c r="C34" s="25"/>
      <c r="D34" s="25"/>
      <c r="E34" s="25"/>
      <c r="F34" s="25"/>
      <c r="G34" s="13"/>
      <c r="H34" s="13"/>
      <c r="I34" s="13"/>
      <c r="J34" s="13"/>
      <c r="K34" s="13"/>
      <c r="L34" s="13"/>
      <c r="M34" s="5"/>
    </row>
    <row r="35" spans="1:13" x14ac:dyDescent="0.3">
      <c r="A35" s="25"/>
      <c r="B35" s="25"/>
      <c r="C35" s="25"/>
      <c r="D35" s="25"/>
      <c r="E35" s="25"/>
      <c r="F35" s="25"/>
      <c r="G35" s="13"/>
      <c r="H35" s="13"/>
      <c r="I35" s="13"/>
      <c r="J35" s="13"/>
      <c r="K35" s="13"/>
      <c r="L35" s="13"/>
      <c r="M35" s="5"/>
    </row>
    <row r="36" spans="1:13" x14ac:dyDescent="0.3">
      <c r="A36" s="25"/>
      <c r="B36" s="25"/>
      <c r="C36" s="25"/>
      <c r="D36" s="25"/>
      <c r="E36" s="25"/>
      <c r="F36" s="25"/>
      <c r="G36" s="13"/>
      <c r="H36" s="13"/>
      <c r="I36" s="13"/>
      <c r="J36" s="13"/>
      <c r="K36" s="13"/>
      <c r="L36" s="13"/>
      <c r="M36" s="5"/>
    </row>
    <row r="37" spans="1:13" x14ac:dyDescent="0.3">
      <c r="A37" s="25"/>
      <c r="B37" s="25"/>
      <c r="C37" s="25"/>
      <c r="D37" s="25"/>
      <c r="E37" s="25"/>
      <c r="F37" s="25"/>
      <c r="G37" s="13"/>
      <c r="H37" s="13"/>
      <c r="I37" s="13"/>
      <c r="J37" s="13"/>
      <c r="K37" s="13"/>
      <c r="L37" s="13"/>
      <c r="M37" s="5"/>
    </row>
    <row r="38" spans="1:13" x14ac:dyDescent="0.3">
      <c r="A38" s="25"/>
      <c r="B38" s="25"/>
      <c r="C38" s="25"/>
      <c r="D38" s="25"/>
      <c r="E38" s="25"/>
      <c r="F38" s="25"/>
      <c r="G38" s="13"/>
      <c r="H38" s="13"/>
      <c r="I38" s="13"/>
      <c r="J38" s="13"/>
      <c r="K38" s="13"/>
      <c r="L38" s="13"/>
      <c r="M38" s="5"/>
    </row>
    <row r="39" spans="1:13" x14ac:dyDescent="0.3">
      <c r="A39" s="25"/>
      <c r="B39" s="25"/>
      <c r="C39" s="25"/>
      <c r="D39" s="25"/>
      <c r="E39" s="25"/>
      <c r="F39" s="25"/>
      <c r="G39" s="13"/>
      <c r="H39" s="13"/>
      <c r="I39" s="13"/>
      <c r="J39" s="13"/>
      <c r="K39" s="13"/>
      <c r="L39" s="13"/>
      <c r="M39" s="5"/>
    </row>
    <row r="40" spans="1:13" x14ac:dyDescent="0.3">
      <c r="A40" s="25"/>
      <c r="B40" s="25"/>
      <c r="C40" s="25"/>
      <c r="D40" s="25"/>
      <c r="E40" s="25"/>
      <c r="F40" s="25"/>
      <c r="G40" s="13"/>
      <c r="H40" s="13"/>
      <c r="I40" s="13"/>
      <c r="J40" s="13"/>
      <c r="K40" s="13"/>
      <c r="L40" s="13"/>
      <c r="M40" s="5"/>
    </row>
    <row r="41" spans="1:13" x14ac:dyDescent="0.3">
      <c r="A41" s="25"/>
      <c r="B41" s="25"/>
      <c r="C41" s="25"/>
      <c r="D41" s="25"/>
      <c r="E41" s="25"/>
      <c r="F41" s="25"/>
      <c r="G41" s="13"/>
      <c r="H41" s="13"/>
      <c r="I41" s="13"/>
      <c r="J41" s="13"/>
      <c r="K41" s="13"/>
      <c r="L41" s="13"/>
      <c r="M41" s="5"/>
    </row>
    <row r="42" spans="1:13" x14ac:dyDescent="0.3">
      <c r="A42" s="25"/>
      <c r="B42" s="25"/>
      <c r="C42" s="25"/>
      <c r="D42" s="25"/>
      <c r="E42" s="25"/>
      <c r="F42" s="25"/>
      <c r="G42" s="13"/>
      <c r="H42" s="13"/>
      <c r="I42" s="13"/>
      <c r="J42" s="13"/>
      <c r="K42" s="13"/>
      <c r="L42" s="13"/>
      <c r="M42" s="5"/>
    </row>
    <row r="43" spans="1:13" x14ac:dyDescent="0.3">
      <c r="A43" s="25"/>
      <c r="B43" s="25"/>
      <c r="C43" s="25"/>
      <c r="D43" s="25"/>
      <c r="E43" s="25"/>
      <c r="F43" s="25"/>
      <c r="G43" s="13"/>
      <c r="H43" s="13"/>
      <c r="I43" s="13"/>
      <c r="J43" s="13"/>
      <c r="K43" s="13"/>
      <c r="L43" s="13"/>
      <c r="M43" s="5"/>
    </row>
    <row r="44" spans="1:13" x14ac:dyDescent="0.3">
      <c r="A44" s="25"/>
      <c r="B44" s="25"/>
      <c r="C44" s="25"/>
      <c r="D44" s="25"/>
      <c r="E44" s="25"/>
      <c r="F44" s="25"/>
      <c r="G44" s="25"/>
      <c r="H44" s="25"/>
      <c r="I44" s="25"/>
      <c r="J44" s="25"/>
      <c r="K44" s="25"/>
      <c r="L44" s="25"/>
    </row>
    <row r="45" spans="1:13" ht="20.25" x14ac:dyDescent="0.35">
      <c r="A45" s="40" t="s">
        <v>1473</v>
      </c>
      <c r="B45" s="25"/>
      <c r="C45" s="25"/>
      <c r="D45" s="25"/>
      <c r="E45" s="25"/>
      <c r="F45" s="25"/>
      <c r="G45" s="25"/>
      <c r="H45" s="25"/>
      <c r="I45" s="25"/>
      <c r="J45" s="25"/>
      <c r="K45" s="25"/>
      <c r="L45" s="25"/>
    </row>
    <row r="46" spans="1:13" x14ac:dyDescent="0.3">
      <c r="A46" s="6" t="s">
        <v>4</v>
      </c>
      <c r="B46" s="25"/>
      <c r="C46" s="25"/>
      <c r="D46" s="25"/>
      <c r="E46" s="25"/>
      <c r="F46" s="25"/>
      <c r="G46" s="25"/>
      <c r="H46" s="25"/>
      <c r="I46" s="25"/>
      <c r="J46" s="25"/>
      <c r="K46" s="25"/>
      <c r="L46" s="25"/>
    </row>
    <row r="47" spans="1:13" x14ac:dyDescent="0.3">
      <c r="A47" s="28" t="s">
        <v>1476</v>
      </c>
      <c r="B47" s="25"/>
      <c r="C47" s="25"/>
      <c r="D47" s="25"/>
      <c r="E47" s="25"/>
      <c r="F47" s="25"/>
      <c r="G47" s="25"/>
      <c r="H47" s="25"/>
      <c r="I47" s="25"/>
      <c r="J47" s="25"/>
      <c r="K47" s="25"/>
      <c r="L47" s="25"/>
    </row>
    <row r="48" spans="1:13" x14ac:dyDescent="0.3">
      <c r="A48" s="49" t="s">
        <v>9</v>
      </c>
      <c r="B48" s="30" t="s">
        <v>171</v>
      </c>
      <c r="C48" s="30" t="s">
        <v>170</v>
      </c>
      <c r="D48" s="30" t="s">
        <v>172</v>
      </c>
      <c r="E48" s="30" t="s">
        <v>189</v>
      </c>
      <c r="F48" s="30" t="s">
        <v>179</v>
      </c>
      <c r="G48" s="25"/>
      <c r="H48" s="25"/>
      <c r="I48" s="25"/>
      <c r="J48" s="25"/>
      <c r="K48" s="25"/>
      <c r="L48" s="25"/>
    </row>
    <row r="49" spans="1:13" x14ac:dyDescent="0.3">
      <c r="A49" s="49">
        <v>2015</v>
      </c>
      <c r="B49" s="25">
        <f t="shared" ref="B49:B58" si="2">SUM(B64+I64)</f>
        <v>1</v>
      </c>
      <c r="C49" s="25">
        <f t="shared" ref="C49:C58" si="3">SUM(C64+J64)</f>
        <v>4</v>
      </c>
      <c r="D49" s="25">
        <f t="shared" ref="D49:D58" si="4">SUM(D64+K64)</f>
        <v>2</v>
      </c>
      <c r="E49" s="25">
        <f t="shared" ref="E49:E58" si="5">SUM(E64+L64)</f>
        <v>0</v>
      </c>
      <c r="F49" s="25">
        <f t="shared" ref="F49:F58" si="6">SUM(F64+M64)</f>
        <v>7</v>
      </c>
      <c r="G49" s="25"/>
      <c r="H49" s="25"/>
      <c r="I49" s="25"/>
      <c r="J49" s="25"/>
      <c r="K49" s="25"/>
      <c r="L49" s="25"/>
    </row>
    <row r="50" spans="1:13" x14ac:dyDescent="0.3">
      <c r="A50" s="49">
        <v>2016</v>
      </c>
      <c r="B50" s="25">
        <f t="shared" si="2"/>
        <v>0</v>
      </c>
      <c r="C50" s="25">
        <f t="shared" si="3"/>
        <v>5</v>
      </c>
      <c r="D50" s="25">
        <f t="shared" si="4"/>
        <v>1</v>
      </c>
      <c r="E50" s="25">
        <f t="shared" si="5"/>
        <v>0</v>
      </c>
      <c r="F50" s="25">
        <f t="shared" si="6"/>
        <v>6</v>
      </c>
      <c r="G50" s="25"/>
      <c r="H50" s="25"/>
      <c r="I50" s="25"/>
      <c r="J50" s="25"/>
      <c r="K50" s="25"/>
      <c r="L50" s="25"/>
    </row>
    <row r="51" spans="1:13" x14ac:dyDescent="0.3">
      <c r="A51" s="49">
        <v>2017</v>
      </c>
      <c r="B51" s="25">
        <f t="shared" si="2"/>
        <v>1</v>
      </c>
      <c r="C51" s="25">
        <f t="shared" si="3"/>
        <v>6</v>
      </c>
      <c r="D51" s="25">
        <f t="shared" si="4"/>
        <v>4</v>
      </c>
      <c r="E51" s="25">
        <f t="shared" si="5"/>
        <v>0</v>
      </c>
      <c r="F51" s="25">
        <f t="shared" si="6"/>
        <v>11</v>
      </c>
      <c r="G51" s="25"/>
      <c r="H51" s="25"/>
      <c r="I51" s="25"/>
      <c r="J51" s="25"/>
      <c r="K51" s="25"/>
      <c r="L51" s="25"/>
    </row>
    <row r="52" spans="1:13" x14ac:dyDescent="0.3">
      <c r="A52" s="49">
        <v>2018</v>
      </c>
      <c r="B52" s="25">
        <f t="shared" si="2"/>
        <v>0</v>
      </c>
      <c r="C52" s="25">
        <f t="shared" si="3"/>
        <v>4</v>
      </c>
      <c r="D52" s="25">
        <f t="shared" si="4"/>
        <v>1</v>
      </c>
      <c r="E52" s="25">
        <f t="shared" si="5"/>
        <v>0</v>
      </c>
      <c r="F52" s="25">
        <f t="shared" si="6"/>
        <v>5</v>
      </c>
      <c r="G52" s="25"/>
      <c r="H52" s="25"/>
      <c r="I52" s="25"/>
      <c r="J52" s="25"/>
      <c r="K52" s="25"/>
      <c r="L52" s="25"/>
    </row>
    <row r="53" spans="1:13" x14ac:dyDescent="0.3">
      <c r="A53" s="49">
        <v>2019</v>
      </c>
      <c r="B53" s="25">
        <f t="shared" si="2"/>
        <v>5</v>
      </c>
      <c r="C53" s="25">
        <f t="shared" si="3"/>
        <v>3</v>
      </c>
      <c r="D53" s="25">
        <f t="shared" si="4"/>
        <v>0</v>
      </c>
      <c r="E53" s="25">
        <f t="shared" si="5"/>
        <v>0</v>
      </c>
      <c r="F53" s="25">
        <f t="shared" si="6"/>
        <v>8</v>
      </c>
      <c r="G53" s="25"/>
      <c r="H53" s="25"/>
      <c r="I53" s="25"/>
      <c r="J53" s="25"/>
      <c r="K53" s="25"/>
      <c r="L53" s="25"/>
    </row>
    <row r="54" spans="1:13" x14ac:dyDescent="0.3">
      <c r="A54" s="49">
        <v>2020</v>
      </c>
      <c r="B54" s="25">
        <f t="shared" si="2"/>
        <v>0</v>
      </c>
      <c r="C54" s="25">
        <f t="shared" si="3"/>
        <v>2</v>
      </c>
      <c r="D54" s="25">
        <f t="shared" si="4"/>
        <v>1</v>
      </c>
      <c r="E54" s="25">
        <f t="shared" si="5"/>
        <v>0</v>
      </c>
      <c r="F54" s="25">
        <f t="shared" si="6"/>
        <v>3</v>
      </c>
      <c r="G54" s="25"/>
      <c r="H54" s="25"/>
      <c r="I54" s="25"/>
      <c r="J54" s="25"/>
      <c r="K54" s="25"/>
      <c r="L54" s="25"/>
    </row>
    <row r="55" spans="1:13" x14ac:dyDescent="0.3">
      <c r="A55" s="49">
        <v>2021</v>
      </c>
      <c r="B55" s="25">
        <f t="shared" si="2"/>
        <v>3</v>
      </c>
      <c r="C55" s="25">
        <f t="shared" si="3"/>
        <v>4</v>
      </c>
      <c r="D55" s="25">
        <f t="shared" si="4"/>
        <v>3</v>
      </c>
      <c r="E55" s="25">
        <f t="shared" si="5"/>
        <v>0</v>
      </c>
      <c r="F55" s="25">
        <f t="shared" si="6"/>
        <v>10</v>
      </c>
      <c r="G55" s="25"/>
      <c r="H55" s="25"/>
      <c r="I55" s="25"/>
      <c r="J55" s="25"/>
      <c r="K55" s="25"/>
      <c r="L55" s="25"/>
    </row>
    <row r="56" spans="1:13" x14ac:dyDescent="0.3">
      <c r="A56" s="49">
        <v>2022</v>
      </c>
      <c r="B56" s="25">
        <f t="shared" si="2"/>
        <v>5</v>
      </c>
      <c r="C56" s="25">
        <f t="shared" si="3"/>
        <v>4</v>
      </c>
      <c r="D56" s="25">
        <f t="shared" si="4"/>
        <v>2</v>
      </c>
      <c r="E56" s="25">
        <f t="shared" si="5"/>
        <v>0</v>
      </c>
      <c r="F56" s="25">
        <f t="shared" si="6"/>
        <v>11</v>
      </c>
      <c r="G56" s="25"/>
      <c r="H56" s="25"/>
      <c r="I56" s="25"/>
      <c r="J56" s="25"/>
      <c r="K56" s="25"/>
      <c r="L56" s="25"/>
    </row>
    <row r="57" spans="1:13" x14ac:dyDescent="0.3">
      <c r="A57" s="49">
        <v>2023</v>
      </c>
      <c r="B57" s="25">
        <f t="shared" si="2"/>
        <v>2</v>
      </c>
      <c r="C57" s="25">
        <f t="shared" si="3"/>
        <v>6</v>
      </c>
      <c r="D57" s="25">
        <f t="shared" si="4"/>
        <v>0</v>
      </c>
      <c r="E57" s="25">
        <f t="shared" si="5"/>
        <v>0</v>
      </c>
      <c r="F57" s="25">
        <f t="shared" si="6"/>
        <v>8</v>
      </c>
      <c r="G57" s="25"/>
      <c r="H57" s="25"/>
      <c r="I57" s="25"/>
      <c r="J57" s="25"/>
      <c r="K57" s="25"/>
      <c r="L57" s="25"/>
    </row>
    <row r="58" spans="1:13" x14ac:dyDescent="0.3">
      <c r="A58" s="49">
        <v>2024</v>
      </c>
      <c r="B58" s="25">
        <f t="shared" si="2"/>
        <v>3</v>
      </c>
      <c r="C58" s="25">
        <f t="shared" si="3"/>
        <v>2</v>
      </c>
      <c r="D58" s="25">
        <f t="shared" si="4"/>
        <v>7</v>
      </c>
      <c r="E58" s="25">
        <f t="shared" si="5"/>
        <v>0</v>
      </c>
      <c r="F58" s="25">
        <f t="shared" si="6"/>
        <v>12</v>
      </c>
      <c r="G58" s="25"/>
      <c r="H58" s="25"/>
      <c r="I58" s="25"/>
      <c r="J58" s="25"/>
      <c r="K58" s="25"/>
      <c r="L58" s="25"/>
    </row>
    <row r="59" spans="1:13" x14ac:dyDescent="0.3">
      <c r="A59" s="200" t="s">
        <v>179</v>
      </c>
      <c r="B59" s="28">
        <f>SUM(B49:B58)</f>
        <v>20</v>
      </c>
      <c r="C59" s="28">
        <f t="shared" ref="C59:F59" si="7">SUM(C49:C58)</f>
        <v>40</v>
      </c>
      <c r="D59" s="28">
        <f t="shared" si="7"/>
        <v>21</v>
      </c>
      <c r="E59" s="28">
        <f t="shared" si="7"/>
        <v>0</v>
      </c>
      <c r="F59" s="28">
        <f t="shared" si="7"/>
        <v>81</v>
      </c>
      <c r="G59" s="25"/>
      <c r="H59" s="25"/>
      <c r="I59" s="25"/>
      <c r="J59" s="25"/>
      <c r="K59" s="25"/>
      <c r="L59" s="25"/>
    </row>
    <row r="60" spans="1:13" x14ac:dyDescent="0.3">
      <c r="A60" s="25"/>
      <c r="B60" s="199">
        <f>B59/F59</f>
        <v>0.24691358024691357</v>
      </c>
      <c r="C60" s="199">
        <f>C59/F59</f>
        <v>0.49382716049382713</v>
      </c>
      <c r="D60" s="199">
        <f>D59/F59</f>
        <v>0.25925925925925924</v>
      </c>
      <c r="E60" s="199">
        <f>E59/F59</f>
        <v>0</v>
      </c>
      <c r="F60" s="199"/>
      <c r="G60" s="25"/>
      <c r="H60" s="25"/>
      <c r="I60" s="25"/>
      <c r="J60" s="25"/>
      <c r="K60" s="25"/>
      <c r="L60" s="25"/>
    </row>
    <row r="61" spans="1:13" x14ac:dyDescent="0.3">
      <c r="A61" s="25"/>
      <c r="B61" s="25"/>
      <c r="C61" s="25"/>
      <c r="D61" s="25"/>
      <c r="E61" s="25"/>
      <c r="F61" s="25"/>
      <c r="G61" s="25"/>
      <c r="H61" s="25"/>
      <c r="I61" s="25"/>
      <c r="J61" s="25"/>
      <c r="K61" s="25"/>
      <c r="L61" s="25"/>
    </row>
    <row r="62" spans="1:13" x14ac:dyDescent="0.3">
      <c r="A62" s="28" t="s">
        <v>1477</v>
      </c>
      <c r="B62" s="25"/>
      <c r="C62" s="25"/>
      <c r="D62" s="25"/>
      <c r="E62" s="25"/>
      <c r="F62" s="25"/>
      <c r="G62" s="25"/>
      <c r="H62" s="28" t="s">
        <v>1478</v>
      </c>
      <c r="I62" s="25"/>
      <c r="J62" s="25"/>
      <c r="K62" s="25"/>
      <c r="L62" s="25"/>
      <c r="M62" s="25"/>
    </row>
    <row r="63" spans="1:13" x14ac:dyDescent="0.3">
      <c r="A63" s="25" t="s">
        <v>9</v>
      </c>
      <c r="B63" s="30" t="s">
        <v>171</v>
      </c>
      <c r="C63" s="30" t="s">
        <v>170</v>
      </c>
      <c r="D63" s="30" t="s">
        <v>172</v>
      </c>
      <c r="E63" s="30" t="s">
        <v>189</v>
      </c>
      <c r="F63" s="30" t="s">
        <v>179</v>
      </c>
      <c r="G63" s="25"/>
      <c r="H63" s="25" t="s">
        <v>9</v>
      </c>
      <c r="I63" s="30" t="s">
        <v>171</v>
      </c>
      <c r="J63" s="30" t="s">
        <v>170</v>
      </c>
      <c r="K63" s="30" t="s">
        <v>172</v>
      </c>
      <c r="L63" s="30" t="s">
        <v>189</v>
      </c>
      <c r="M63" s="30" t="s">
        <v>179</v>
      </c>
    </row>
    <row r="64" spans="1:13" x14ac:dyDescent="0.3">
      <c r="A64" s="25">
        <v>2015</v>
      </c>
      <c r="B64" s="25">
        <v>0</v>
      </c>
      <c r="C64" s="25">
        <v>0</v>
      </c>
      <c r="D64" s="25">
        <v>0</v>
      </c>
      <c r="E64" s="25">
        <v>0</v>
      </c>
      <c r="F64" s="25">
        <f>SUM(Table4446[[#This Row],[APAC]:[SSA]])</f>
        <v>0</v>
      </c>
      <c r="G64" s="25"/>
      <c r="H64" s="25">
        <v>2015</v>
      </c>
      <c r="I64" s="25">
        <v>1</v>
      </c>
      <c r="J64" s="25">
        <v>4</v>
      </c>
      <c r="K64" s="25">
        <v>2</v>
      </c>
      <c r="L64" s="25">
        <v>0</v>
      </c>
      <c r="M64" s="25">
        <f>SUM(Table444647[[#This Row],[APAC]:[SSA]])</f>
        <v>7</v>
      </c>
    </row>
    <row r="65" spans="1:13" x14ac:dyDescent="0.3">
      <c r="A65" s="25">
        <v>2016</v>
      </c>
      <c r="B65" s="25">
        <v>0</v>
      </c>
      <c r="C65" s="25">
        <v>3</v>
      </c>
      <c r="D65" s="25">
        <v>0</v>
      </c>
      <c r="E65" s="25">
        <v>0</v>
      </c>
      <c r="F65" s="25">
        <f>SUM(Table4446[[#This Row],[APAC]:[SSA]])</f>
        <v>3</v>
      </c>
      <c r="G65" s="25"/>
      <c r="H65" s="25">
        <v>2016</v>
      </c>
      <c r="I65" s="25">
        <v>0</v>
      </c>
      <c r="J65" s="25">
        <v>2</v>
      </c>
      <c r="K65" s="25">
        <v>1</v>
      </c>
      <c r="L65" s="25">
        <v>0</v>
      </c>
      <c r="M65" s="25">
        <f>SUM(Table444647[[#This Row],[APAC]:[SSA]])</f>
        <v>3</v>
      </c>
    </row>
    <row r="66" spans="1:13" x14ac:dyDescent="0.3">
      <c r="A66" s="25">
        <v>2017</v>
      </c>
      <c r="B66" s="25">
        <v>1</v>
      </c>
      <c r="C66" s="25">
        <v>3</v>
      </c>
      <c r="D66" s="25">
        <v>2</v>
      </c>
      <c r="E66" s="25">
        <v>0</v>
      </c>
      <c r="F66" s="25">
        <f>SUM(Table4446[[#This Row],[APAC]:[SSA]])</f>
        <v>6</v>
      </c>
      <c r="G66" s="25"/>
      <c r="H66" s="25">
        <v>2017</v>
      </c>
      <c r="I66" s="25">
        <v>0</v>
      </c>
      <c r="J66" s="25">
        <v>3</v>
      </c>
      <c r="K66" s="25">
        <v>2</v>
      </c>
      <c r="L66" s="25">
        <v>0</v>
      </c>
      <c r="M66" s="25">
        <f>SUM(Table444647[[#This Row],[APAC]:[SSA]])</f>
        <v>5</v>
      </c>
    </row>
    <row r="67" spans="1:13" x14ac:dyDescent="0.3">
      <c r="A67" s="25">
        <v>2018</v>
      </c>
      <c r="B67" s="25">
        <v>0</v>
      </c>
      <c r="C67" s="25">
        <v>2</v>
      </c>
      <c r="D67" s="25">
        <v>1</v>
      </c>
      <c r="E67" s="25">
        <v>0</v>
      </c>
      <c r="F67" s="25">
        <f>SUM(Table4446[[#This Row],[APAC]:[SSA]])</f>
        <v>3</v>
      </c>
      <c r="G67" s="25"/>
      <c r="H67" s="25">
        <v>2018</v>
      </c>
      <c r="I67" s="25">
        <v>0</v>
      </c>
      <c r="J67" s="25">
        <v>2</v>
      </c>
      <c r="K67" s="25">
        <v>0</v>
      </c>
      <c r="L67" s="25">
        <v>0</v>
      </c>
      <c r="M67" s="25">
        <f>SUM(Table444647[[#This Row],[APAC]:[SSA]])</f>
        <v>2</v>
      </c>
    </row>
    <row r="68" spans="1:13" x14ac:dyDescent="0.3">
      <c r="A68" s="25">
        <v>2019</v>
      </c>
      <c r="B68" s="25">
        <v>2</v>
      </c>
      <c r="C68" s="25">
        <v>1</v>
      </c>
      <c r="D68" s="25">
        <v>0</v>
      </c>
      <c r="E68" s="25">
        <v>0</v>
      </c>
      <c r="F68" s="25">
        <f>SUM(Table4446[[#This Row],[APAC]:[SSA]])</f>
        <v>3</v>
      </c>
      <c r="G68" s="25"/>
      <c r="H68" s="25">
        <v>2019</v>
      </c>
      <c r="I68" s="25">
        <v>3</v>
      </c>
      <c r="J68" s="25">
        <v>2</v>
      </c>
      <c r="K68" s="25">
        <v>0</v>
      </c>
      <c r="L68" s="25">
        <v>0</v>
      </c>
      <c r="M68" s="25">
        <f>SUM(Table444647[[#This Row],[APAC]:[SSA]])</f>
        <v>5</v>
      </c>
    </row>
    <row r="69" spans="1:13" x14ac:dyDescent="0.3">
      <c r="A69" s="25">
        <v>2020</v>
      </c>
      <c r="B69" s="25">
        <v>0</v>
      </c>
      <c r="C69" s="25">
        <v>1</v>
      </c>
      <c r="D69" s="25">
        <v>0</v>
      </c>
      <c r="E69" s="25">
        <v>0</v>
      </c>
      <c r="F69" s="25">
        <f>SUM(Table4446[[#This Row],[APAC]:[SSA]])</f>
        <v>1</v>
      </c>
      <c r="G69" s="25"/>
      <c r="H69" s="25">
        <v>2020</v>
      </c>
      <c r="I69" s="25">
        <v>0</v>
      </c>
      <c r="J69" s="25">
        <v>1</v>
      </c>
      <c r="K69" s="25">
        <v>1</v>
      </c>
      <c r="L69" s="25">
        <v>0</v>
      </c>
      <c r="M69" s="25">
        <f>SUM(Table444647[[#This Row],[APAC]:[SSA]])</f>
        <v>2</v>
      </c>
    </row>
    <row r="70" spans="1:13" x14ac:dyDescent="0.3">
      <c r="A70" s="25">
        <v>2021</v>
      </c>
      <c r="B70" s="25">
        <v>3</v>
      </c>
      <c r="C70" s="25">
        <v>2</v>
      </c>
      <c r="D70" s="25">
        <v>1</v>
      </c>
      <c r="E70" s="25">
        <v>0</v>
      </c>
      <c r="F70" s="25">
        <f>SUM(Table4446[[#This Row],[APAC]:[SSA]])</f>
        <v>6</v>
      </c>
      <c r="G70" s="25"/>
      <c r="H70" s="25">
        <v>2021</v>
      </c>
      <c r="I70" s="25">
        <v>0</v>
      </c>
      <c r="J70" s="25">
        <v>2</v>
      </c>
      <c r="K70" s="25">
        <v>2</v>
      </c>
      <c r="L70" s="25">
        <v>0</v>
      </c>
      <c r="M70" s="25">
        <f>SUM(Table444647[[#This Row],[APAC]:[SSA]])</f>
        <v>4</v>
      </c>
    </row>
    <row r="71" spans="1:13" x14ac:dyDescent="0.3">
      <c r="A71" s="25">
        <v>2022</v>
      </c>
      <c r="B71" s="25">
        <v>1</v>
      </c>
      <c r="C71" s="25">
        <v>2</v>
      </c>
      <c r="D71" s="25">
        <v>2</v>
      </c>
      <c r="E71" s="25">
        <v>0</v>
      </c>
      <c r="F71" s="25">
        <f>SUM(Table4446[[#This Row],[APAC]:[SSA]])</f>
        <v>5</v>
      </c>
      <c r="G71" s="25"/>
      <c r="H71" s="25">
        <v>2022</v>
      </c>
      <c r="I71" s="25">
        <v>4</v>
      </c>
      <c r="J71" s="25">
        <v>2</v>
      </c>
      <c r="K71" s="25">
        <v>0</v>
      </c>
      <c r="L71" s="25">
        <v>0</v>
      </c>
      <c r="M71" s="25">
        <f>SUM(Table444647[[#This Row],[APAC]:[SSA]])</f>
        <v>6</v>
      </c>
    </row>
    <row r="72" spans="1:13" x14ac:dyDescent="0.3">
      <c r="A72" s="25">
        <v>2023</v>
      </c>
      <c r="B72" s="25">
        <v>0</v>
      </c>
      <c r="C72" s="25">
        <v>2</v>
      </c>
      <c r="D72" s="25">
        <v>0</v>
      </c>
      <c r="E72" s="25">
        <v>0</v>
      </c>
      <c r="F72" s="25">
        <f>SUM(Table4446[[#This Row],[APAC]:[SSA]])</f>
        <v>2</v>
      </c>
      <c r="G72" s="25"/>
      <c r="H72" s="25">
        <v>2023</v>
      </c>
      <c r="I72" s="25">
        <v>2</v>
      </c>
      <c r="J72" s="25">
        <v>4</v>
      </c>
      <c r="K72" s="25">
        <v>0</v>
      </c>
      <c r="L72" s="25">
        <v>0</v>
      </c>
      <c r="M72" s="25">
        <f>SUM(Table444647[[#This Row],[APAC]:[SSA]])</f>
        <v>6</v>
      </c>
    </row>
    <row r="73" spans="1:13" x14ac:dyDescent="0.3">
      <c r="A73" s="25">
        <v>2024</v>
      </c>
      <c r="B73" s="25">
        <v>1</v>
      </c>
      <c r="C73" s="25">
        <v>0</v>
      </c>
      <c r="D73" s="25">
        <v>4</v>
      </c>
      <c r="E73" s="25">
        <v>0</v>
      </c>
      <c r="F73" s="25">
        <f>SUM(Table4446[[#This Row],[APAC]:[SSA]])</f>
        <v>5</v>
      </c>
      <c r="G73" s="25"/>
      <c r="H73" s="25">
        <v>2024</v>
      </c>
      <c r="I73" s="25">
        <v>2</v>
      </c>
      <c r="J73" s="25">
        <v>2</v>
      </c>
      <c r="K73" s="25">
        <v>3</v>
      </c>
      <c r="L73" s="25">
        <v>0</v>
      </c>
      <c r="M73" s="25">
        <f>SUM(Table444647[[#This Row],[APAC]:[SSA]])</f>
        <v>7</v>
      </c>
    </row>
    <row r="74" spans="1:13" x14ac:dyDescent="0.3">
      <c r="A74" s="25"/>
      <c r="B74" s="25"/>
      <c r="C74" s="25"/>
      <c r="D74" s="25"/>
      <c r="E74" s="25"/>
      <c r="F74" s="25"/>
      <c r="G74" s="25"/>
      <c r="H74" s="25"/>
      <c r="I74" s="25"/>
      <c r="J74" s="25"/>
      <c r="K74" s="25"/>
      <c r="L74" s="25"/>
      <c r="M74" s="25"/>
    </row>
    <row r="75" spans="1:13" x14ac:dyDescent="0.3">
      <c r="A75" s="25"/>
      <c r="B75" s="25"/>
      <c r="C75" s="25"/>
      <c r="D75" s="25"/>
      <c r="E75" s="25"/>
      <c r="F75" s="25"/>
      <c r="G75" s="25"/>
      <c r="H75" s="25"/>
      <c r="I75" s="25"/>
      <c r="J75" s="25"/>
      <c r="K75" s="25"/>
      <c r="L75" s="25"/>
      <c r="M75" s="25"/>
    </row>
    <row r="76" spans="1:13" x14ac:dyDescent="0.3">
      <c r="A76" s="25"/>
      <c r="B76" s="25"/>
      <c r="C76" s="25"/>
      <c r="D76" s="25"/>
      <c r="E76" s="25"/>
      <c r="F76" s="25"/>
      <c r="G76" s="25"/>
      <c r="H76" s="25"/>
      <c r="I76" s="25"/>
      <c r="J76" s="25"/>
      <c r="K76" s="25"/>
      <c r="L76" s="25"/>
      <c r="M76" s="25"/>
    </row>
    <row r="77" spans="1:13" x14ac:dyDescent="0.3">
      <c r="A77" s="25"/>
      <c r="B77" s="25"/>
      <c r="C77" s="25"/>
      <c r="D77" s="25"/>
      <c r="E77" s="25"/>
      <c r="F77" s="25"/>
      <c r="G77" s="25"/>
      <c r="H77" s="25"/>
      <c r="I77" s="25"/>
      <c r="J77" s="25"/>
      <c r="K77" s="25"/>
      <c r="L77" s="25"/>
      <c r="M77" s="25"/>
    </row>
    <row r="78" spans="1:13" x14ac:dyDescent="0.3">
      <c r="A78" s="25"/>
      <c r="B78" s="25"/>
      <c r="C78" s="25"/>
      <c r="D78" s="25"/>
      <c r="E78" s="25"/>
      <c r="F78" s="25"/>
      <c r="G78" s="25"/>
      <c r="H78" s="25"/>
      <c r="I78" s="25"/>
      <c r="J78" s="25"/>
      <c r="K78" s="25"/>
      <c r="L78" s="25"/>
      <c r="M78" s="25"/>
    </row>
    <row r="79" spans="1:13" x14ac:dyDescent="0.3">
      <c r="A79" s="25"/>
      <c r="B79" s="25"/>
      <c r="C79" s="25"/>
      <c r="D79" s="25"/>
      <c r="E79" s="25"/>
      <c r="F79" s="25"/>
      <c r="G79" s="25"/>
      <c r="H79" s="25"/>
      <c r="I79" s="25"/>
      <c r="J79" s="25"/>
      <c r="K79" s="25"/>
      <c r="L79" s="25"/>
      <c r="M79" s="25"/>
    </row>
    <row r="80" spans="1:13" x14ac:dyDescent="0.3">
      <c r="A80" s="25"/>
      <c r="B80" s="25"/>
      <c r="C80" s="25"/>
      <c r="D80" s="25"/>
      <c r="E80" s="25"/>
      <c r="F80" s="25"/>
      <c r="G80" s="25"/>
      <c r="H80" s="25"/>
      <c r="I80" s="25"/>
      <c r="J80" s="25"/>
      <c r="K80" s="25"/>
      <c r="L80" s="25"/>
      <c r="M80" s="25"/>
    </row>
    <row r="81" spans="1:13" x14ac:dyDescent="0.3">
      <c r="A81" s="25"/>
      <c r="B81" s="25"/>
      <c r="C81" s="25"/>
      <c r="D81" s="25"/>
      <c r="E81" s="25"/>
      <c r="F81" s="25"/>
      <c r="G81" s="25"/>
      <c r="H81" s="25"/>
      <c r="I81" s="25"/>
      <c r="J81" s="25"/>
      <c r="K81" s="25"/>
      <c r="L81" s="25"/>
      <c r="M81" s="25"/>
    </row>
    <row r="82" spans="1:13" x14ac:dyDescent="0.3">
      <c r="A82" s="25"/>
      <c r="B82" s="25"/>
      <c r="C82" s="25"/>
      <c r="D82" s="25"/>
      <c r="E82" s="25"/>
      <c r="F82" s="25"/>
      <c r="G82" s="25"/>
      <c r="H82" s="25"/>
      <c r="I82" s="25"/>
      <c r="J82" s="25"/>
      <c r="K82" s="25"/>
      <c r="L82" s="25"/>
      <c r="M82" s="25"/>
    </row>
    <row r="83" spans="1:13" x14ac:dyDescent="0.3">
      <c r="A83" s="25"/>
      <c r="B83" s="25"/>
      <c r="C83" s="25"/>
      <c r="D83" s="25"/>
      <c r="E83" s="25"/>
      <c r="F83" s="25"/>
      <c r="G83" s="25"/>
      <c r="H83" s="25"/>
      <c r="I83" s="25"/>
      <c r="J83" s="25"/>
      <c r="K83" s="25"/>
      <c r="L83" s="25"/>
      <c r="M83" s="25"/>
    </row>
    <row r="84" spans="1:13" x14ac:dyDescent="0.3">
      <c r="A84" s="25"/>
      <c r="B84" s="25"/>
      <c r="C84" s="25"/>
      <c r="D84" s="25"/>
      <c r="E84" s="25"/>
      <c r="F84" s="25"/>
      <c r="G84" s="25"/>
      <c r="H84" s="25"/>
      <c r="I84" s="25"/>
      <c r="J84" s="25"/>
      <c r="K84" s="25"/>
      <c r="L84" s="25"/>
      <c r="M84" s="25"/>
    </row>
    <row r="85" spans="1:13" x14ac:dyDescent="0.3">
      <c r="A85" s="25"/>
      <c r="B85" s="25"/>
      <c r="C85" s="25"/>
      <c r="D85" s="25"/>
      <c r="E85" s="25"/>
      <c r="F85" s="25"/>
      <c r="G85" s="25"/>
      <c r="H85" s="25"/>
      <c r="I85" s="25"/>
      <c r="J85" s="25"/>
      <c r="K85" s="25"/>
      <c r="L85" s="25"/>
      <c r="M85" s="25"/>
    </row>
    <row r="86" spans="1:13" x14ac:dyDescent="0.3">
      <c r="A86" s="25"/>
      <c r="B86" s="25"/>
      <c r="C86" s="25"/>
      <c r="D86" s="25"/>
      <c r="E86" s="25"/>
      <c r="F86" s="25"/>
      <c r="G86" s="25"/>
      <c r="H86" s="25"/>
      <c r="I86" s="25"/>
      <c r="J86" s="25"/>
      <c r="K86" s="25"/>
      <c r="L86" s="25"/>
      <c r="M86" s="25"/>
    </row>
    <row r="87" spans="1:13" x14ac:dyDescent="0.3">
      <c r="A87" s="25"/>
      <c r="B87" s="25"/>
      <c r="C87" s="25"/>
      <c r="D87" s="25"/>
      <c r="E87" s="25"/>
      <c r="F87" s="25"/>
      <c r="G87" s="25"/>
      <c r="H87" s="25"/>
      <c r="I87" s="25"/>
      <c r="J87" s="25"/>
      <c r="K87" s="25"/>
      <c r="L87" s="25"/>
      <c r="M87" s="25"/>
    </row>
    <row r="88" spans="1:13" x14ac:dyDescent="0.3">
      <c r="A88" s="25"/>
      <c r="B88" s="25"/>
      <c r="C88" s="25"/>
      <c r="D88" s="25"/>
      <c r="E88" s="25"/>
      <c r="F88" s="25"/>
      <c r="G88" s="25"/>
    </row>
    <row r="89" spans="1:13" x14ac:dyDescent="0.3">
      <c r="A89" s="6" t="s">
        <v>26</v>
      </c>
      <c r="B89" s="25"/>
      <c r="C89" s="25"/>
      <c r="D89" s="25"/>
      <c r="E89" s="25"/>
      <c r="F89" s="25"/>
      <c r="G89" s="25"/>
      <c r="H89" s="25"/>
      <c r="I89" s="25"/>
      <c r="J89" s="25"/>
      <c r="K89" s="25"/>
      <c r="L89" s="25"/>
    </row>
    <row r="90" spans="1:13" x14ac:dyDescent="0.3">
      <c r="A90" s="28" t="s">
        <v>1476</v>
      </c>
      <c r="B90" s="25"/>
      <c r="C90" s="25"/>
      <c r="D90" s="25"/>
      <c r="E90" s="25"/>
      <c r="F90" s="25"/>
      <c r="G90" s="25"/>
      <c r="H90" s="25"/>
      <c r="I90" s="25"/>
      <c r="J90" s="25"/>
      <c r="K90" s="25"/>
      <c r="L90" s="25"/>
    </row>
    <row r="91" spans="1:13" x14ac:dyDescent="0.3">
      <c r="A91" s="49" t="s">
        <v>9</v>
      </c>
      <c r="B91" s="30" t="s">
        <v>171</v>
      </c>
      <c r="C91" s="30" t="s">
        <v>170</v>
      </c>
      <c r="D91" s="30" t="s">
        <v>172</v>
      </c>
      <c r="E91" s="30" t="s">
        <v>189</v>
      </c>
      <c r="F91" s="30" t="s">
        <v>179</v>
      </c>
      <c r="G91" s="25"/>
      <c r="H91" s="25"/>
      <c r="I91" s="25"/>
      <c r="J91" s="25"/>
      <c r="K91" s="25"/>
      <c r="L91" s="25"/>
    </row>
    <row r="92" spans="1:13" x14ac:dyDescent="0.3">
      <c r="A92" s="49">
        <v>2015</v>
      </c>
      <c r="B92" s="25">
        <f t="shared" ref="B92:B101" si="8">SUM(B115+I115)</f>
        <v>0</v>
      </c>
      <c r="C92" s="25">
        <f t="shared" ref="C92:C101" si="9">SUM(C115+J115)</f>
        <v>1</v>
      </c>
      <c r="D92" s="25">
        <f t="shared" ref="D92:D101" si="10">SUM(D115+K115)</f>
        <v>0</v>
      </c>
      <c r="E92" s="25">
        <f t="shared" ref="E92:E101" si="11">SUM(E115+L115)</f>
        <v>0</v>
      </c>
      <c r="F92" s="25">
        <f t="shared" ref="F92:F101" si="12">SUM(F115+M115)</f>
        <v>1</v>
      </c>
      <c r="G92" s="25"/>
      <c r="H92" s="25"/>
      <c r="I92" s="25"/>
      <c r="J92" s="25"/>
      <c r="K92" s="25"/>
      <c r="L92" s="25"/>
    </row>
    <row r="93" spans="1:13" x14ac:dyDescent="0.3">
      <c r="A93" s="49">
        <v>2016</v>
      </c>
      <c r="B93" s="25">
        <f t="shared" si="8"/>
        <v>2</v>
      </c>
      <c r="C93" s="25">
        <f t="shared" si="9"/>
        <v>0</v>
      </c>
      <c r="D93" s="25">
        <f t="shared" si="10"/>
        <v>1</v>
      </c>
      <c r="E93" s="25">
        <f t="shared" si="11"/>
        <v>0</v>
      </c>
      <c r="F93" s="25">
        <f t="shared" si="12"/>
        <v>3</v>
      </c>
      <c r="G93" s="25"/>
      <c r="H93" s="25"/>
      <c r="I93" s="25"/>
      <c r="J93" s="25"/>
      <c r="K93" s="25"/>
      <c r="L93" s="25"/>
    </row>
    <row r="94" spans="1:13" x14ac:dyDescent="0.3">
      <c r="A94" s="49">
        <v>2017</v>
      </c>
      <c r="B94" s="25">
        <f t="shared" si="8"/>
        <v>1</v>
      </c>
      <c r="C94" s="25">
        <f t="shared" si="9"/>
        <v>1</v>
      </c>
      <c r="D94" s="25">
        <f t="shared" si="10"/>
        <v>1</v>
      </c>
      <c r="E94" s="25">
        <f t="shared" si="11"/>
        <v>0</v>
      </c>
      <c r="F94" s="25">
        <f t="shared" si="12"/>
        <v>3</v>
      </c>
      <c r="G94" s="25"/>
      <c r="H94" s="25"/>
      <c r="I94" s="25"/>
      <c r="J94" s="25"/>
      <c r="K94" s="25"/>
      <c r="L94" s="25"/>
    </row>
    <row r="95" spans="1:13" x14ac:dyDescent="0.3">
      <c r="A95" s="49">
        <v>2018</v>
      </c>
      <c r="B95" s="25">
        <f t="shared" si="8"/>
        <v>2</v>
      </c>
      <c r="C95" s="25">
        <f t="shared" si="9"/>
        <v>0</v>
      </c>
      <c r="D95" s="25">
        <f t="shared" si="10"/>
        <v>0</v>
      </c>
      <c r="E95" s="25">
        <f t="shared" si="11"/>
        <v>0</v>
      </c>
      <c r="F95" s="25">
        <f t="shared" si="12"/>
        <v>2</v>
      </c>
      <c r="G95" s="25"/>
      <c r="H95" s="25"/>
      <c r="I95" s="25"/>
      <c r="J95" s="25"/>
      <c r="K95" s="25"/>
      <c r="L95" s="25"/>
    </row>
    <row r="96" spans="1:13" x14ac:dyDescent="0.3">
      <c r="A96" s="49">
        <v>2019</v>
      </c>
      <c r="B96" s="25">
        <f t="shared" si="8"/>
        <v>4</v>
      </c>
      <c r="C96" s="25">
        <f t="shared" si="9"/>
        <v>3</v>
      </c>
      <c r="D96" s="25">
        <f t="shared" si="10"/>
        <v>0</v>
      </c>
      <c r="E96" s="25">
        <f t="shared" si="11"/>
        <v>0</v>
      </c>
      <c r="F96" s="25">
        <f t="shared" si="12"/>
        <v>7</v>
      </c>
      <c r="G96" s="25"/>
      <c r="H96" s="25"/>
      <c r="I96" s="25"/>
      <c r="J96" s="25"/>
      <c r="K96" s="25"/>
      <c r="L96" s="25"/>
    </row>
    <row r="97" spans="1:12" x14ac:dyDescent="0.3">
      <c r="A97" s="49">
        <v>2020</v>
      </c>
      <c r="B97" s="25">
        <f t="shared" si="8"/>
        <v>0</v>
      </c>
      <c r="C97" s="25">
        <f t="shared" si="9"/>
        <v>1</v>
      </c>
      <c r="D97" s="25">
        <f t="shared" si="10"/>
        <v>2</v>
      </c>
      <c r="E97" s="25">
        <f t="shared" si="11"/>
        <v>0</v>
      </c>
      <c r="F97" s="25">
        <f t="shared" si="12"/>
        <v>3</v>
      </c>
      <c r="G97" s="25"/>
      <c r="H97" s="25"/>
      <c r="I97" s="25"/>
      <c r="J97" s="25"/>
      <c r="K97" s="25"/>
      <c r="L97" s="25"/>
    </row>
    <row r="98" spans="1:12" x14ac:dyDescent="0.3">
      <c r="A98" s="49">
        <v>2021</v>
      </c>
      <c r="B98" s="25">
        <f t="shared" si="8"/>
        <v>0</v>
      </c>
      <c r="C98" s="25">
        <f t="shared" si="9"/>
        <v>0</v>
      </c>
      <c r="D98" s="25">
        <f t="shared" si="10"/>
        <v>2</v>
      </c>
      <c r="E98" s="25">
        <f t="shared" si="11"/>
        <v>0</v>
      </c>
      <c r="F98" s="25">
        <f t="shared" si="12"/>
        <v>2</v>
      </c>
      <c r="G98" s="25"/>
      <c r="H98" s="25"/>
      <c r="I98" s="25"/>
      <c r="J98" s="25"/>
      <c r="K98" s="25"/>
      <c r="L98" s="25"/>
    </row>
    <row r="99" spans="1:12" x14ac:dyDescent="0.3">
      <c r="A99" s="49">
        <v>2022</v>
      </c>
      <c r="B99" s="25">
        <f t="shared" si="8"/>
        <v>1</v>
      </c>
      <c r="C99" s="25">
        <f t="shared" si="9"/>
        <v>0</v>
      </c>
      <c r="D99" s="25">
        <f t="shared" si="10"/>
        <v>3</v>
      </c>
      <c r="E99" s="25">
        <f t="shared" si="11"/>
        <v>0</v>
      </c>
      <c r="F99" s="25">
        <f t="shared" si="12"/>
        <v>4</v>
      </c>
      <c r="G99" s="25"/>
      <c r="H99" s="25"/>
      <c r="I99" s="25"/>
      <c r="J99" s="25"/>
      <c r="K99" s="25"/>
      <c r="L99" s="25"/>
    </row>
    <row r="100" spans="1:12" x14ac:dyDescent="0.3">
      <c r="A100" s="49">
        <v>2023</v>
      </c>
      <c r="B100" s="25">
        <f t="shared" si="8"/>
        <v>3</v>
      </c>
      <c r="C100" s="25">
        <f t="shared" si="9"/>
        <v>0</v>
      </c>
      <c r="D100" s="25">
        <f t="shared" si="10"/>
        <v>1</v>
      </c>
      <c r="E100" s="25">
        <f t="shared" si="11"/>
        <v>0</v>
      </c>
      <c r="F100" s="25">
        <f t="shared" si="12"/>
        <v>4</v>
      </c>
      <c r="G100" s="25"/>
      <c r="H100" s="25"/>
      <c r="I100" s="25"/>
      <c r="J100" s="25"/>
      <c r="K100" s="25"/>
      <c r="L100" s="25"/>
    </row>
    <row r="101" spans="1:12" x14ac:dyDescent="0.3">
      <c r="A101" s="49">
        <v>2024</v>
      </c>
      <c r="B101" s="25">
        <f t="shared" si="8"/>
        <v>4</v>
      </c>
      <c r="C101" s="25">
        <f t="shared" si="9"/>
        <v>0</v>
      </c>
      <c r="D101" s="25">
        <f t="shared" si="10"/>
        <v>0</v>
      </c>
      <c r="E101" s="25">
        <f t="shared" si="11"/>
        <v>0</v>
      </c>
      <c r="F101" s="25">
        <f t="shared" si="12"/>
        <v>4</v>
      </c>
      <c r="G101" s="25"/>
      <c r="H101" s="25"/>
      <c r="I101" s="25"/>
      <c r="J101" s="25"/>
      <c r="K101" s="25"/>
      <c r="L101" s="25"/>
    </row>
    <row r="102" spans="1:12" x14ac:dyDescent="0.3">
      <c r="A102" s="200" t="s">
        <v>179</v>
      </c>
      <c r="B102" s="28">
        <f>SUM(B92:B101)</f>
        <v>17</v>
      </c>
      <c r="C102" s="28">
        <f t="shared" ref="C102:F102" si="13">SUM(C92:C101)</f>
        <v>6</v>
      </c>
      <c r="D102" s="28">
        <f t="shared" si="13"/>
        <v>10</v>
      </c>
      <c r="E102" s="28">
        <f t="shared" si="13"/>
        <v>0</v>
      </c>
      <c r="F102" s="28">
        <f t="shared" si="13"/>
        <v>33</v>
      </c>
      <c r="G102" s="25"/>
      <c r="H102" s="25"/>
      <c r="I102" s="25"/>
      <c r="J102" s="25"/>
      <c r="K102" s="25"/>
      <c r="L102" s="25"/>
    </row>
    <row r="103" spans="1:12" x14ac:dyDescent="0.3">
      <c r="A103" s="25"/>
      <c r="B103" s="199">
        <f>B102/F102</f>
        <v>0.51515151515151514</v>
      </c>
      <c r="C103" s="199">
        <f>C102/F102</f>
        <v>0.18181818181818182</v>
      </c>
      <c r="D103" s="199">
        <f>D102/F102</f>
        <v>0.30303030303030304</v>
      </c>
      <c r="E103" s="199">
        <f>E102/F102</f>
        <v>0</v>
      </c>
      <c r="F103" s="199"/>
      <c r="G103" s="25"/>
      <c r="H103" s="25"/>
      <c r="I103" s="25"/>
      <c r="J103" s="25"/>
      <c r="K103" s="25"/>
      <c r="L103" s="25"/>
    </row>
    <row r="104" spans="1:12" x14ac:dyDescent="0.3">
      <c r="G104" s="25"/>
      <c r="H104" s="25"/>
      <c r="I104" s="25"/>
      <c r="J104" s="25"/>
      <c r="K104" s="25"/>
      <c r="L104" s="25"/>
    </row>
    <row r="105" spans="1:12" x14ac:dyDescent="0.3">
      <c r="G105" s="25"/>
      <c r="H105" s="25"/>
      <c r="I105" s="25"/>
      <c r="J105" s="25"/>
      <c r="K105" s="25"/>
      <c r="L105" s="25"/>
    </row>
    <row r="106" spans="1:12" x14ac:dyDescent="0.3">
      <c r="G106" s="25"/>
    </row>
    <row r="107" spans="1:12" x14ac:dyDescent="0.3">
      <c r="G107" s="25"/>
    </row>
    <row r="108" spans="1:12" x14ac:dyDescent="0.3">
      <c r="G108" s="25"/>
    </row>
    <row r="109" spans="1:12" x14ac:dyDescent="0.3">
      <c r="G109" s="25"/>
    </row>
    <row r="110" spans="1:12" x14ac:dyDescent="0.3">
      <c r="G110" s="25"/>
    </row>
    <row r="111" spans="1:12" x14ac:dyDescent="0.3">
      <c r="G111" s="25"/>
    </row>
    <row r="112" spans="1:12" x14ac:dyDescent="0.3">
      <c r="G112" s="25"/>
    </row>
    <row r="113" spans="1:13" x14ac:dyDescent="0.3">
      <c r="A113" s="28" t="s">
        <v>1477</v>
      </c>
      <c r="B113" s="25"/>
      <c r="C113" s="25"/>
      <c r="D113" s="25"/>
      <c r="E113" s="25"/>
      <c r="F113" s="25"/>
      <c r="G113" s="25"/>
      <c r="H113" s="28" t="s">
        <v>1478</v>
      </c>
      <c r="I113" s="25"/>
      <c r="J113" s="25"/>
      <c r="K113" s="25"/>
      <c r="L113" s="25"/>
      <c r="M113" s="25"/>
    </row>
    <row r="114" spans="1:13" x14ac:dyDescent="0.3">
      <c r="A114" s="49" t="s">
        <v>9</v>
      </c>
      <c r="B114" s="30" t="s">
        <v>171</v>
      </c>
      <c r="C114" s="30" t="s">
        <v>170</v>
      </c>
      <c r="D114" s="30" t="s">
        <v>172</v>
      </c>
      <c r="E114" s="30" t="s">
        <v>189</v>
      </c>
      <c r="F114" s="30" t="s">
        <v>179</v>
      </c>
      <c r="G114" s="25"/>
      <c r="H114" s="49" t="s">
        <v>9</v>
      </c>
      <c r="I114" s="30" t="s">
        <v>171</v>
      </c>
      <c r="J114" s="30" t="s">
        <v>170</v>
      </c>
      <c r="K114" s="30" t="s">
        <v>172</v>
      </c>
      <c r="L114" s="30" t="s">
        <v>189</v>
      </c>
      <c r="M114" s="30" t="s">
        <v>179</v>
      </c>
    </row>
    <row r="115" spans="1:13" x14ac:dyDescent="0.3">
      <c r="A115" s="49">
        <v>2015</v>
      </c>
      <c r="B115" s="25">
        <v>0</v>
      </c>
      <c r="C115" s="25">
        <v>1</v>
      </c>
      <c r="D115" s="25">
        <v>0</v>
      </c>
      <c r="E115" s="25">
        <v>0</v>
      </c>
      <c r="F115" s="25">
        <f>SUM(Table444649[[#This Row],[APAC]:[SSA]])</f>
        <v>1</v>
      </c>
      <c r="G115" s="25"/>
      <c r="H115" s="49">
        <v>2015</v>
      </c>
      <c r="I115" s="25">
        <v>0</v>
      </c>
      <c r="J115" s="25">
        <v>0</v>
      </c>
      <c r="K115" s="25">
        <v>0</v>
      </c>
      <c r="L115" s="25">
        <v>0</v>
      </c>
      <c r="M115" s="25">
        <f>SUM(Table44464750[[#This Row],[APAC]:[SSA]])</f>
        <v>0</v>
      </c>
    </row>
    <row r="116" spans="1:13" x14ac:dyDescent="0.3">
      <c r="A116" s="49">
        <v>2016</v>
      </c>
      <c r="B116" s="25">
        <v>1</v>
      </c>
      <c r="C116" s="25">
        <v>0</v>
      </c>
      <c r="D116" s="25">
        <v>0</v>
      </c>
      <c r="E116" s="25">
        <v>0</v>
      </c>
      <c r="F116" s="25">
        <f>SUM(Table444649[[#This Row],[APAC]:[SSA]])</f>
        <v>1</v>
      </c>
      <c r="G116" s="25"/>
      <c r="H116" s="49">
        <v>2016</v>
      </c>
      <c r="I116" s="25">
        <v>1</v>
      </c>
      <c r="J116" s="25">
        <v>0</v>
      </c>
      <c r="K116" s="25">
        <v>1</v>
      </c>
      <c r="L116" s="25">
        <v>0</v>
      </c>
      <c r="M116" s="25">
        <f>SUM(Table44464750[[#This Row],[APAC]:[SSA]])</f>
        <v>2</v>
      </c>
    </row>
    <row r="117" spans="1:13" x14ac:dyDescent="0.3">
      <c r="A117" s="49">
        <v>2017</v>
      </c>
      <c r="B117" s="25">
        <v>0</v>
      </c>
      <c r="C117" s="25">
        <v>0</v>
      </c>
      <c r="D117" s="25">
        <v>1</v>
      </c>
      <c r="E117" s="25">
        <v>0</v>
      </c>
      <c r="F117" s="25">
        <f>SUM(Table444649[[#This Row],[APAC]:[SSA]])</f>
        <v>1</v>
      </c>
      <c r="G117" s="25"/>
      <c r="H117" s="49">
        <v>2017</v>
      </c>
      <c r="I117" s="25">
        <v>1</v>
      </c>
      <c r="J117" s="25">
        <v>1</v>
      </c>
      <c r="K117" s="25">
        <v>0</v>
      </c>
      <c r="L117" s="25">
        <v>0</v>
      </c>
      <c r="M117" s="25">
        <f>SUM(Table44464750[[#This Row],[APAC]:[SSA]])</f>
        <v>2</v>
      </c>
    </row>
    <row r="118" spans="1:13" x14ac:dyDescent="0.3">
      <c r="A118" s="49">
        <v>2018</v>
      </c>
      <c r="B118" s="25">
        <v>0</v>
      </c>
      <c r="C118" s="25">
        <v>0</v>
      </c>
      <c r="D118" s="25">
        <v>0</v>
      </c>
      <c r="E118" s="25">
        <v>0</v>
      </c>
      <c r="F118" s="25">
        <f>SUM(Table444649[[#This Row],[APAC]:[SSA]])</f>
        <v>0</v>
      </c>
      <c r="G118" s="25"/>
      <c r="H118" s="49">
        <v>2018</v>
      </c>
      <c r="I118" s="25">
        <v>2</v>
      </c>
      <c r="J118" s="25">
        <v>0</v>
      </c>
      <c r="K118" s="25">
        <v>0</v>
      </c>
      <c r="L118" s="25">
        <v>0</v>
      </c>
      <c r="M118" s="25">
        <f>SUM(Table44464750[[#This Row],[APAC]:[SSA]])</f>
        <v>2</v>
      </c>
    </row>
    <row r="119" spans="1:13" x14ac:dyDescent="0.3">
      <c r="A119" s="49">
        <v>2019</v>
      </c>
      <c r="B119" s="25">
        <v>3</v>
      </c>
      <c r="C119" s="25">
        <v>2</v>
      </c>
      <c r="D119" s="25">
        <v>0</v>
      </c>
      <c r="E119" s="25">
        <v>0</v>
      </c>
      <c r="F119" s="25">
        <f>SUM(Table444649[[#This Row],[APAC]:[SSA]])</f>
        <v>5</v>
      </c>
      <c r="G119" s="25"/>
      <c r="H119" s="49">
        <v>2019</v>
      </c>
      <c r="I119" s="25">
        <v>1</v>
      </c>
      <c r="J119" s="25">
        <v>1</v>
      </c>
      <c r="K119" s="25">
        <v>0</v>
      </c>
      <c r="L119" s="25">
        <v>0</v>
      </c>
      <c r="M119" s="25">
        <f>SUM(Table44464750[[#This Row],[APAC]:[SSA]])</f>
        <v>2</v>
      </c>
    </row>
    <row r="120" spans="1:13" x14ac:dyDescent="0.3">
      <c r="A120" s="49">
        <v>2020</v>
      </c>
      <c r="B120" s="25">
        <v>0</v>
      </c>
      <c r="C120" s="25">
        <v>0</v>
      </c>
      <c r="D120" s="25">
        <v>2</v>
      </c>
      <c r="E120" s="25">
        <v>0</v>
      </c>
      <c r="F120" s="25">
        <f>SUM(Table444649[[#This Row],[APAC]:[SSA]])</f>
        <v>2</v>
      </c>
      <c r="G120" s="25"/>
      <c r="H120" s="49">
        <v>2020</v>
      </c>
      <c r="I120" s="25">
        <v>0</v>
      </c>
      <c r="J120" s="25">
        <v>1</v>
      </c>
      <c r="K120" s="25">
        <v>0</v>
      </c>
      <c r="L120" s="25">
        <v>0</v>
      </c>
      <c r="M120" s="25">
        <f>SUM(Table44464750[[#This Row],[APAC]:[SSA]])</f>
        <v>1</v>
      </c>
    </row>
    <row r="121" spans="1:13" x14ac:dyDescent="0.3">
      <c r="A121" s="49">
        <v>2021</v>
      </c>
      <c r="B121" s="25">
        <v>0</v>
      </c>
      <c r="C121" s="25">
        <v>0</v>
      </c>
      <c r="D121" s="25">
        <v>1</v>
      </c>
      <c r="E121" s="25">
        <v>0</v>
      </c>
      <c r="F121" s="25">
        <f>SUM(Table444649[[#This Row],[APAC]:[SSA]])</f>
        <v>1</v>
      </c>
      <c r="G121" s="25"/>
      <c r="H121" s="49">
        <v>2021</v>
      </c>
      <c r="I121" s="25">
        <v>0</v>
      </c>
      <c r="J121" s="25">
        <v>0</v>
      </c>
      <c r="K121" s="25">
        <v>1</v>
      </c>
      <c r="L121" s="25">
        <v>0</v>
      </c>
      <c r="M121" s="25">
        <f>SUM(Table44464750[[#This Row],[APAC]:[SSA]])</f>
        <v>1</v>
      </c>
    </row>
    <row r="122" spans="1:13" x14ac:dyDescent="0.3">
      <c r="A122" s="49">
        <v>2022</v>
      </c>
      <c r="B122" s="25">
        <v>0</v>
      </c>
      <c r="C122" s="25">
        <v>0</v>
      </c>
      <c r="D122" s="25">
        <v>1</v>
      </c>
      <c r="E122" s="25">
        <v>0</v>
      </c>
      <c r="F122" s="25">
        <f>SUM(Table444649[[#This Row],[APAC]:[SSA]])</f>
        <v>1</v>
      </c>
      <c r="G122" s="25"/>
      <c r="H122" s="49">
        <v>2022</v>
      </c>
      <c r="I122" s="25">
        <v>1</v>
      </c>
      <c r="J122" s="25">
        <v>0</v>
      </c>
      <c r="K122" s="25">
        <v>2</v>
      </c>
      <c r="L122" s="25">
        <v>0</v>
      </c>
      <c r="M122" s="25">
        <f>SUM(Table44464750[[#This Row],[APAC]:[SSA]])</f>
        <v>3</v>
      </c>
    </row>
    <row r="123" spans="1:13" x14ac:dyDescent="0.3">
      <c r="A123" s="49">
        <v>2023</v>
      </c>
      <c r="B123" s="25">
        <v>2</v>
      </c>
      <c r="C123" s="25">
        <v>0</v>
      </c>
      <c r="D123" s="25">
        <v>0</v>
      </c>
      <c r="E123" s="25">
        <v>0</v>
      </c>
      <c r="F123" s="25">
        <f>SUM(Table444649[[#This Row],[APAC]:[SSA]])</f>
        <v>2</v>
      </c>
      <c r="G123" s="25"/>
      <c r="H123" s="49">
        <v>2023</v>
      </c>
      <c r="I123" s="25">
        <v>1</v>
      </c>
      <c r="J123" s="25">
        <v>0</v>
      </c>
      <c r="K123" s="25">
        <v>1</v>
      </c>
      <c r="L123" s="25">
        <v>0</v>
      </c>
      <c r="M123" s="25">
        <f>SUM(Table44464750[[#This Row],[APAC]:[SSA]])</f>
        <v>2</v>
      </c>
    </row>
    <row r="124" spans="1:13" x14ac:dyDescent="0.3">
      <c r="A124" s="49">
        <v>2024</v>
      </c>
      <c r="B124" s="25">
        <v>1</v>
      </c>
      <c r="C124" s="25">
        <v>0</v>
      </c>
      <c r="D124" s="25">
        <v>0</v>
      </c>
      <c r="E124" s="25">
        <v>0</v>
      </c>
      <c r="F124" s="25">
        <f>SUM(Table444649[[#This Row],[APAC]:[SSA]])</f>
        <v>1</v>
      </c>
      <c r="G124" s="25"/>
      <c r="H124" s="49">
        <v>2024</v>
      </c>
      <c r="I124" s="25">
        <v>3</v>
      </c>
      <c r="J124" s="25">
        <v>0</v>
      </c>
      <c r="K124" s="25">
        <v>0</v>
      </c>
      <c r="L124" s="25">
        <v>0</v>
      </c>
      <c r="M124" s="25">
        <f>SUM(Table44464750[[#This Row],[APAC]:[SSA]])</f>
        <v>3</v>
      </c>
    </row>
    <row r="125" spans="1:13" x14ac:dyDescent="0.3">
      <c r="A125" s="4"/>
      <c r="G125" s="25"/>
    </row>
    <row r="126" spans="1:13" x14ac:dyDescent="0.3">
      <c r="A126" s="4"/>
      <c r="G126" s="25"/>
    </row>
    <row r="127" spans="1:13" x14ac:dyDescent="0.3">
      <c r="A127" s="4"/>
      <c r="G127" s="25"/>
    </row>
    <row r="128" spans="1:13" x14ac:dyDescent="0.3">
      <c r="A128" s="4"/>
      <c r="G128" s="25"/>
    </row>
    <row r="129" spans="1:12" x14ac:dyDescent="0.3">
      <c r="A129" s="4"/>
      <c r="G129" s="25"/>
    </row>
    <row r="130" spans="1:12" x14ac:dyDescent="0.3">
      <c r="A130" s="4"/>
      <c r="G130" s="25"/>
    </row>
    <row r="131" spans="1:12" x14ac:dyDescent="0.3">
      <c r="A131" s="4"/>
      <c r="G131" s="25"/>
    </row>
    <row r="132" spans="1:12" x14ac:dyDescent="0.3">
      <c r="G132" s="25"/>
    </row>
    <row r="133" spans="1:12" x14ac:dyDescent="0.3">
      <c r="A133" s="6" t="s">
        <v>25</v>
      </c>
      <c r="B133" s="25"/>
      <c r="C133" s="25"/>
      <c r="D133" s="25"/>
      <c r="E133" s="25"/>
      <c r="F133" s="25"/>
      <c r="G133" s="25"/>
    </row>
    <row r="134" spans="1:12" x14ac:dyDescent="0.3">
      <c r="A134" s="28" t="s">
        <v>1476</v>
      </c>
      <c r="B134" s="25"/>
      <c r="C134" s="25"/>
      <c r="D134" s="25"/>
      <c r="E134" s="25"/>
      <c r="F134" s="25"/>
      <c r="G134" s="25"/>
      <c r="H134" s="25"/>
      <c r="I134" s="25"/>
      <c r="J134" s="25"/>
      <c r="K134" s="25"/>
      <c r="L134" s="25"/>
    </row>
    <row r="135" spans="1:12" x14ac:dyDescent="0.3">
      <c r="A135" s="49" t="s">
        <v>9</v>
      </c>
      <c r="B135" s="30" t="s">
        <v>171</v>
      </c>
      <c r="C135" s="30" t="s">
        <v>170</v>
      </c>
      <c r="D135" s="30" t="s">
        <v>172</v>
      </c>
      <c r="E135" s="30" t="s">
        <v>189</v>
      </c>
      <c r="F135" s="30" t="s">
        <v>179</v>
      </c>
      <c r="G135" s="25"/>
      <c r="H135" s="25"/>
      <c r="I135" s="25"/>
      <c r="J135" s="25"/>
      <c r="K135" s="25"/>
      <c r="L135" s="25"/>
    </row>
    <row r="136" spans="1:12" x14ac:dyDescent="0.3">
      <c r="A136" s="49">
        <v>2015</v>
      </c>
      <c r="B136" s="25">
        <f t="shared" ref="B136:B145" si="14">SUM(B151+I151)</f>
        <v>4</v>
      </c>
      <c r="C136" s="25">
        <f t="shared" ref="C136:C145" si="15">SUM(C151+J151)</f>
        <v>2</v>
      </c>
      <c r="D136" s="25">
        <f t="shared" ref="D136:D145" si="16">SUM(D151+K151)</f>
        <v>7</v>
      </c>
      <c r="E136" s="25">
        <f t="shared" ref="E136:E145" si="17">SUM(E151+L151)</f>
        <v>1</v>
      </c>
      <c r="F136" s="25">
        <f t="shared" ref="F136:F145" si="18">SUM(F151+M151)</f>
        <v>14</v>
      </c>
      <c r="G136" s="25"/>
      <c r="H136" s="25"/>
      <c r="I136" s="25"/>
      <c r="J136" s="25"/>
      <c r="K136" s="25"/>
      <c r="L136" s="25"/>
    </row>
    <row r="137" spans="1:12" x14ac:dyDescent="0.3">
      <c r="A137" s="49">
        <v>2016</v>
      </c>
      <c r="B137" s="25">
        <f t="shared" si="14"/>
        <v>3</v>
      </c>
      <c r="C137" s="25">
        <f t="shared" si="15"/>
        <v>4</v>
      </c>
      <c r="D137" s="25">
        <f t="shared" si="16"/>
        <v>3</v>
      </c>
      <c r="E137" s="25">
        <f t="shared" si="17"/>
        <v>0</v>
      </c>
      <c r="F137" s="25">
        <f t="shared" si="18"/>
        <v>10</v>
      </c>
      <c r="G137" s="25"/>
      <c r="H137" s="25"/>
      <c r="I137" s="25"/>
      <c r="J137" s="25"/>
      <c r="K137" s="25"/>
      <c r="L137" s="25"/>
    </row>
    <row r="138" spans="1:12" x14ac:dyDescent="0.3">
      <c r="A138" s="49">
        <v>2017</v>
      </c>
      <c r="B138" s="25">
        <f t="shared" si="14"/>
        <v>4</v>
      </c>
      <c r="C138" s="25">
        <f t="shared" si="15"/>
        <v>1</v>
      </c>
      <c r="D138" s="25">
        <f t="shared" si="16"/>
        <v>4</v>
      </c>
      <c r="E138" s="25">
        <f t="shared" si="17"/>
        <v>0</v>
      </c>
      <c r="F138" s="25">
        <f t="shared" si="18"/>
        <v>9</v>
      </c>
      <c r="G138" s="25"/>
      <c r="H138" s="25"/>
      <c r="I138" s="25"/>
      <c r="J138" s="25"/>
      <c r="K138" s="25"/>
      <c r="L138" s="25"/>
    </row>
    <row r="139" spans="1:12" x14ac:dyDescent="0.3">
      <c r="A139" s="49">
        <v>2018</v>
      </c>
      <c r="B139" s="25">
        <f t="shared" si="14"/>
        <v>6</v>
      </c>
      <c r="C139" s="25">
        <f t="shared" si="15"/>
        <v>2</v>
      </c>
      <c r="D139" s="25">
        <f t="shared" si="16"/>
        <v>1</v>
      </c>
      <c r="E139" s="25">
        <f t="shared" si="17"/>
        <v>0</v>
      </c>
      <c r="F139" s="25">
        <f t="shared" si="18"/>
        <v>9</v>
      </c>
      <c r="G139" s="25"/>
      <c r="H139" s="25"/>
      <c r="I139" s="25"/>
      <c r="J139" s="25"/>
      <c r="K139" s="25"/>
      <c r="L139" s="25"/>
    </row>
    <row r="140" spans="1:12" x14ac:dyDescent="0.3">
      <c r="A140" s="49">
        <v>2019</v>
      </c>
      <c r="B140" s="25">
        <f t="shared" si="14"/>
        <v>4</v>
      </c>
      <c r="C140" s="25">
        <f t="shared" si="15"/>
        <v>1</v>
      </c>
      <c r="D140" s="25">
        <f t="shared" si="16"/>
        <v>3</v>
      </c>
      <c r="E140" s="25">
        <f t="shared" si="17"/>
        <v>0</v>
      </c>
      <c r="F140" s="25">
        <f t="shared" si="18"/>
        <v>8</v>
      </c>
      <c r="G140" s="25"/>
      <c r="H140" s="25"/>
      <c r="I140" s="25"/>
      <c r="J140" s="25"/>
      <c r="K140" s="25"/>
      <c r="L140" s="25"/>
    </row>
    <row r="141" spans="1:12" x14ac:dyDescent="0.3">
      <c r="A141" s="49">
        <v>2020</v>
      </c>
      <c r="B141" s="25">
        <f t="shared" si="14"/>
        <v>0</v>
      </c>
      <c r="C141" s="25">
        <f t="shared" si="15"/>
        <v>1</v>
      </c>
      <c r="D141" s="25">
        <f t="shared" si="16"/>
        <v>3</v>
      </c>
      <c r="E141" s="25">
        <f t="shared" si="17"/>
        <v>0</v>
      </c>
      <c r="F141" s="25">
        <f t="shared" si="18"/>
        <v>4</v>
      </c>
      <c r="G141" s="25"/>
      <c r="H141" s="25"/>
      <c r="I141" s="25"/>
      <c r="J141" s="25"/>
      <c r="K141" s="25"/>
      <c r="L141" s="25"/>
    </row>
    <row r="142" spans="1:12" x14ac:dyDescent="0.3">
      <c r="A142" s="49">
        <v>2021</v>
      </c>
      <c r="B142" s="25">
        <f t="shared" si="14"/>
        <v>5</v>
      </c>
      <c r="C142" s="25">
        <f t="shared" si="15"/>
        <v>3</v>
      </c>
      <c r="D142" s="25">
        <f t="shared" si="16"/>
        <v>4</v>
      </c>
      <c r="E142" s="25">
        <f t="shared" si="17"/>
        <v>0</v>
      </c>
      <c r="F142" s="25">
        <f t="shared" si="18"/>
        <v>12</v>
      </c>
      <c r="G142" s="25"/>
      <c r="H142" s="25"/>
      <c r="I142" s="25"/>
      <c r="J142" s="25"/>
      <c r="K142" s="25"/>
      <c r="L142" s="25"/>
    </row>
    <row r="143" spans="1:12" x14ac:dyDescent="0.3">
      <c r="A143" s="49">
        <v>2022</v>
      </c>
      <c r="B143" s="25">
        <f t="shared" si="14"/>
        <v>3</v>
      </c>
      <c r="C143" s="25">
        <f t="shared" si="15"/>
        <v>0</v>
      </c>
      <c r="D143" s="25">
        <f t="shared" si="16"/>
        <v>4</v>
      </c>
      <c r="E143" s="25">
        <f t="shared" si="17"/>
        <v>0</v>
      </c>
      <c r="F143" s="25">
        <f t="shared" si="18"/>
        <v>7</v>
      </c>
      <c r="G143" s="25"/>
      <c r="H143" s="25"/>
      <c r="I143" s="25"/>
      <c r="J143" s="25"/>
      <c r="K143" s="25"/>
      <c r="L143" s="25"/>
    </row>
    <row r="144" spans="1:12" x14ac:dyDescent="0.3">
      <c r="A144" s="49">
        <v>2023</v>
      </c>
      <c r="B144" s="25">
        <f t="shared" si="14"/>
        <v>6</v>
      </c>
      <c r="C144" s="25">
        <f t="shared" si="15"/>
        <v>1</v>
      </c>
      <c r="D144" s="25">
        <f t="shared" si="16"/>
        <v>2</v>
      </c>
      <c r="E144" s="25">
        <f t="shared" si="17"/>
        <v>0</v>
      </c>
      <c r="F144" s="25">
        <f t="shared" si="18"/>
        <v>9</v>
      </c>
      <c r="G144" s="25"/>
      <c r="H144" s="25"/>
      <c r="I144" s="25"/>
      <c r="J144" s="25"/>
      <c r="K144" s="25"/>
      <c r="L144" s="25"/>
    </row>
    <row r="145" spans="1:13" x14ac:dyDescent="0.3">
      <c r="A145" s="49">
        <v>2024</v>
      </c>
      <c r="B145" s="25">
        <f t="shared" si="14"/>
        <v>6</v>
      </c>
      <c r="C145" s="25">
        <f t="shared" si="15"/>
        <v>7</v>
      </c>
      <c r="D145" s="25">
        <f t="shared" si="16"/>
        <v>2</v>
      </c>
      <c r="E145" s="25">
        <f t="shared" si="17"/>
        <v>0</v>
      </c>
      <c r="F145" s="25">
        <f t="shared" si="18"/>
        <v>15</v>
      </c>
      <c r="G145" s="25"/>
      <c r="H145" s="25"/>
      <c r="I145" s="25"/>
      <c r="J145" s="25"/>
      <c r="K145" s="25"/>
      <c r="L145" s="25"/>
    </row>
    <row r="146" spans="1:13" x14ac:dyDescent="0.3">
      <c r="A146" s="200" t="s">
        <v>179</v>
      </c>
      <c r="B146" s="28">
        <f>B136+B137+B138+B139+B140+B141+B142+B143+B144+B145</f>
        <v>41</v>
      </c>
      <c r="C146" s="28">
        <f t="shared" ref="C146:F146" si="19">C136+C137+C138+C139+C140+C141+C142+C143+C144+C145</f>
        <v>22</v>
      </c>
      <c r="D146" s="28">
        <f t="shared" si="19"/>
        <v>33</v>
      </c>
      <c r="E146" s="28">
        <f t="shared" si="19"/>
        <v>1</v>
      </c>
      <c r="F146" s="28">
        <f t="shared" si="19"/>
        <v>97</v>
      </c>
      <c r="G146" s="25"/>
      <c r="H146" s="25"/>
      <c r="I146" s="25"/>
      <c r="J146" s="25"/>
      <c r="K146" s="25"/>
      <c r="L146" s="25"/>
    </row>
    <row r="147" spans="1:13" x14ac:dyDescent="0.3">
      <c r="A147" s="25" t="s">
        <v>187</v>
      </c>
      <c r="B147" s="127">
        <f>B146/F146</f>
        <v>0.42268041237113402</v>
      </c>
      <c r="C147" s="127">
        <f>C146/F146</f>
        <v>0.22680412371134021</v>
      </c>
      <c r="D147" s="127">
        <f>D146/F146</f>
        <v>0.34020618556701032</v>
      </c>
      <c r="E147" s="127">
        <f>E146/F146</f>
        <v>1.0309278350515464E-2</v>
      </c>
      <c r="F147" s="127"/>
      <c r="G147" s="25"/>
      <c r="H147" s="25"/>
      <c r="I147" s="25"/>
      <c r="J147" s="25"/>
      <c r="K147" s="25"/>
      <c r="L147" s="25"/>
    </row>
    <row r="148" spans="1:13" x14ac:dyDescent="0.3">
      <c r="G148" s="25"/>
      <c r="H148" s="25"/>
      <c r="I148" s="25"/>
      <c r="J148" s="25"/>
      <c r="K148" s="25"/>
      <c r="L148" s="25"/>
    </row>
    <row r="149" spans="1:13" x14ac:dyDescent="0.3">
      <c r="A149" s="28" t="s">
        <v>1477</v>
      </c>
      <c r="B149" s="25"/>
      <c r="C149" s="25"/>
      <c r="D149" s="25"/>
      <c r="E149" s="25"/>
      <c r="F149" s="25"/>
      <c r="G149" s="25"/>
      <c r="H149" s="28" t="s">
        <v>1478</v>
      </c>
      <c r="I149" s="25"/>
      <c r="J149" s="25"/>
      <c r="K149" s="25"/>
      <c r="L149" s="25"/>
      <c r="M149" s="25"/>
    </row>
    <row r="150" spans="1:13" x14ac:dyDescent="0.3">
      <c r="A150" s="49" t="s">
        <v>9</v>
      </c>
      <c r="B150" s="30" t="s">
        <v>171</v>
      </c>
      <c r="C150" s="30" t="s">
        <v>170</v>
      </c>
      <c r="D150" s="30" t="s">
        <v>172</v>
      </c>
      <c r="E150" s="30" t="s">
        <v>189</v>
      </c>
      <c r="F150" s="30" t="s">
        <v>179</v>
      </c>
      <c r="G150" s="25"/>
      <c r="H150" s="49" t="s">
        <v>9</v>
      </c>
      <c r="I150" s="30" t="s">
        <v>171</v>
      </c>
      <c r="J150" s="30" t="s">
        <v>170</v>
      </c>
      <c r="K150" s="30" t="s">
        <v>172</v>
      </c>
      <c r="L150" s="30" t="s">
        <v>189</v>
      </c>
      <c r="M150" s="30" t="s">
        <v>179</v>
      </c>
    </row>
    <row r="151" spans="1:13" x14ac:dyDescent="0.3">
      <c r="A151" s="49">
        <v>2015</v>
      </c>
      <c r="B151" s="25">
        <v>1</v>
      </c>
      <c r="C151" s="25">
        <v>2</v>
      </c>
      <c r="D151" s="25">
        <v>2</v>
      </c>
      <c r="E151" s="25">
        <v>0</v>
      </c>
      <c r="F151" s="25">
        <f>SUM(Table44464952[[#This Row],[APAC]:[SSA]])</f>
        <v>5</v>
      </c>
      <c r="G151" s="25"/>
      <c r="H151" s="49">
        <v>2015</v>
      </c>
      <c r="I151" s="25">
        <v>3</v>
      </c>
      <c r="J151" s="25">
        <v>0</v>
      </c>
      <c r="K151" s="25">
        <v>5</v>
      </c>
      <c r="L151" s="25">
        <v>1</v>
      </c>
      <c r="M151" s="25">
        <f>SUM(Table4446475053[[#This Row],[APAC]:[SSA]])</f>
        <v>9</v>
      </c>
    </row>
    <row r="152" spans="1:13" x14ac:dyDescent="0.3">
      <c r="A152" s="49">
        <v>2016</v>
      </c>
      <c r="B152" s="25">
        <v>2</v>
      </c>
      <c r="C152" s="25">
        <v>0</v>
      </c>
      <c r="D152" s="25">
        <v>1</v>
      </c>
      <c r="E152" s="25">
        <v>0</v>
      </c>
      <c r="F152" s="25">
        <f>SUM(Table44464952[[#This Row],[APAC]:[SSA]])</f>
        <v>3</v>
      </c>
      <c r="G152" s="25"/>
      <c r="H152" s="49">
        <v>2016</v>
      </c>
      <c r="I152" s="25">
        <v>1</v>
      </c>
      <c r="J152" s="25">
        <v>4</v>
      </c>
      <c r="K152" s="25">
        <v>2</v>
      </c>
      <c r="L152" s="25">
        <v>0</v>
      </c>
      <c r="M152" s="25">
        <f>SUM(Table4446475053[[#This Row],[APAC]:[SSA]])</f>
        <v>7</v>
      </c>
    </row>
    <row r="153" spans="1:13" x14ac:dyDescent="0.3">
      <c r="A153" s="49">
        <v>2017</v>
      </c>
      <c r="B153" s="25">
        <v>1</v>
      </c>
      <c r="C153" s="25">
        <v>0</v>
      </c>
      <c r="D153" s="25">
        <v>3</v>
      </c>
      <c r="E153" s="25">
        <v>0</v>
      </c>
      <c r="F153" s="25">
        <f>SUM(Table44464952[[#This Row],[APAC]:[SSA]])</f>
        <v>4</v>
      </c>
      <c r="G153" s="25"/>
      <c r="H153" s="49">
        <v>2017</v>
      </c>
      <c r="I153" s="25">
        <v>3</v>
      </c>
      <c r="J153" s="25">
        <v>1</v>
      </c>
      <c r="K153" s="25">
        <v>1</v>
      </c>
      <c r="L153" s="25">
        <v>0</v>
      </c>
      <c r="M153" s="25">
        <f>SUM(Table4446475053[[#This Row],[APAC]:[SSA]])</f>
        <v>5</v>
      </c>
    </row>
    <row r="154" spans="1:13" x14ac:dyDescent="0.3">
      <c r="A154" s="49">
        <v>2018</v>
      </c>
      <c r="B154" s="25">
        <v>3</v>
      </c>
      <c r="C154" s="25">
        <v>1</v>
      </c>
      <c r="D154" s="25">
        <v>1</v>
      </c>
      <c r="E154" s="25">
        <v>0</v>
      </c>
      <c r="F154" s="25">
        <f>SUM(Table44464952[[#This Row],[APAC]:[SSA]])</f>
        <v>5</v>
      </c>
      <c r="G154" s="25"/>
      <c r="H154" s="49">
        <v>2018</v>
      </c>
      <c r="I154" s="25">
        <v>3</v>
      </c>
      <c r="J154" s="25">
        <v>1</v>
      </c>
      <c r="K154" s="25">
        <v>0</v>
      </c>
      <c r="L154" s="25">
        <v>0</v>
      </c>
      <c r="M154" s="25">
        <f>SUM(Table4446475053[[#This Row],[APAC]:[SSA]])</f>
        <v>4</v>
      </c>
    </row>
    <row r="155" spans="1:13" x14ac:dyDescent="0.3">
      <c r="A155" s="49">
        <v>2019</v>
      </c>
      <c r="B155" s="25">
        <v>3</v>
      </c>
      <c r="C155" s="25">
        <v>0</v>
      </c>
      <c r="D155" s="25">
        <v>3</v>
      </c>
      <c r="E155" s="25">
        <v>0</v>
      </c>
      <c r="F155" s="25">
        <f>SUM(Table44464952[[#This Row],[APAC]:[SSA]])</f>
        <v>6</v>
      </c>
      <c r="G155" s="25"/>
      <c r="H155" s="49">
        <v>2019</v>
      </c>
      <c r="I155" s="25">
        <v>1</v>
      </c>
      <c r="J155" s="25">
        <v>1</v>
      </c>
      <c r="K155" s="25">
        <v>0</v>
      </c>
      <c r="L155" s="25">
        <v>0</v>
      </c>
      <c r="M155" s="25">
        <f>SUM(Table4446475053[[#This Row],[APAC]:[SSA]])</f>
        <v>2</v>
      </c>
    </row>
    <row r="156" spans="1:13" x14ac:dyDescent="0.3">
      <c r="A156" s="49">
        <v>2020</v>
      </c>
      <c r="B156" s="25">
        <v>0</v>
      </c>
      <c r="C156" s="25">
        <v>1</v>
      </c>
      <c r="D156" s="25">
        <v>2</v>
      </c>
      <c r="E156" s="25">
        <v>0</v>
      </c>
      <c r="F156" s="25">
        <f>SUM(Table44464952[[#This Row],[APAC]:[SSA]])</f>
        <v>3</v>
      </c>
      <c r="G156" s="25"/>
      <c r="H156" s="49">
        <v>2020</v>
      </c>
      <c r="I156" s="25">
        <v>0</v>
      </c>
      <c r="J156" s="25">
        <v>0</v>
      </c>
      <c r="K156" s="25">
        <v>1</v>
      </c>
      <c r="L156" s="25">
        <v>0</v>
      </c>
      <c r="M156" s="25">
        <f>SUM(Table4446475053[[#This Row],[APAC]:[SSA]])</f>
        <v>1</v>
      </c>
    </row>
    <row r="157" spans="1:13" x14ac:dyDescent="0.3">
      <c r="A157" s="49">
        <v>2021</v>
      </c>
      <c r="B157" s="25">
        <v>5</v>
      </c>
      <c r="C157" s="25">
        <v>3</v>
      </c>
      <c r="D157" s="25">
        <v>3</v>
      </c>
      <c r="E157" s="25">
        <v>0</v>
      </c>
      <c r="F157" s="25">
        <f>SUM(Table44464952[[#This Row],[APAC]:[SSA]])</f>
        <v>11</v>
      </c>
      <c r="G157" s="25"/>
      <c r="H157" s="49">
        <v>2021</v>
      </c>
      <c r="I157" s="25">
        <v>0</v>
      </c>
      <c r="J157" s="25">
        <v>0</v>
      </c>
      <c r="K157" s="25">
        <v>1</v>
      </c>
      <c r="L157" s="25">
        <v>0</v>
      </c>
      <c r="M157" s="25">
        <f>SUM(Table4446475053[[#This Row],[APAC]:[SSA]])</f>
        <v>1</v>
      </c>
    </row>
    <row r="158" spans="1:13" x14ac:dyDescent="0.3">
      <c r="A158" s="49">
        <v>2022</v>
      </c>
      <c r="B158" s="25">
        <v>1</v>
      </c>
      <c r="C158" s="25">
        <v>0</v>
      </c>
      <c r="D158" s="25">
        <v>1</v>
      </c>
      <c r="E158" s="25">
        <v>0</v>
      </c>
      <c r="F158" s="25">
        <f>SUM(Table44464952[[#This Row],[APAC]:[SSA]])</f>
        <v>2</v>
      </c>
      <c r="G158" s="25"/>
      <c r="H158" s="49">
        <v>2022</v>
      </c>
      <c r="I158" s="25">
        <v>2</v>
      </c>
      <c r="J158" s="25">
        <v>0</v>
      </c>
      <c r="K158" s="25">
        <v>3</v>
      </c>
      <c r="L158" s="25">
        <v>0</v>
      </c>
      <c r="M158" s="25">
        <f>SUM(Table4446475053[[#This Row],[APAC]:[SSA]])</f>
        <v>5</v>
      </c>
    </row>
    <row r="159" spans="1:13" x14ac:dyDescent="0.3">
      <c r="A159" s="49">
        <v>2023</v>
      </c>
      <c r="B159" s="25">
        <v>2</v>
      </c>
      <c r="C159" s="25">
        <v>1</v>
      </c>
      <c r="D159" s="25">
        <v>0</v>
      </c>
      <c r="E159" s="25">
        <v>0</v>
      </c>
      <c r="F159" s="25">
        <f>SUM(Table44464952[[#This Row],[APAC]:[SSA]])</f>
        <v>3</v>
      </c>
      <c r="G159" s="25"/>
      <c r="H159" s="49">
        <v>2023</v>
      </c>
      <c r="I159" s="25">
        <v>4</v>
      </c>
      <c r="J159" s="25">
        <v>0</v>
      </c>
      <c r="K159" s="25">
        <v>2</v>
      </c>
      <c r="L159" s="25">
        <v>0</v>
      </c>
      <c r="M159" s="25">
        <f>SUM(Table4446475053[[#This Row],[APAC]:[SSA]])</f>
        <v>6</v>
      </c>
    </row>
    <row r="160" spans="1:13" x14ac:dyDescent="0.3">
      <c r="A160" s="49">
        <v>2024</v>
      </c>
      <c r="B160" s="25">
        <v>4</v>
      </c>
      <c r="C160" s="25">
        <v>3</v>
      </c>
      <c r="D160" s="25">
        <v>1</v>
      </c>
      <c r="E160" s="25">
        <v>0</v>
      </c>
      <c r="F160" s="25">
        <f>SUM(Table44464952[[#This Row],[APAC]:[SSA]])</f>
        <v>8</v>
      </c>
      <c r="G160" s="25"/>
      <c r="H160" s="49">
        <v>2024</v>
      </c>
      <c r="I160" s="25">
        <v>2</v>
      </c>
      <c r="J160" s="25">
        <v>4</v>
      </c>
      <c r="K160" s="25">
        <v>1</v>
      </c>
      <c r="L160" s="25">
        <v>0</v>
      </c>
      <c r="M160" s="25">
        <f>SUM(Table4446475053[[#This Row],[APAC]:[SSA]])</f>
        <v>7</v>
      </c>
    </row>
    <row r="161" spans="7:12" x14ac:dyDescent="0.3">
      <c r="G161" s="25"/>
      <c r="H161" s="25"/>
      <c r="I161" s="25"/>
      <c r="J161" s="25"/>
      <c r="K161" s="25"/>
      <c r="L161" s="25"/>
    </row>
    <row r="162" spans="7:12" x14ac:dyDescent="0.3">
      <c r="G162" s="25"/>
      <c r="H162" s="25"/>
      <c r="I162" s="25"/>
      <c r="J162" s="25"/>
      <c r="K162" s="25"/>
      <c r="L162" s="25"/>
    </row>
    <row r="163" spans="7:12" x14ac:dyDescent="0.3">
      <c r="G163" s="25"/>
      <c r="H163" s="25"/>
      <c r="I163" s="25"/>
      <c r="J163" s="25"/>
      <c r="K163" s="25"/>
      <c r="L163" s="25"/>
    </row>
    <row r="164" spans="7:12" x14ac:dyDescent="0.3">
      <c r="G164" s="25"/>
      <c r="H164" s="25"/>
      <c r="I164" s="25"/>
      <c r="J164" s="25"/>
      <c r="K164" s="25"/>
      <c r="L164" s="25"/>
    </row>
    <row r="165" spans="7:12" x14ac:dyDescent="0.3">
      <c r="G165" s="25"/>
      <c r="H165" s="25"/>
      <c r="I165" s="25"/>
      <c r="J165" s="25"/>
      <c r="K165" s="25"/>
      <c r="L165" s="25"/>
    </row>
    <row r="166" spans="7:12" x14ac:dyDescent="0.3">
      <c r="G166" s="25"/>
      <c r="H166" s="25"/>
      <c r="I166" s="25"/>
      <c r="J166" s="25"/>
      <c r="K166" s="25"/>
      <c r="L166" s="25"/>
    </row>
    <row r="167" spans="7:12" x14ac:dyDescent="0.3">
      <c r="G167" s="25"/>
      <c r="H167" s="25"/>
      <c r="I167" s="25"/>
      <c r="J167" s="25"/>
      <c r="K167" s="25"/>
      <c r="L167" s="25"/>
    </row>
    <row r="168" spans="7:12" x14ac:dyDescent="0.3">
      <c r="G168" s="25"/>
      <c r="H168" s="25"/>
      <c r="I168" s="25"/>
      <c r="J168" s="25"/>
      <c r="K168" s="25"/>
      <c r="L168" s="25"/>
    </row>
    <row r="169" spans="7:12" x14ac:dyDescent="0.3">
      <c r="G169" s="25"/>
      <c r="H169" s="25"/>
      <c r="I169" s="25"/>
      <c r="J169" s="25"/>
      <c r="K169" s="25"/>
      <c r="L169" s="25"/>
    </row>
    <row r="170" spans="7:12" x14ac:dyDescent="0.3">
      <c r="G170" s="25"/>
      <c r="H170" s="25"/>
      <c r="I170" s="25"/>
      <c r="J170" s="25"/>
      <c r="K170" s="25"/>
      <c r="L170" s="25"/>
    </row>
    <row r="171" spans="7:12" x14ac:dyDescent="0.3">
      <c r="G171" s="25"/>
      <c r="H171" s="25"/>
      <c r="I171" s="25"/>
      <c r="J171" s="25"/>
      <c r="K171" s="25"/>
      <c r="L171" s="25"/>
    </row>
    <row r="172" spans="7:12" x14ac:dyDescent="0.3">
      <c r="G172" s="25"/>
      <c r="H172" s="25"/>
      <c r="I172" s="25"/>
      <c r="J172" s="25"/>
      <c r="K172" s="25"/>
      <c r="L172" s="25"/>
    </row>
    <row r="173" spans="7:12" x14ac:dyDescent="0.3">
      <c r="G173" s="25"/>
      <c r="H173" s="25"/>
      <c r="I173" s="25"/>
      <c r="J173" s="25"/>
      <c r="K173" s="25"/>
      <c r="L173" s="25"/>
    </row>
    <row r="174" spans="7:12" x14ac:dyDescent="0.3">
      <c r="G174" s="25"/>
      <c r="H174" s="25"/>
      <c r="I174" s="25"/>
      <c r="J174" s="25"/>
      <c r="K174" s="25"/>
      <c r="L174" s="25"/>
    </row>
    <row r="175" spans="7:12" x14ac:dyDescent="0.3">
      <c r="G175" s="25"/>
      <c r="H175" s="25"/>
      <c r="I175" s="25"/>
      <c r="J175" s="25"/>
      <c r="K175" s="25"/>
      <c r="L175" s="25"/>
    </row>
    <row r="176" spans="7:12" x14ac:dyDescent="0.3">
      <c r="G176" s="25"/>
      <c r="H176" s="25"/>
      <c r="I176" s="25"/>
      <c r="J176" s="25"/>
      <c r="K176" s="25"/>
      <c r="L176" s="25"/>
    </row>
    <row r="177" spans="1:12" x14ac:dyDescent="0.3">
      <c r="A177" s="6" t="s">
        <v>1636</v>
      </c>
      <c r="B177" s="25"/>
      <c r="C177" s="25"/>
      <c r="D177" s="25"/>
      <c r="E177" s="25"/>
      <c r="F177" s="25"/>
      <c r="G177" s="25"/>
      <c r="H177" s="25"/>
      <c r="I177" s="25"/>
      <c r="J177" s="25"/>
      <c r="K177" s="25"/>
      <c r="L177" s="25"/>
    </row>
    <row r="178" spans="1:12" x14ac:dyDescent="0.3">
      <c r="A178" s="28" t="s">
        <v>1476</v>
      </c>
      <c r="B178" s="25"/>
      <c r="C178" s="25"/>
      <c r="D178" s="25"/>
      <c r="E178" s="25"/>
      <c r="F178" s="25"/>
      <c r="G178" s="25"/>
      <c r="H178" s="25"/>
      <c r="I178" s="25"/>
      <c r="J178" s="25"/>
      <c r="K178" s="25"/>
      <c r="L178" s="25"/>
    </row>
    <row r="179" spans="1:12" x14ac:dyDescent="0.3">
      <c r="A179" s="49" t="s">
        <v>9</v>
      </c>
      <c r="B179" s="30" t="s">
        <v>171</v>
      </c>
      <c r="C179" s="30" t="s">
        <v>170</v>
      </c>
      <c r="D179" s="30" t="s">
        <v>172</v>
      </c>
      <c r="E179" s="30" t="s">
        <v>189</v>
      </c>
      <c r="F179" s="30" t="s">
        <v>179</v>
      </c>
      <c r="G179" s="25"/>
      <c r="H179" s="25"/>
      <c r="I179" s="25"/>
      <c r="J179" s="25"/>
      <c r="K179" s="25"/>
      <c r="L179" s="25"/>
    </row>
    <row r="180" spans="1:12" x14ac:dyDescent="0.3">
      <c r="A180" s="49">
        <v>2015</v>
      </c>
      <c r="B180" s="25">
        <f t="shared" ref="B180:B189" si="20">B202+I202</f>
        <v>2</v>
      </c>
      <c r="C180" s="25">
        <f t="shared" ref="C180:C189" si="21">C202+J202</f>
        <v>2</v>
      </c>
      <c r="D180" s="25">
        <f t="shared" ref="D180:D189" si="22">D202+K202</f>
        <v>3</v>
      </c>
      <c r="E180" s="25">
        <f t="shared" ref="E180:E189" si="23">SUM(E202+L202)</f>
        <v>0</v>
      </c>
      <c r="F180" s="25">
        <f t="shared" ref="F180:F189" si="24">SUM(F202+M202)</f>
        <v>7</v>
      </c>
      <c r="G180" s="25"/>
      <c r="H180" s="25"/>
      <c r="I180" s="25"/>
      <c r="J180" s="25"/>
      <c r="K180" s="25"/>
      <c r="L180" s="25"/>
    </row>
    <row r="181" spans="1:12" x14ac:dyDescent="0.3">
      <c r="A181" s="49">
        <v>2016</v>
      </c>
      <c r="B181" s="25">
        <f t="shared" si="20"/>
        <v>5</v>
      </c>
      <c r="C181" s="25">
        <f t="shared" si="21"/>
        <v>2</v>
      </c>
      <c r="D181" s="25">
        <f t="shared" si="22"/>
        <v>3</v>
      </c>
      <c r="E181" s="25">
        <f t="shared" si="23"/>
        <v>1</v>
      </c>
      <c r="F181" s="25">
        <f t="shared" si="24"/>
        <v>11</v>
      </c>
      <c r="G181" s="25"/>
      <c r="H181" s="25"/>
      <c r="I181" s="25"/>
      <c r="J181" s="25"/>
      <c r="K181" s="25"/>
      <c r="L181" s="25"/>
    </row>
    <row r="182" spans="1:12" x14ac:dyDescent="0.3">
      <c r="A182" s="49">
        <v>2017</v>
      </c>
      <c r="B182" s="25">
        <f t="shared" si="20"/>
        <v>4</v>
      </c>
      <c r="C182" s="25">
        <f t="shared" si="21"/>
        <v>0</v>
      </c>
      <c r="D182" s="25">
        <f t="shared" si="22"/>
        <v>1</v>
      </c>
      <c r="E182" s="25">
        <f t="shared" si="23"/>
        <v>0</v>
      </c>
      <c r="F182" s="25">
        <f t="shared" si="24"/>
        <v>5</v>
      </c>
      <c r="G182" s="25"/>
      <c r="H182" s="25"/>
      <c r="I182" s="25"/>
      <c r="J182" s="25"/>
      <c r="K182" s="25"/>
      <c r="L182" s="25"/>
    </row>
    <row r="183" spans="1:12" x14ac:dyDescent="0.3">
      <c r="A183" s="49">
        <v>2018</v>
      </c>
      <c r="B183" s="25">
        <f t="shared" si="20"/>
        <v>4</v>
      </c>
      <c r="C183" s="25">
        <f t="shared" si="21"/>
        <v>2</v>
      </c>
      <c r="D183" s="25">
        <f t="shared" si="22"/>
        <v>0</v>
      </c>
      <c r="E183" s="25">
        <f t="shared" si="23"/>
        <v>1</v>
      </c>
      <c r="F183" s="25">
        <f t="shared" si="24"/>
        <v>7</v>
      </c>
      <c r="G183" s="25"/>
      <c r="H183" s="25"/>
      <c r="I183" s="25"/>
      <c r="J183" s="25"/>
      <c r="K183" s="25"/>
      <c r="L183" s="25"/>
    </row>
    <row r="184" spans="1:12" x14ac:dyDescent="0.3">
      <c r="A184" s="49">
        <v>2019</v>
      </c>
      <c r="B184" s="25">
        <f t="shared" si="20"/>
        <v>4</v>
      </c>
      <c r="C184" s="25">
        <f t="shared" si="21"/>
        <v>0</v>
      </c>
      <c r="D184" s="25">
        <f t="shared" si="22"/>
        <v>0</v>
      </c>
      <c r="E184" s="25">
        <f t="shared" si="23"/>
        <v>0</v>
      </c>
      <c r="F184" s="25">
        <f t="shared" si="24"/>
        <v>4</v>
      </c>
      <c r="G184" s="25"/>
      <c r="H184" s="25"/>
      <c r="I184" s="25"/>
      <c r="J184" s="25"/>
      <c r="K184" s="25"/>
      <c r="L184" s="25"/>
    </row>
    <row r="185" spans="1:12" x14ac:dyDescent="0.3">
      <c r="A185" s="49">
        <v>2020</v>
      </c>
      <c r="B185" s="25">
        <f t="shared" si="20"/>
        <v>2</v>
      </c>
      <c r="C185" s="25">
        <f t="shared" si="21"/>
        <v>0</v>
      </c>
      <c r="D185" s="25">
        <f t="shared" si="22"/>
        <v>7</v>
      </c>
      <c r="E185" s="25">
        <f t="shared" si="23"/>
        <v>0</v>
      </c>
      <c r="F185" s="25">
        <f t="shared" si="24"/>
        <v>9</v>
      </c>
      <c r="G185" s="25"/>
      <c r="H185" s="25"/>
      <c r="I185" s="25"/>
      <c r="J185" s="25"/>
      <c r="K185" s="25"/>
      <c r="L185" s="25"/>
    </row>
    <row r="186" spans="1:12" x14ac:dyDescent="0.3">
      <c r="A186" s="49">
        <v>2021</v>
      </c>
      <c r="B186" s="25">
        <f t="shared" si="20"/>
        <v>1</v>
      </c>
      <c r="C186" s="25">
        <f t="shared" si="21"/>
        <v>1</v>
      </c>
      <c r="D186" s="25">
        <f t="shared" si="22"/>
        <v>4</v>
      </c>
      <c r="E186" s="25">
        <f t="shared" si="23"/>
        <v>1</v>
      </c>
      <c r="F186" s="25">
        <f t="shared" si="24"/>
        <v>7</v>
      </c>
      <c r="G186" s="25"/>
      <c r="H186" s="25"/>
      <c r="I186" s="25"/>
      <c r="J186" s="25"/>
      <c r="K186" s="25"/>
      <c r="L186" s="25"/>
    </row>
    <row r="187" spans="1:12" x14ac:dyDescent="0.3">
      <c r="A187" s="49">
        <v>2022</v>
      </c>
      <c r="B187" s="25">
        <f t="shared" si="20"/>
        <v>3</v>
      </c>
      <c r="C187" s="25">
        <f t="shared" si="21"/>
        <v>1</v>
      </c>
      <c r="D187" s="25">
        <f t="shared" si="22"/>
        <v>2</v>
      </c>
      <c r="E187" s="25">
        <f t="shared" si="23"/>
        <v>3</v>
      </c>
      <c r="F187" s="25">
        <f t="shared" si="24"/>
        <v>9</v>
      </c>
      <c r="G187" s="25"/>
      <c r="H187" s="25"/>
      <c r="I187" s="25"/>
      <c r="J187" s="25"/>
      <c r="K187" s="25"/>
      <c r="L187" s="25"/>
    </row>
    <row r="188" spans="1:12" x14ac:dyDescent="0.3">
      <c r="A188" s="49">
        <v>2023</v>
      </c>
      <c r="B188" s="25">
        <f t="shared" si="20"/>
        <v>7</v>
      </c>
      <c r="C188" s="25">
        <f t="shared" si="21"/>
        <v>3</v>
      </c>
      <c r="D188" s="25">
        <f t="shared" si="22"/>
        <v>1</v>
      </c>
      <c r="E188" s="25">
        <f t="shared" si="23"/>
        <v>1</v>
      </c>
      <c r="F188" s="25">
        <f t="shared" si="24"/>
        <v>12</v>
      </c>
      <c r="G188" s="25"/>
      <c r="H188" s="25"/>
      <c r="I188" s="25"/>
      <c r="J188" s="25"/>
      <c r="K188" s="25"/>
      <c r="L188" s="25"/>
    </row>
    <row r="189" spans="1:12" x14ac:dyDescent="0.3">
      <c r="A189" s="49">
        <v>2024</v>
      </c>
      <c r="B189" s="25">
        <f t="shared" si="20"/>
        <v>2</v>
      </c>
      <c r="C189" s="25">
        <f t="shared" si="21"/>
        <v>1</v>
      </c>
      <c r="D189" s="25">
        <f t="shared" si="22"/>
        <v>1</v>
      </c>
      <c r="E189" s="25">
        <f t="shared" si="23"/>
        <v>0</v>
      </c>
      <c r="F189" s="25">
        <f t="shared" si="24"/>
        <v>4</v>
      </c>
      <c r="G189" s="25"/>
      <c r="H189" s="25"/>
      <c r="I189" s="25"/>
      <c r="J189" s="25"/>
      <c r="K189" s="25"/>
      <c r="L189" s="25"/>
    </row>
    <row r="190" spans="1:12" x14ac:dyDescent="0.3">
      <c r="A190" s="200" t="s">
        <v>179</v>
      </c>
      <c r="B190" s="28">
        <f>SUM(B180:B189)</f>
        <v>34</v>
      </c>
      <c r="C190" s="28">
        <f t="shared" ref="C190:F190" si="25">SUM(C180:C189)</f>
        <v>12</v>
      </c>
      <c r="D190" s="28">
        <f t="shared" si="25"/>
        <v>22</v>
      </c>
      <c r="E190" s="28">
        <f t="shared" si="25"/>
        <v>7</v>
      </c>
      <c r="F190" s="28">
        <f t="shared" si="25"/>
        <v>75</v>
      </c>
      <c r="G190" s="25"/>
      <c r="H190" s="25"/>
      <c r="I190" s="25"/>
      <c r="J190" s="25"/>
      <c r="K190" s="25"/>
      <c r="L190" s="25"/>
    </row>
    <row r="191" spans="1:12" x14ac:dyDescent="0.3">
      <c r="A191" s="25"/>
      <c r="B191" s="127">
        <f>B190/F190</f>
        <v>0.45333333333333331</v>
      </c>
      <c r="C191" s="127">
        <f>C190/F190</f>
        <v>0.16</v>
      </c>
      <c r="D191" s="127">
        <f>D190/F190</f>
        <v>0.29333333333333333</v>
      </c>
      <c r="E191" s="127">
        <f>E190/F190</f>
        <v>9.3333333333333338E-2</v>
      </c>
      <c r="F191" s="127"/>
      <c r="G191" s="25"/>
      <c r="H191" s="25"/>
      <c r="I191" s="25"/>
      <c r="J191" s="25"/>
      <c r="K191" s="25"/>
      <c r="L191" s="25"/>
    </row>
    <row r="192" spans="1:12" x14ac:dyDescent="0.3">
      <c r="A192" s="25"/>
      <c r="B192" s="25"/>
      <c r="C192" s="25"/>
      <c r="D192" s="25"/>
      <c r="E192" s="25"/>
      <c r="F192" s="25"/>
      <c r="G192" s="25"/>
      <c r="H192" s="25"/>
      <c r="I192" s="25"/>
      <c r="J192" s="25"/>
      <c r="K192" s="25"/>
      <c r="L192" s="25"/>
    </row>
    <row r="193" spans="1:13" x14ac:dyDescent="0.3">
      <c r="G193" s="25"/>
      <c r="H193" s="25"/>
      <c r="I193" s="25"/>
      <c r="J193" s="25"/>
      <c r="K193" s="25"/>
      <c r="L193" s="25"/>
    </row>
    <row r="194" spans="1:13" x14ac:dyDescent="0.3">
      <c r="G194" s="25"/>
      <c r="H194" s="25"/>
      <c r="I194" s="25"/>
      <c r="J194" s="25"/>
      <c r="K194" s="25"/>
      <c r="L194" s="25"/>
    </row>
    <row r="195" spans="1:13" x14ac:dyDescent="0.3">
      <c r="G195" s="25"/>
      <c r="H195" s="25"/>
      <c r="I195" s="25"/>
      <c r="J195" s="25"/>
      <c r="K195" s="25"/>
      <c r="L195" s="25"/>
    </row>
    <row r="196" spans="1:13" x14ac:dyDescent="0.3">
      <c r="G196" s="25"/>
      <c r="H196" s="25"/>
      <c r="I196" s="25"/>
      <c r="J196" s="25"/>
      <c r="K196" s="25"/>
      <c r="L196" s="25"/>
    </row>
    <row r="197" spans="1:13" x14ac:dyDescent="0.3">
      <c r="G197" s="25"/>
      <c r="H197" s="25"/>
      <c r="I197" s="25"/>
      <c r="J197" s="25"/>
      <c r="K197" s="25"/>
      <c r="L197" s="25"/>
    </row>
    <row r="198" spans="1:13" x14ac:dyDescent="0.3">
      <c r="G198" s="25"/>
      <c r="H198" s="25"/>
      <c r="I198" s="25"/>
      <c r="J198" s="25"/>
      <c r="K198" s="25"/>
      <c r="L198" s="25"/>
    </row>
    <row r="199" spans="1:13" x14ac:dyDescent="0.3">
      <c r="G199" s="25"/>
      <c r="H199" s="25"/>
      <c r="I199" s="25"/>
      <c r="J199" s="25"/>
      <c r="K199" s="25"/>
      <c r="L199" s="25"/>
    </row>
    <row r="200" spans="1:13" x14ac:dyDescent="0.3">
      <c r="A200" s="28" t="s">
        <v>1477</v>
      </c>
      <c r="B200" s="25"/>
      <c r="C200" s="25"/>
      <c r="D200" s="25"/>
      <c r="E200" s="25"/>
      <c r="F200" s="25"/>
      <c r="G200" s="25"/>
      <c r="H200" s="28" t="s">
        <v>1478</v>
      </c>
      <c r="I200" s="25"/>
      <c r="J200" s="25"/>
      <c r="K200" s="25"/>
      <c r="L200" s="25"/>
      <c r="M200" s="25"/>
    </row>
    <row r="201" spans="1:13" x14ac:dyDescent="0.3">
      <c r="A201" s="49" t="s">
        <v>9</v>
      </c>
      <c r="B201" s="25" t="s">
        <v>171</v>
      </c>
      <c r="C201" s="25" t="s">
        <v>170</v>
      </c>
      <c r="D201" s="25" t="s">
        <v>172</v>
      </c>
      <c r="E201" s="25" t="s">
        <v>189</v>
      </c>
      <c r="F201" s="25" t="s">
        <v>179</v>
      </c>
      <c r="G201" s="25"/>
      <c r="H201" s="49" t="s">
        <v>9</v>
      </c>
      <c r="I201" s="25" t="s">
        <v>171</v>
      </c>
      <c r="J201" s="25" t="s">
        <v>170</v>
      </c>
      <c r="K201" s="25" t="s">
        <v>172</v>
      </c>
      <c r="L201" s="25" t="s">
        <v>189</v>
      </c>
      <c r="M201" s="25" t="s">
        <v>179</v>
      </c>
    </row>
    <row r="202" spans="1:13" x14ac:dyDescent="0.3">
      <c r="A202" s="49">
        <v>2015</v>
      </c>
      <c r="B202" s="25">
        <v>1</v>
      </c>
      <c r="C202" s="25">
        <v>1</v>
      </c>
      <c r="D202" s="25">
        <v>1</v>
      </c>
      <c r="E202" s="25"/>
      <c r="F202" s="25">
        <f>SUM(Table4446495255[[#This Row],[APAC]:[SSA]])</f>
        <v>3</v>
      </c>
      <c r="G202" s="25"/>
      <c r="H202" s="49">
        <v>2015</v>
      </c>
      <c r="I202" s="25">
        <v>1</v>
      </c>
      <c r="J202" s="25">
        <v>1</v>
      </c>
      <c r="K202" s="25">
        <v>2</v>
      </c>
      <c r="L202" s="25">
        <v>0</v>
      </c>
      <c r="M202" s="25">
        <f>SUM(Table444647505356[[#This Row],[APAC]:[SSA]])</f>
        <v>4</v>
      </c>
    </row>
    <row r="203" spans="1:13" x14ac:dyDescent="0.3">
      <c r="A203" s="49">
        <v>2016</v>
      </c>
      <c r="B203" s="25">
        <v>2</v>
      </c>
      <c r="C203" s="25"/>
      <c r="D203" s="25">
        <v>1</v>
      </c>
      <c r="E203" s="25"/>
      <c r="F203" s="25">
        <f>SUM(Table4446495255[[#This Row],[APAC]:[SSA]])</f>
        <v>3</v>
      </c>
      <c r="G203" s="25"/>
      <c r="H203" s="49">
        <v>2016</v>
      </c>
      <c r="I203" s="25">
        <v>3</v>
      </c>
      <c r="J203" s="25">
        <v>2</v>
      </c>
      <c r="K203" s="25">
        <v>2</v>
      </c>
      <c r="L203" s="25">
        <v>1</v>
      </c>
      <c r="M203" s="25">
        <f>SUM(Table444647505356[[#This Row],[APAC]:[SSA]])</f>
        <v>8</v>
      </c>
    </row>
    <row r="204" spans="1:13" x14ac:dyDescent="0.3">
      <c r="A204" s="49">
        <v>2017</v>
      </c>
      <c r="B204" s="25">
        <v>1</v>
      </c>
      <c r="C204" s="25"/>
      <c r="D204" s="25">
        <v>1</v>
      </c>
      <c r="E204" s="25"/>
      <c r="F204" s="25">
        <f>SUM(Table4446495255[[#This Row],[APAC]:[SSA]])</f>
        <v>2</v>
      </c>
      <c r="G204" s="25"/>
      <c r="H204" s="49">
        <v>2017</v>
      </c>
      <c r="I204" s="25">
        <v>3</v>
      </c>
      <c r="J204" s="25">
        <v>0</v>
      </c>
      <c r="K204" s="25">
        <v>0</v>
      </c>
      <c r="L204" s="25">
        <v>0</v>
      </c>
      <c r="M204" s="25">
        <f>SUM(Table444647505356[[#This Row],[APAC]:[SSA]])</f>
        <v>3</v>
      </c>
    </row>
    <row r="205" spans="1:13" x14ac:dyDescent="0.3">
      <c r="A205" s="49">
        <v>2018</v>
      </c>
      <c r="B205" s="25">
        <v>3</v>
      </c>
      <c r="C205" s="25">
        <v>1</v>
      </c>
      <c r="D205" s="25"/>
      <c r="E205" s="25">
        <v>1</v>
      </c>
      <c r="F205" s="25">
        <f>SUM(Table4446495255[[#This Row],[APAC]:[SSA]])</f>
        <v>5</v>
      </c>
      <c r="G205" s="25"/>
      <c r="H205" s="49">
        <v>2018</v>
      </c>
      <c r="I205" s="25">
        <v>1</v>
      </c>
      <c r="J205" s="25">
        <v>1</v>
      </c>
      <c r="K205" s="25">
        <v>0</v>
      </c>
      <c r="L205" s="25">
        <v>0</v>
      </c>
      <c r="M205" s="25">
        <f>SUM(Table444647505356[[#This Row],[APAC]:[SSA]])</f>
        <v>2</v>
      </c>
    </row>
    <row r="206" spans="1:13" x14ac:dyDescent="0.3">
      <c r="A206" s="49">
        <v>2019</v>
      </c>
      <c r="B206" s="25">
        <v>3</v>
      </c>
      <c r="C206" s="25"/>
      <c r="D206" s="25"/>
      <c r="E206" s="25"/>
      <c r="F206" s="25">
        <f>SUM(Table4446495255[[#This Row],[APAC]:[SSA]])</f>
        <v>3</v>
      </c>
      <c r="G206" s="25"/>
      <c r="H206" s="49">
        <v>2019</v>
      </c>
      <c r="I206" s="25">
        <v>1</v>
      </c>
      <c r="J206" s="25">
        <v>0</v>
      </c>
      <c r="K206" s="25">
        <v>0</v>
      </c>
      <c r="L206" s="25">
        <v>0</v>
      </c>
      <c r="M206" s="25">
        <f>SUM(Table444647505356[[#This Row],[APAC]:[SSA]])</f>
        <v>1</v>
      </c>
    </row>
    <row r="207" spans="1:13" x14ac:dyDescent="0.3">
      <c r="A207" s="49">
        <v>2020</v>
      </c>
      <c r="B207" s="25">
        <v>1</v>
      </c>
      <c r="C207" s="25"/>
      <c r="D207" s="25">
        <v>4</v>
      </c>
      <c r="E207" s="25"/>
      <c r="F207" s="25">
        <f>SUM(Table4446495255[[#This Row],[APAC]:[SSA]])</f>
        <v>5</v>
      </c>
      <c r="G207" s="25"/>
      <c r="H207" s="49">
        <v>2020</v>
      </c>
      <c r="I207" s="25">
        <v>1</v>
      </c>
      <c r="J207" s="25">
        <v>0</v>
      </c>
      <c r="K207" s="25">
        <v>3</v>
      </c>
      <c r="L207" s="25">
        <v>0</v>
      </c>
      <c r="M207" s="25">
        <f>SUM(Table444647505356[[#This Row],[APAC]:[SSA]])</f>
        <v>4</v>
      </c>
    </row>
    <row r="208" spans="1:13" x14ac:dyDescent="0.3">
      <c r="A208" s="49">
        <v>2021</v>
      </c>
      <c r="B208" s="25">
        <v>0</v>
      </c>
      <c r="C208" s="25">
        <v>0</v>
      </c>
      <c r="D208" s="25">
        <v>1</v>
      </c>
      <c r="E208" s="25">
        <v>1</v>
      </c>
      <c r="F208" s="25">
        <f>SUM(Table4446495255[[#This Row],[APAC]:[SSA]])</f>
        <v>2</v>
      </c>
      <c r="G208" s="25"/>
      <c r="H208" s="49">
        <v>2021</v>
      </c>
      <c r="I208" s="25">
        <v>1</v>
      </c>
      <c r="J208" s="25">
        <v>1</v>
      </c>
      <c r="K208" s="25">
        <v>3</v>
      </c>
      <c r="L208" s="25">
        <v>0</v>
      </c>
      <c r="M208" s="25">
        <f>SUM(Table444647505356[[#This Row],[APAC]:[SSA]])</f>
        <v>5</v>
      </c>
    </row>
    <row r="209" spans="1:13" x14ac:dyDescent="0.3">
      <c r="A209" s="49">
        <v>2022</v>
      </c>
      <c r="B209" s="25">
        <v>1</v>
      </c>
      <c r="C209" s="25"/>
      <c r="D209" s="25"/>
      <c r="E209" s="25">
        <v>1</v>
      </c>
      <c r="F209" s="25">
        <f>SUM(Table4446495255[[#This Row],[APAC]:[SSA]])</f>
        <v>2</v>
      </c>
      <c r="G209" s="25"/>
      <c r="H209" s="49">
        <v>2022</v>
      </c>
      <c r="I209" s="25">
        <v>2</v>
      </c>
      <c r="J209" s="25">
        <v>1</v>
      </c>
      <c r="K209" s="25">
        <v>2</v>
      </c>
      <c r="L209" s="25">
        <v>2</v>
      </c>
      <c r="M209" s="25">
        <f>SUM(Table444647505356[[#This Row],[APAC]:[SSA]])</f>
        <v>7</v>
      </c>
    </row>
    <row r="210" spans="1:13" x14ac:dyDescent="0.3">
      <c r="A210" s="49">
        <v>2023</v>
      </c>
      <c r="B210" s="25"/>
      <c r="C210" s="25"/>
      <c r="D210" s="25">
        <v>1</v>
      </c>
      <c r="E210" s="25"/>
      <c r="F210" s="25">
        <f>SUM(Table4446495255[[#This Row],[APAC]:[SSA]])</f>
        <v>1</v>
      </c>
      <c r="G210" s="25"/>
      <c r="H210" s="49">
        <v>2023</v>
      </c>
      <c r="I210" s="25">
        <v>7</v>
      </c>
      <c r="J210" s="25">
        <v>3</v>
      </c>
      <c r="K210" s="25">
        <v>0</v>
      </c>
      <c r="L210" s="25">
        <v>1</v>
      </c>
      <c r="M210" s="25">
        <f>SUM(Table444647505356[[#This Row],[APAC]:[SSA]])</f>
        <v>11</v>
      </c>
    </row>
    <row r="211" spans="1:13" x14ac:dyDescent="0.3">
      <c r="A211" s="49">
        <v>2024</v>
      </c>
      <c r="B211" s="25">
        <v>1</v>
      </c>
      <c r="C211" s="25">
        <v>0</v>
      </c>
      <c r="D211" s="25">
        <v>0</v>
      </c>
      <c r="E211" s="25">
        <v>0</v>
      </c>
      <c r="F211" s="25">
        <f>SUM(Table4446495255[[#This Row],[APAC]:[SSA]])</f>
        <v>1</v>
      </c>
      <c r="G211" s="25"/>
      <c r="H211" s="49">
        <v>2024</v>
      </c>
      <c r="I211" s="25">
        <v>1</v>
      </c>
      <c r="J211" s="25">
        <v>1</v>
      </c>
      <c r="K211" s="25">
        <v>1</v>
      </c>
      <c r="L211" s="25">
        <v>0</v>
      </c>
      <c r="M211" s="25">
        <f>SUM(Table444647505356[[#This Row],[APAC]:[SSA]])</f>
        <v>3</v>
      </c>
    </row>
    <row r="212" spans="1:13" x14ac:dyDescent="0.3">
      <c r="G212" s="25"/>
      <c r="H212" s="25"/>
      <c r="I212" s="25"/>
      <c r="J212" s="25"/>
      <c r="K212" s="25"/>
      <c r="L212" s="25"/>
    </row>
    <row r="213" spans="1:13" x14ac:dyDescent="0.3">
      <c r="G213" s="25"/>
      <c r="H213" s="25"/>
      <c r="I213" s="25"/>
      <c r="J213" s="25"/>
      <c r="K213" s="25"/>
      <c r="L213" s="25"/>
    </row>
    <row r="214" spans="1:13" x14ac:dyDescent="0.3">
      <c r="G214" s="25"/>
      <c r="H214" s="25"/>
      <c r="I214" s="25"/>
      <c r="J214" s="25"/>
      <c r="K214" s="25"/>
      <c r="L214" s="25"/>
    </row>
    <row r="215" spans="1:13" x14ac:dyDescent="0.3">
      <c r="G215" s="25"/>
      <c r="H215" s="25"/>
      <c r="I215" s="25"/>
      <c r="J215" s="25"/>
      <c r="K215" s="25"/>
      <c r="L215" s="25"/>
    </row>
    <row r="216" spans="1:13" x14ac:dyDescent="0.3">
      <c r="G216" s="25"/>
      <c r="H216" s="25"/>
      <c r="I216" s="25"/>
      <c r="J216" s="25"/>
      <c r="K216" s="25"/>
      <c r="L216" s="25"/>
    </row>
    <row r="217" spans="1:13" x14ac:dyDescent="0.3">
      <c r="G217" s="25"/>
      <c r="H217" s="25"/>
      <c r="I217" s="25"/>
      <c r="J217" s="25"/>
      <c r="K217" s="25"/>
      <c r="L217" s="25"/>
    </row>
    <row r="218" spans="1:13" x14ac:dyDescent="0.3">
      <c r="G218" s="25"/>
      <c r="H218" s="25"/>
      <c r="I218" s="25"/>
      <c r="J218" s="25"/>
      <c r="K218" s="25"/>
      <c r="L218" s="25"/>
    </row>
    <row r="219" spans="1:13" x14ac:dyDescent="0.3">
      <c r="G219" s="25"/>
      <c r="H219" s="25"/>
      <c r="I219" s="25"/>
      <c r="J219" s="25"/>
      <c r="K219" s="25"/>
      <c r="L219" s="25"/>
    </row>
    <row r="220" spans="1:13" x14ac:dyDescent="0.3">
      <c r="G220" s="25"/>
      <c r="H220" s="25"/>
      <c r="I220" s="25"/>
      <c r="J220" s="25"/>
      <c r="K220" s="25"/>
      <c r="L220" s="25"/>
    </row>
    <row r="221" spans="1:13" x14ac:dyDescent="0.3">
      <c r="A221" s="6" t="s">
        <v>179</v>
      </c>
      <c r="G221" s="25"/>
      <c r="H221" s="25"/>
      <c r="I221" s="25"/>
      <c r="J221" s="25"/>
      <c r="K221" s="25"/>
      <c r="L221" s="25"/>
    </row>
    <row r="222" spans="1:13" x14ac:dyDescent="0.3">
      <c r="A222" s="201" t="s">
        <v>9</v>
      </c>
      <c r="B222" s="195" t="s">
        <v>4</v>
      </c>
      <c r="C222" s="195" t="s">
        <v>25</v>
      </c>
      <c r="D222" s="195" t="s">
        <v>26</v>
      </c>
      <c r="E222" s="195" t="s">
        <v>8</v>
      </c>
      <c r="G222" s="25"/>
      <c r="H222" s="25"/>
      <c r="I222" s="25"/>
      <c r="J222" s="25"/>
      <c r="K222" s="25"/>
      <c r="L222" s="25"/>
    </row>
    <row r="223" spans="1:13" x14ac:dyDescent="0.3">
      <c r="A223" s="201">
        <v>2015</v>
      </c>
      <c r="B223" s="4">
        <v>7</v>
      </c>
      <c r="C223" s="4">
        <v>14</v>
      </c>
      <c r="D223" s="4">
        <v>1</v>
      </c>
      <c r="E223" s="4">
        <v>7</v>
      </c>
      <c r="G223" s="25"/>
      <c r="H223" s="25"/>
      <c r="I223" s="25"/>
      <c r="J223" s="25"/>
      <c r="K223" s="25"/>
      <c r="L223" s="25"/>
    </row>
    <row r="224" spans="1:13" x14ac:dyDescent="0.3">
      <c r="A224" s="201">
        <v>2016</v>
      </c>
      <c r="B224" s="4">
        <v>6</v>
      </c>
      <c r="C224" s="4">
        <v>10</v>
      </c>
      <c r="D224" s="4">
        <v>3</v>
      </c>
      <c r="E224" s="4">
        <v>11</v>
      </c>
      <c r="G224" s="25"/>
      <c r="H224" s="25"/>
      <c r="I224" s="25"/>
      <c r="J224" s="25"/>
      <c r="K224" s="25"/>
      <c r="L224" s="25"/>
    </row>
    <row r="225" spans="1:12" x14ac:dyDescent="0.3">
      <c r="A225" s="201">
        <v>2017</v>
      </c>
      <c r="B225" s="4">
        <v>11</v>
      </c>
      <c r="C225" s="4">
        <v>9</v>
      </c>
      <c r="D225" s="4">
        <v>3</v>
      </c>
      <c r="E225" s="4">
        <v>5</v>
      </c>
      <c r="F225" s="25"/>
      <c r="G225" s="25"/>
      <c r="H225" s="25"/>
      <c r="I225" s="25"/>
      <c r="J225" s="25"/>
      <c r="K225" s="25"/>
      <c r="L225" s="25"/>
    </row>
    <row r="226" spans="1:12" x14ac:dyDescent="0.3">
      <c r="A226" s="201">
        <v>2018</v>
      </c>
      <c r="B226" s="4">
        <v>5</v>
      </c>
      <c r="C226" s="4">
        <v>9</v>
      </c>
      <c r="D226" s="4">
        <v>2</v>
      </c>
      <c r="E226" s="4">
        <v>7</v>
      </c>
      <c r="F226" s="25"/>
      <c r="G226" s="25"/>
      <c r="H226" s="25"/>
      <c r="I226" s="25"/>
      <c r="J226" s="25"/>
      <c r="K226" s="25"/>
      <c r="L226" s="25"/>
    </row>
    <row r="227" spans="1:12" x14ac:dyDescent="0.3">
      <c r="A227" s="201">
        <v>2019</v>
      </c>
      <c r="B227" s="4">
        <v>8</v>
      </c>
      <c r="C227" s="4">
        <v>8</v>
      </c>
      <c r="D227" s="4">
        <v>7</v>
      </c>
      <c r="E227" s="4">
        <v>4</v>
      </c>
      <c r="F227" s="25"/>
      <c r="G227" s="25"/>
      <c r="H227" s="25"/>
      <c r="I227" s="25"/>
      <c r="J227" s="25"/>
      <c r="K227" s="25"/>
      <c r="L227" s="25"/>
    </row>
    <row r="228" spans="1:12" x14ac:dyDescent="0.3">
      <c r="A228" s="201">
        <v>2020</v>
      </c>
      <c r="B228" s="4">
        <v>3</v>
      </c>
      <c r="C228" s="4">
        <v>4</v>
      </c>
      <c r="D228" s="4">
        <v>3</v>
      </c>
      <c r="E228" s="4">
        <v>9</v>
      </c>
      <c r="F228" s="25"/>
      <c r="G228" s="25"/>
      <c r="H228" s="25"/>
      <c r="I228" s="25"/>
      <c r="J228" s="25"/>
      <c r="K228" s="25"/>
      <c r="L228" s="25"/>
    </row>
    <row r="229" spans="1:12" x14ac:dyDescent="0.3">
      <c r="A229" s="201">
        <v>2021</v>
      </c>
      <c r="B229" s="4">
        <v>10</v>
      </c>
      <c r="C229" s="4">
        <v>12</v>
      </c>
      <c r="D229" s="4">
        <v>2</v>
      </c>
      <c r="E229" s="4">
        <v>7</v>
      </c>
      <c r="F229" s="25"/>
      <c r="G229" s="25"/>
      <c r="H229" s="25"/>
      <c r="I229" s="25"/>
      <c r="J229" s="25"/>
      <c r="K229" s="25"/>
      <c r="L229" s="25"/>
    </row>
    <row r="230" spans="1:12" x14ac:dyDescent="0.3">
      <c r="A230" s="201">
        <v>2022</v>
      </c>
      <c r="B230" s="4">
        <v>11</v>
      </c>
      <c r="C230" s="4">
        <v>7</v>
      </c>
      <c r="D230" s="4">
        <v>4</v>
      </c>
      <c r="E230" s="4">
        <v>9</v>
      </c>
      <c r="F230" s="25"/>
      <c r="G230" s="25"/>
      <c r="H230" s="25"/>
      <c r="I230" s="25"/>
      <c r="J230" s="25"/>
      <c r="K230" s="25"/>
      <c r="L230" s="25"/>
    </row>
    <row r="231" spans="1:12" x14ac:dyDescent="0.3">
      <c r="A231" s="201">
        <v>2023</v>
      </c>
      <c r="B231" s="4">
        <v>8</v>
      </c>
      <c r="C231" s="4">
        <v>9</v>
      </c>
      <c r="D231" s="4">
        <v>4</v>
      </c>
      <c r="E231" s="4">
        <v>12</v>
      </c>
      <c r="F231" s="25"/>
      <c r="G231" s="25"/>
      <c r="H231" s="25"/>
      <c r="I231" s="25"/>
      <c r="J231" s="25"/>
      <c r="K231" s="25"/>
      <c r="L231" s="25"/>
    </row>
    <row r="232" spans="1:12" x14ac:dyDescent="0.3">
      <c r="A232" s="201">
        <v>2024</v>
      </c>
      <c r="B232" s="4">
        <v>12</v>
      </c>
      <c r="C232" s="4">
        <v>15</v>
      </c>
      <c r="D232" s="4">
        <v>4</v>
      </c>
      <c r="E232" s="4">
        <v>4</v>
      </c>
      <c r="F232" s="25"/>
      <c r="G232" s="25"/>
      <c r="H232" s="25"/>
      <c r="I232" s="25"/>
      <c r="J232" s="25"/>
      <c r="K232" s="25"/>
      <c r="L232" s="25"/>
    </row>
    <row r="233" spans="1:12" x14ac:dyDescent="0.3">
      <c r="F233" s="25"/>
      <c r="G233" s="25"/>
      <c r="H233" s="25"/>
      <c r="I233" s="25"/>
      <c r="J233" s="25"/>
      <c r="K233" s="25"/>
      <c r="L233" s="25"/>
    </row>
    <row r="234" spans="1:12" x14ac:dyDescent="0.3">
      <c r="F234" s="25"/>
      <c r="G234" s="25"/>
      <c r="H234" s="25"/>
      <c r="I234" s="25"/>
      <c r="J234" s="25"/>
      <c r="K234" s="25"/>
      <c r="L234" s="25"/>
    </row>
    <row r="235" spans="1:12" x14ac:dyDescent="0.3">
      <c r="F235" s="25"/>
      <c r="G235" s="25"/>
      <c r="H235" s="25"/>
      <c r="I235" s="25"/>
      <c r="J235" s="25"/>
      <c r="K235" s="25"/>
      <c r="L235" s="25"/>
    </row>
    <row r="236" spans="1:12" x14ac:dyDescent="0.3">
      <c r="F236" s="25"/>
      <c r="G236" s="25"/>
      <c r="H236" s="25"/>
      <c r="I236" s="25"/>
      <c r="J236" s="25"/>
      <c r="K236" s="25"/>
      <c r="L236" s="25"/>
    </row>
    <row r="237" spans="1:12" x14ac:dyDescent="0.3">
      <c r="F237" s="25"/>
      <c r="G237" s="25"/>
      <c r="H237" s="25"/>
      <c r="I237" s="25"/>
      <c r="J237" s="25"/>
      <c r="K237" s="25"/>
      <c r="L237" s="25"/>
    </row>
  </sheetData>
  <phoneticPr fontId="2" type="noConversion"/>
  <pageMargins left="0.70866141732283472" right="0.70866141732283472" top="0.74803149606299213" bottom="0.55118110236220474" header="0.31496062992125984" footer="0.31496062992125984"/>
  <pageSetup paperSize="9" scale="62" fitToHeight="0" orientation="landscape" r:id="rId1"/>
  <headerFooter>
    <oddHeader>&amp;L&amp;G</oddHeader>
    <oddFooter>&amp;C&amp;"Roboto Condensed,Normal"&amp;9Página &amp;P</oddFooter>
  </headerFooter>
  <drawing r:id="rId2"/>
  <legacyDrawingHF r:id="rId3"/>
  <tableParts count="21">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3BC21-5B05-904E-AC5C-0DE968EC8F8B}">
  <sheetPr codeName="Hoja36">
    <tabColor theme="5"/>
    <pageSetUpPr fitToPage="1"/>
  </sheetPr>
  <dimension ref="A1:S169"/>
  <sheetViews>
    <sheetView view="pageLayout" zoomScaleNormal="84" workbookViewId="0">
      <selection activeCell="H84" sqref="H84"/>
    </sheetView>
  </sheetViews>
  <sheetFormatPr baseColWidth="10" defaultRowHeight="17.25" x14ac:dyDescent="0.3"/>
  <cols>
    <col min="1" max="1" width="17.875" style="4" customWidth="1"/>
    <col min="2" max="2" width="18.875" style="4" customWidth="1"/>
    <col min="3" max="3" width="16.125" style="4" customWidth="1"/>
    <col min="4" max="4" width="20.125" style="4" customWidth="1"/>
    <col min="5" max="5" width="19" style="4" customWidth="1"/>
    <col min="6" max="6" width="11.875" style="4" customWidth="1"/>
    <col min="7" max="7" width="14.125" style="4" customWidth="1"/>
    <col min="8" max="8" width="13.625" style="4" customWidth="1"/>
    <col min="9" max="9" width="11" style="4"/>
    <col min="10" max="10" width="15.125" style="4" customWidth="1"/>
    <col min="11" max="11" width="11.375" style="4" customWidth="1"/>
    <col min="12" max="13" width="11" style="4"/>
    <col min="14" max="14" width="17.875" style="4" customWidth="1"/>
    <col min="15" max="16" width="11" style="4"/>
    <col min="17" max="17" width="15.125" style="4" customWidth="1"/>
    <col min="18" max="18" width="11.5" style="4" customWidth="1"/>
    <col min="19" max="16384" width="11" style="4"/>
  </cols>
  <sheetData>
    <row r="1" spans="1:9" ht="20.25" x14ac:dyDescent="0.3">
      <c r="A1" s="178" t="s">
        <v>1458</v>
      </c>
      <c r="B1" s="179"/>
      <c r="C1" s="179"/>
      <c r="D1" s="179"/>
      <c r="E1" s="179"/>
      <c r="F1" s="179"/>
      <c r="G1" s="179"/>
    </row>
    <row r="2" spans="1:9" x14ac:dyDescent="0.3">
      <c r="A2" s="124" t="s">
        <v>1457</v>
      </c>
      <c r="B2" s="124"/>
      <c r="C2" s="124"/>
      <c r="D2" s="124"/>
      <c r="E2" s="124"/>
    </row>
    <row r="3" spans="1:9" x14ac:dyDescent="0.3">
      <c r="A3" s="124" t="s">
        <v>1456</v>
      </c>
      <c r="B3" s="124"/>
      <c r="C3" s="124"/>
      <c r="D3" s="124"/>
      <c r="E3" s="124"/>
      <c r="F3" s="124"/>
      <c r="G3" s="124"/>
      <c r="H3" s="124"/>
      <c r="I3" s="124"/>
    </row>
    <row r="4" spans="1:9" x14ac:dyDescent="0.3">
      <c r="A4" s="124" t="s">
        <v>1462</v>
      </c>
      <c r="B4" s="124"/>
      <c r="C4" s="124"/>
      <c r="D4" s="124"/>
      <c r="E4" s="124"/>
      <c r="F4" s="124"/>
      <c r="G4" s="124"/>
    </row>
    <row r="5" spans="1:9" x14ac:dyDescent="0.3">
      <c r="A5" s="124" t="s">
        <v>1188</v>
      </c>
      <c r="B5" s="124"/>
    </row>
    <row r="7" spans="1:9" x14ac:dyDescent="0.3">
      <c r="A7" s="179" t="s">
        <v>1443</v>
      </c>
    </row>
    <row r="8" spans="1:9" x14ac:dyDescent="0.3">
      <c r="A8" s="181" t="s">
        <v>1649</v>
      </c>
      <c r="B8" s="39"/>
      <c r="C8" s="39"/>
      <c r="D8" s="39"/>
      <c r="E8" s="39"/>
    </row>
    <row r="9" spans="1:9" x14ac:dyDescent="0.3">
      <c r="A9" s="181" t="s">
        <v>1650</v>
      </c>
      <c r="B9" s="39"/>
      <c r="C9" s="39"/>
      <c r="D9" s="39"/>
      <c r="E9" s="39"/>
    </row>
    <row r="10" spans="1:9" x14ac:dyDescent="0.3">
      <c r="A10" s="181" t="s">
        <v>1651</v>
      </c>
      <c r="B10" s="39"/>
      <c r="C10" s="39"/>
      <c r="D10" s="39"/>
      <c r="E10" s="39"/>
    </row>
    <row r="11" spans="1:9" x14ac:dyDescent="0.3">
      <c r="A11" s="181" t="s">
        <v>1652</v>
      </c>
      <c r="B11" s="39"/>
      <c r="C11" s="39"/>
      <c r="D11" s="39"/>
      <c r="E11" s="39"/>
    </row>
    <row r="12" spans="1:9" x14ac:dyDescent="0.3">
      <c r="A12" s="181" t="s">
        <v>1653</v>
      </c>
      <c r="B12" s="39"/>
      <c r="C12" s="39"/>
      <c r="D12" s="39"/>
      <c r="E12" s="39"/>
    </row>
    <row r="13" spans="1:9" x14ac:dyDescent="0.3">
      <c r="A13" s="181" t="s">
        <v>1654</v>
      </c>
      <c r="B13" s="39"/>
      <c r="C13" s="39"/>
      <c r="D13" s="39"/>
      <c r="E13" s="39"/>
    </row>
    <row r="14" spans="1:9" x14ac:dyDescent="0.3">
      <c r="A14" s="181" t="s">
        <v>1655</v>
      </c>
      <c r="B14" s="39"/>
      <c r="C14" s="39"/>
      <c r="D14" s="39"/>
      <c r="E14" s="39"/>
    </row>
    <row r="15" spans="1:9" x14ac:dyDescent="0.3">
      <c r="A15" s="181" t="s">
        <v>1656</v>
      </c>
      <c r="B15" s="39"/>
      <c r="C15" s="39"/>
      <c r="D15" s="39"/>
      <c r="E15" s="39"/>
    </row>
    <row r="16" spans="1:9" x14ac:dyDescent="0.3">
      <c r="A16" s="181" t="s">
        <v>1657</v>
      </c>
      <c r="B16" s="39"/>
      <c r="C16" s="39"/>
      <c r="D16" s="39"/>
      <c r="E16" s="39"/>
    </row>
    <row r="17" spans="1:5" x14ac:dyDescent="0.3">
      <c r="A17" s="181" t="s">
        <v>1658</v>
      </c>
      <c r="B17" s="39"/>
      <c r="C17" s="39"/>
      <c r="D17" s="39"/>
      <c r="E17" s="39"/>
    </row>
    <row r="18" spans="1:5" x14ac:dyDescent="0.3">
      <c r="A18" s="124"/>
    </row>
    <row r="19" spans="1:5" x14ac:dyDescent="0.3">
      <c r="A19" s="179" t="s">
        <v>1444</v>
      </c>
    </row>
    <row r="20" spans="1:5" x14ac:dyDescent="0.3">
      <c r="A20" s="181" t="s">
        <v>1637</v>
      </c>
      <c r="B20" s="39"/>
      <c r="C20" s="39"/>
      <c r="D20" s="39"/>
    </row>
    <row r="21" spans="1:5" x14ac:dyDescent="0.3">
      <c r="A21" s="181" t="s">
        <v>1638</v>
      </c>
      <c r="B21" s="39"/>
      <c r="C21" s="39"/>
      <c r="D21" s="39"/>
    </row>
    <row r="22" spans="1:5" x14ac:dyDescent="0.3">
      <c r="A22" s="181" t="s">
        <v>1639</v>
      </c>
      <c r="B22" s="39"/>
      <c r="C22" s="39"/>
      <c r="D22" s="39"/>
    </row>
    <row r="23" spans="1:5" x14ac:dyDescent="0.3">
      <c r="A23" s="181" t="s">
        <v>1640</v>
      </c>
      <c r="B23" s="39"/>
      <c r="C23" s="39"/>
      <c r="D23" s="39"/>
    </row>
    <row r="24" spans="1:5" x14ac:dyDescent="0.3">
      <c r="A24" s="181" t="s">
        <v>1641</v>
      </c>
      <c r="B24" s="39"/>
      <c r="C24" s="39"/>
      <c r="D24" s="39"/>
    </row>
    <row r="25" spans="1:5" x14ac:dyDescent="0.3">
      <c r="A25" s="181" t="s">
        <v>1642</v>
      </c>
      <c r="B25" s="39"/>
      <c r="C25" s="39"/>
      <c r="D25" s="39"/>
    </row>
    <row r="26" spans="1:5" x14ac:dyDescent="0.3">
      <c r="A26" s="181" t="s">
        <v>1643</v>
      </c>
      <c r="B26" s="39"/>
      <c r="C26" s="39"/>
      <c r="D26" s="39"/>
    </row>
    <row r="27" spans="1:5" x14ac:dyDescent="0.3">
      <c r="A27" s="181" t="s">
        <v>1644</v>
      </c>
      <c r="B27" s="39"/>
      <c r="C27" s="39"/>
      <c r="D27" s="39"/>
    </row>
    <row r="28" spans="1:5" x14ac:dyDescent="0.3">
      <c r="A28" s="181" t="s">
        <v>1645</v>
      </c>
      <c r="B28" s="39"/>
      <c r="C28" s="39"/>
      <c r="D28" s="39"/>
    </row>
    <row r="29" spans="1:5" x14ac:dyDescent="0.3">
      <c r="A29" s="181" t="s">
        <v>1646</v>
      </c>
      <c r="B29" s="39"/>
      <c r="C29" s="39"/>
      <c r="D29" s="39"/>
    </row>
    <row r="30" spans="1:5" x14ac:dyDescent="0.3">
      <c r="A30" s="181" t="s">
        <v>1647</v>
      </c>
      <c r="B30" s="39"/>
      <c r="C30" s="39"/>
      <c r="D30" s="39"/>
    </row>
    <row r="31" spans="1:5" x14ac:dyDescent="0.3">
      <c r="A31" s="181" t="s">
        <v>1648</v>
      </c>
      <c r="B31" s="39"/>
      <c r="C31" s="39"/>
      <c r="D31" s="39"/>
    </row>
    <row r="33" spans="1:18" x14ac:dyDescent="0.3">
      <c r="A33" s="196" t="s">
        <v>42</v>
      </c>
      <c r="B33" s="25" t="s">
        <v>25</v>
      </c>
      <c r="C33" s="25" t="s">
        <v>4</v>
      </c>
      <c r="D33" s="25" t="s">
        <v>265</v>
      </c>
      <c r="E33" s="25" t="s">
        <v>262</v>
      </c>
      <c r="F33" s="25" t="s">
        <v>26</v>
      </c>
      <c r="G33" s="25" t="s">
        <v>5</v>
      </c>
      <c r="H33" s="25" t="s">
        <v>30</v>
      </c>
      <c r="I33" s="25" t="s">
        <v>44</v>
      </c>
      <c r="J33" s="25" t="s">
        <v>32</v>
      </c>
      <c r="K33" s="25" t="s">
        <v>36</v>
      </c>
      <c r="L33" s="25" t="s">
        <v>60</v>
      </c>
      <c r="M33" s="25" t="s">
        <v>45</v>
      </c>
      <c r="N33" s="25" t="s">
        <v>28</v>
      </c>
      <c r="O33" s="25" t="s">
        <v>46</v>
      </c>
      <c r="R33" s="182"/>
    </row>
    <row r="34" spans="1:18" x14ac:dyDescent="0.3">
      <c r="A34" s="207" t="s">
        <v>15</v>
      </c>
      <c r="B34" s="206"/>
      <c r="C34" s="206"/>
      <c r="D34" s="206"/>
      <c r="E34" s="206"/>
      <c r="F34" s="206"/>
      <c r="G34" s="206"/>
      <c r="H34" s="206"/>
      <c r="I34" s="206"/>
      <c r="J34" s="206"/>
      <c r="K34" s="206"/>
      <c r="L34" s="206"/>
      <c r="M34" s="206"/>
      <c r="N34" s="206"/>
      <c r="O34" s="206"/>
      <c r="R34" s="182"/>
    </row>
    <row r="35" spans="1:18" x14ac:dyDescent="0.3">
      <c r="A35" s="25" t="s">
        <v>156</v>
      </c>
      <c r="B35" s="25" t="s">
        <v>1445</v>
      </c>
      <c r="C35" s="25" t="s">
        <v>1445</v>
      </c>
      <c r="D35" s="25" t="s">
        <v>1445</v>
      </c>
      <c r="E35" s="25" t="s">
        <v>1445</v>
      </c>
      <c r="F35" s="25" t="s">
        <v>1445</v>
      </c>
      <c r="G35" s="25" t="s">
        <v>1445</v>
      </c>
      <c r="H35" s="25" t="s">
        <v>1445</v>
      </c>
      <c r="I35" s="25" t="s">
        <v>1445</v>
      </c>
      <c r="J35" s="25" t="s">
        <v>1445</v>
      </c>
      <c r="K35" s="25" t="s">
        <v>1445</v>
      </c>
      <c r="L35" s="25" t="s">
        <v>1445</v>
      </c>
      <c r="M35" s="25" t="s">
        <v>1445</v>
      </c>
      <c r="N35" s="25" t="s">
        <v>1445</v>
      </c>
      <c r="O35" s="25" t="s">
        <v>1445</v>
      </c>
      <c r="R35" s="182"/>
    </row>
    <row r="36" spans="1:18" x14ac:dyDescent="0.3">
      <c r="A36" s="196" t="s">
        <v>154</v>
      </c>
      <c r="B36" s="25" t="s">
        <v>1445</v>
      </c>
      <c r="C36" s="25" t="s">
        <v>1445</v>
      </c>
      <c r="D36" s="25" t="s">
        <v>1445</v>
      </c>
      <c r="E36" s="25" t="s">
        <v>1445</v>
      </c>
      <c r="F36" s="25" t="s">
        <v>1445</v>
      </c>
      <c r="G36" s="25" t="s">
        <v>1445</v>
      </c>
      <c r="H36" s="25" t="s">
        <v>1445</v>
      </c>
      <c r="I36" s="25" t="s">
        <v>1445</v>
      </c>
      <c r="J36" s="25" t="s">
        <v>1445</v>
      </c>
      <c r="K36" s="25" t="s">
        <v>1445</v>
      </c>
      <c r="L36" s="25" t="s">
        <v>1445</v>
      </c>
      <c r="M36" s="25" t="s">
        <v>1445</v>
      </c>
      <c r="N36" s="25" t="s">
        <v>1445</v>
      </c>
      <c r="O36" s="25" t="s">
        <v>1445</v>
      </c>
      <c r="R36" s="182"/>
    </row>
    <row r="37" spans="1:18" x14ac:dyDescent="0.3">
      <c r="A37" s="196" t="s">
        <v>155</v>
      </c>
      <c r="B37" s="25" t="s">
        <v>1445</v>
      </c>
      <c r="C37" s="25" t="s">
        <v>1445</v>
      </c>
      <c r="D37" s="25" t="s">
        <v>1445</v>
      </c>
      <c r="E37" s="25" t="s">
        <v>1445</v>
      </c>
      <c r="F37" s="25" t="s">
        <v>1445</v>
      </c>
      <c r="G37" s="25" t="s">
        <v>1445</v>
      </c>
      <c r="H37" s="25" t="s">
        <v>1445</v>
      </c>
      <c r="I37" s="25" t="s">
        <v>1445</v>
      </c>
      <c r="J37" s="25" t="s">
        <v>1445</v>
      </c>
      <c r="K37" s="25" t="s">
        <v>1445</v>
      </c>
      <c r="L37" s="25" t="s">
        <v>1445</v>
      </c>
      <c r="M37" s="25" t="s">
        <v>1445</v>
      </c>
      <c r="N37" s="25" t="s">
        <v>1445</v>
      </c>
      <c r="O37" s="25" t="s">
        <v>1445</v>
      </c>
    </row>
    <row r="38" spans="1:18" x14ac:dyDescent="0.3">
      <c r="A38" s="196" t="s">
        <v>157</v>
      </c>
      <c r="B38" s="204" t="s">
        <v>1447</v>
      </c>
      <c r="C38" s="204" t="s">
        <v>1447</v>
      </c>
      <c r="D38" s="204" t="s">
        <v>1447</v>
      </c>
      <c r="E38" s="204" t="s">
        <v>1447</v>
      </c>
      <c r="F38" s="204" t="s">
        <v>1447</v>
      </c>
      <c r="G38" s="204" t="s">
        <v>1447</v>
      </c>
      <c r="H38" s="25" t="s">
        <v>1445</v>
      </c>
      <c r="I38" s="25" t="s">
        <v>1445</v>
      </c>
      <c r="J38" s="204" t="s">
        <v>1447</v>
      </c>
      <c r="K38" s="25" t="s">
        <v>1445</v>
      </c>
      <c r="L38" s="25" t="s">
        <v>1445</v>
      </c>
      <c r="M38" s="25" t="s">
        <v>1445</v>
      </c>
      <c r="N38" s="204" t="s">
        <v>1447</v>
      </c>
      <c r="O38" s="204" t="s">
        <v>1447</v>
      </c>
    </row>
    <row r="39" spans="1:18" x14ac:dyDescent="0.3">
      <c r="A39" s="196" t="s">
        <v>158</v>
      </c>
      <c r="B39" s="25" t="s">
        <v>1445</v>
      </c>
      <c r="C39" s="25" t="s">
        <v>1445</v>
      </c>
      <c r="D39" s="25" t="s">
        <v>1445</v>
      </c>
      <c r="E39" s="25" t="s">
        <v>1445</v>
      </c>
      <c r="F39" s="25" t="s">
        <v>1445</v>
      </c>
      <c r="G39" s="25" t="s">
        <v>1445</v>
      </c>
      <c r="H39" s="25" t="s">
        <v>1445</v>
      </c>
      <c r="I39" s="25" t="s">
        <v>1445</v>
      </c>
      <c r="J39" s="25" t="s">
        <v>1445</v>
      </c>
      <c r="K39" s="25" t="s">
        <v>1445</v>
      </c>
      <c r="L39" s="25" t="s">
        <v>1445</v>
      </c>
      <c r="M39" s="25" t="s">
        <v>1445</v>
      </c>
      <c r="N39" s="25" t="s">
        <v>1445</v>
      </c>
      <c r="O39" s="25" t="s">
        <v>1445</v>
      </c>
    </row>
    <row r="40" spans="1:18" x14ac:dyDescent="0.3">
      <c r="A40" s="196" t="s">
        <v>159</v>
      </c>
      <c r="B40" s="25" t="s">
        <v>1445</v>
      </c>
      <c r="C40" s="25" t="s">
        <v>1445</v>
      </c>
      <c r="D40" s="25" t="s">
        <v>1445</v>
      </c>
      <c r="E40" s="25" t="s">
        <v>1445</v>
      </c>
      <c r="F40" s="25" t="s">
        <v>1445</v>
      </c>
      <c r="G40" s="25" t="s">
        <v>1445</v>
      </c>
      <c r="H40" s="25" t="s">
        <v>1445</v>
      </c>
      <c r="I40" s="25" t="s">
        <v>1445</v>
      </c>
      <c r="J40" s="25" t="s">
        <v>1445</v>
      </c>
      <c r="K40" s="25" t="s">
        <v>1445</v>
      </c>
      <c r="L40" s="25" t="s">
        <v>1445</v>
      </c>
      <c r="M40" s="25" t="s">
        <v>1445</v>
      </c>
      <c r="N40" s="25" t="s">
        <v>1445</v>
      </c>
      <c r="O40" s="25" t="s">
        <v>1445</v>
      </c>
    </row>
    <row r="41" spans="1:18" x14ac:dyDescent="0.3">
      <c r="A41" s="196" t="s">
        <v>160</v>
      </c>
      <c r="B41" s="25" t="s">
        <v>1445</v>
      </c>
      <c r="C41" s="25" t="s">
        <v>1445</v>
      </c>
      <c r="D41" s="25" t="s">
        <v>1445</v>
      </c>
      <c r="E41" s="25" t="s">
        <v>1445</v>
      </c>
      <c r="F41" s="25" t="s">
        <v>1445</v>
      </c>
      <c r="G41" s="25" t="s">
        <v>1445</v>
      </c>
      <c r="H41" s="25" t="s">
        <v>1445</v>
      </c>
      <c r="I41" s="25" t="s">
        <v>1445</v>
      </c>
      <c r="J41" s="25" t="s">
        <v>1445</v>
      </c>
      <c r="K41" s="25" t="s">
        <v>1445</v>
      </c>
      <c r="L41" s="25" t="s">
        <v>1445</v>
      </c>
      <c r="M41" s="25" t="s">
        <v>1445</v>
      </c>
      <c r="N41" s="25" t="s">
        <v>1445</v>
      </c>
      <c r="O41" s="25" t="s">
        <v>1445</v>
      </c>
    </row>
    <row r="42" spans="1:18" x14ac:dyDescent="0.3">
      <c r="A42" s="196" t="s">
        <v>161</v>
      </c>
      <c r="B42" s="204" t="s">
        <v>1447</v>
      </c>
      <c r="C42" s="25" t="s">
        <v>1445</v>
      </c>
      <c r="D42" s="204" t="s">
        <v>1447</v>
      </c>
      <c r="E42" s="25" t="s">
        <v>1445</v>
      </c>
      <c r="F42" s="204" t="s">
        <v>1447</v>
      </c>
      <c r="G42" s="25" t="s">
        <v>1445</v>
      </c>
      <c r="H42" s="25" t="s">
        <v>1445</v>
      </c>
      <c r="I42" s="25" t="s">
        <v>1445</v>
      </c>
      <c r="J42" s="25" t="s">
        <v>1445</v>
      </c>
      <c r="K42" s="25" t="s">
        <v>1445</v>
      </c>
      <c r="L42" s="25" t="s">
        <v>1445</v>
      </c>
      <c r="M42" s="25" t="s">
        <v>1445</v>
      </c>
      <c r="N42" s="205" t="s">
        <v>1447</v>
      </c>
      <c r="O42" s="205" t="s">
        <v>1447</v>
      </c>
    </row>
    <row r="43" spans="1:18" x14ac:dyDescent="0.3">
      <c r="A43" s="196" t="s">
        <v>162</v>
      </c>
      <c r="B43" s="204" t="s">
        <v>1447</v>
      </c>
      <c r="C43" s="25" t="s">
        <v>1445</v>
      </c>
      <c r="D43" s="204" t="s">
        <v>1447</v>
      </c>
      <c r="E43" s="25" t="s">
        <v>1445</v>
      </c>
      <c r="F43" s="25" t="s">
        <v>1445</v>
      </c>
      <c r="G43" s="205" t="s">
        <v>1447</v>
      </c>
      <c r="H43" s="25" t="s">
        <v>1445</v>
      </c>
      <c r="I43" s="25" t="s">
        <v>1445</v>
      </c>
      <c r="J43" s="25" t="s">
        <v>1445</v>
      </c>
      <c r="K43" s="25" t="s">
        <v>1445</v>
      </c>
      <c r="L43" s="25" t="s">
        <v>1445</v>
      </c>
      <c r="M43" s="25" t="s">
        <v>1445</v>
      </c>
      <c r="N43" s="25" t="s">
        <v>1445</v>
      </c>
      <c r="O43" s="25" t="s">
        <v>1445</v>
      </c>
    </row>
    <row r="44" spans="1:18" x14ac:dyDescent="0.3">
      <c r="A44" s="207" t="s">
        <v>19</v>
      </c>
      <c r="B44" s="206"/>
      <c r="C44" s="206"/>
      <c r="D44" s="206"/>
      <c r="E44" s="206"/>
      <c r="F44" s="206"/>
      <c r="G44" s="206"/>
      <c r="H44" s="206"/>
      <c r="I44" s="206"/>
      <c r="J44" s="206"/>
      <c r="K44" s="206"/>
      <c r="L44" s="206"/>
      <c r="M44" s="206"/>
      <c r="N44" s="206"/>
      <c r="O44" s="206"/>
    </row>
    <row r="45" spans="1:18" x14ac:dyDescent="0.3">
      <c r="A45" s="196" t="s">
        <v>47</v>
      </c>
      <c r="B45" s="25" t="s">
        <v>1445</v>
      </c>
      <c r="C45" s="25" t="s">
        <v>1445</v>
      </c>
      <c r="D45" s="25" t="s">
        <v>1445</v>
      </c>
      <c r="E45" s="25" t="s">
        <v>1445</v>
      </c>
      <c r="F45" s="25" t="s">
        <v>1445</v>
      </c>
      <c r="G45" s="25" t="s">
        <v>1446</v>
      </c>
      <c r="H45" s="25" t="s">
        <v>1445</v>
      </c>
      <c r="I45" s="25" t="s">
        <v>1445</v>
      </c>
      <c r="J45" s="25" t="s">
        <v>1445</v>
      </c>
      <c r="K45" s="25" t="s">
        <v>1445</v>
      </c>
      <c r="L45" s="25" t="s">
        <v>1445</v>
      </c>
      <c r="M45" s="25" t="s">
        <v>1445</v>
      </c>
      <c r="N45" s="25" t="s">
        <v>1445</v>
      </c>
      <c r="O45" s="25" t="s">
        <v>1445</v>
      </c>
    </row>
    <row r="46" spans="1:18" x14ac:dyDescent="0.3">
      <c r="A46" s="196" t="s">
        <v>48</v>
      </c>
      <c r="B46" s="25" t="s">
        <v>1446</v>
      </c>
      <c r="C46" s="25" t="s">
        <v>1447</v>
      </c>
      <c r="D46" s="25" t="s">
        <v>1446</v>
      </c>
      <c r="E46" s="204" t="s">
        <v>1447</v>
      </c>
      <c r="F46" s="25" t="s">
        <v>1447</v>
      </c>
      <c r="G46" s="25" t="s">
        <v>1446</v>
      </c>
      <c r="H46" s="25" t="s">
        <v>1445</v>
      </c>
      <c r="I46" s="25" t="s">
        <v>1445</v>
      </c>
      <c r="J46" s="25" t="s">
        <v>1447</v>
      </c>
      <c r="K46" s="25" t="s">
        <v>1445</v>
      </c>
      <c r="L46" s="25" t="s">
        <v>1445</v>
      </c>
      <c r="M46" s="25" t="s">
        <v>1445</v>
      </c>
      <c r="N46" s="25" t="s">
        <v>1447</v>
      </c>
      <c r="O46" s="25" t="s">
        <v>1447</v>
      </c>
    </row>
    <row r="47" spans="1:18" x14ac:dyDescent="0.3">
      <c r="A47" s="196" t="s">
        <v>49</v>
      </c>
      <c r="B47" s="25" t="s">
        <v>1445</v>
      </c>
      <c r="C47" s="25" t="s">
        <v>1445</v>
      </c>
      <c r="D47" s="25" t="s">
        <v>1445</v>
      </c>
      <c r="E47" s="25" t="s">
        <v>1445</v>
      </c>
      <c r="F47" s="25" t="s">
        <v>1445</v>
      </c>
      <c r="G47" s="25" t="s">
        <v>1446</v>
      </c>
      <c r="H47" s="25" t="s">
        <v>1445</v>
      </c>
      <c r="I47" s="25" t="s">
        <v>1445</v>
      </c>
      <c r="J47" s="25" t="s">
        <v>1445</v>
      </c>
      <c r="K47" s="25" t="s">
        <v>1445</v>
      </c>
      <c r="L47" s="25" t="s">
        <v>1445</v>
      </c>
      <c r="M47" s="25" t="s">
        <v>1445</v>
      </c>
      <c r="N47" s="25" t="s">
        <v>1445</v>
      </c>
      <c r="O47" s="25" t="s">
        <v>1445</v>
      </c>
    </row>
    <row r="48" spans="1:18" x14ac:dyDescent="0.3">
      <c r="A48" s="196" t="s">
        <v>50</v>
      </c>
      <c r="B48" s="25" t="s">
        <v>1445</v>
      </c>
      <c r="C48" s="25" t="s">
        <v>1445</v>
      </c>
      <c r="D48" s="25" t="s">
        <v>1445</v>
      </c>
      <c r="E48" s="25" t="s">
        <v>1445</v>
      </c>
      <c r="F48" s="25" t="s">
        <v>1445</v>
      </c>
      <c r="G48" s="25" t="s">
        <v>1446</v>
      </c>
      <c r="H48" s="25" t="s">
        <v>1445</v>
      </c>
      <c r="I48" s="25" t="s">
        <v>51</v>
      </c>
      <c r="J48" s="25" t="s">
        <v>1445</v>
      </c>
      <c r="K48" s="25" t="s">
        <v>1445</v>
      </c>
      <c r="L48" s="25" t="s">
        <v>1445</v>
      </c>
      <c r="M48" s="25" t="s">
        <v>1445</v>
      </c>
      <c r="N48" s="25" t="s">
        <v>1445</v>
      </c>
      <c r="O48" s="25" t="s">
        <v>1445</v>
      </c>
    </row>
    <row r="49" spans="1:15" x14ac:dyDescent="0.3">
      <c r="A49" s="196" t="s">
        <v>52</v>
      </c>
      <c r="B49" s="25" t="s">
        <v>1445</v>
      </c>
      <c r="C49" s="25" t="s">
        <v>1445</v>
      </c>
      <c r="D49" s="25" t="s">
        <v>1445</v>
      </c>
      <c r="E49" s="25" t="s">
        <v>1445</v>
      </c>
      <c r="F49" s="25" t="s">
        <v>1445</v>
      </c>
      <c r="G49" s="25" t="s">
        <v>1446</v>
      </c>
      <c r="H49" s="25" t="s">
        <v>1445</v>
      </c>
      <c r="I49" s="25" t="s">
        <v>1445</v>
      </c>
      <c r="J49" s="25" t="s">
        <v>1445</v>
      </c>
      <c r="K49" s="25" t="s">
        <v>1445</v>
      </c>
      <c r="L49" s="25" t="s">
        <v>1445</v>
      </c>
      <c r="M49" s="25" t="s">
        <v>1445</v>
      </c>
      <c r="N49" s="25" t="s">
        <v>1445</v>
      </c>
      <c r="O49" s="25" t="s">
        <v>1445</v>
      </c>
    </row>
    <row r="50" spans="1:15" x14ac:dyDescent="0.3">
      <c r="A50" s="196" t="s">
        <v>53</v>
      </c>
      <c r="B50" s="25" t="s">
        <v>1445</v>
      </c>
      <c r="C50" s="25" t="s">
        <v>1445</v>
      </c>
      <c r="D50" s="25" t="s">
        <v>1445</v>
      </c>
      <c r="E50" s="25" t="s">
        <v>1445</v>
      </c>
      <c r="F50" s="25" t="s">
        <v>1445</v>
      </c>
      <c r="G50" s="25" t="s">
        <v>1446</v>
      </c>
      <c r="H50" s="25" t="s">
        <v>1445</v>
      </c>
      <c r="I50" s="25" t="s">
        <v>1445</v>
      </c>
      <c r="J50" s="25" t="s">
        <v>1445</v>
      </c>
      <c r="K50" s="25" t="s">
        <v>1445</v>
      </c>
      <c r="L50" s="25" t="s">
        <v>1445</v>
      </c>
      <c r="M50" s="25" t="s">
        <v>1445</v>
      </c>
      <c r="N50" s="25" t="s">
        <v>1445</v>
      </c>
      <c r="O50" s="25" t="s">
        <v>1445</v>
      </c>
    </row>
    <row r="51" spans="1:15" x14ac:dyDescent="0.3">
      <c r="A51" s="196" t="s">
        <v>54</v>
      </c>
      <c r="B51" s="25" t="s">
        <v>1445</v>
      </c>
      <c r="C51" s="25" t="s">
        <v>1445</v>
      </c>
      <c r="D51" s="25" t="s">
        <v>1445</v>
      </c>
      <c r="E51" s="25" t="s">
        <v>1445</v>
      </c>
      <c r="F51" s="25" t="s">
        <v>1445</v>
      </c>
      <c r="G51" s="25" t="s">
        <v>1446</v>
      </c>
      <c r="H51" s="25" t="s">
        <v>1445</v>
      </c>
      <c r="I51" s="25" t="s">
        <v>1445</v>
      </c>
      <c r="J51" s="25" t="s">
        <v>1445</v>
      </c>
      <c r="K51" s="25" t="s">
        <v>1445</v>
      </c>
      <c r="L51" s="25" t="s">
        <v>1445</v>
      </c>
      <c r="M51" s="25" t="s">
        <v>1445</v>
      </c>
      <c r="N51" s="25" t="s">
        <v>1445</v>
      </c>
      <c r="O51" s="25" t="s">
        <v>1445</v>
      </c>
    </row>
    <row r="52" spans="1:15" x14ac:dyDescent="0.3">
      <c r="A52" s="196" t="s">
        <v>55</v>
      </c>
      <c r="B52" s="25" t="s">
        <v>1445</v>
      </c>
      <c r="C52" s="25" t="s">
        <v>1445</v>
      </c>
      <c r="D52" s="25" t="s">
        <v>1445</v>
      </c>
      <c r="E52" s="25" t="s">
        <v>1445</v>
      </c>
      <c r="F52" s="25" t="s">
        <v>1445</v>
      </c>
      <c r="G52" s="25" t="s">
        <v>1446</v>
      </c>
      <c r="H52" s="25" t="s">
        <v>1445</v>
      </c>
      <c r="I52" s="25" t="s">
        <v>1445</v>
      </c>
      <c r="J52" s="25" t="s">
        <v>1445</v>
      </c>
      <c r="K52" s="25" t="s">
        <v>1445</v>
      </c>
      <c r="L52" s="25" t="s">
        <v>1445</v>
      </c>
      <c r="M52" s="25" t="s">
        <v>1445</v>
      </c>
      <c r="N52" s="25" t="s">
        <v>1445</v>
      </c>
      <c r="O52" s="25" t="s">
        <v>1445</v>
      </c>
    </row>
    <row r="53" spans="1:15" x14ac:dyDescent="0.3">
      <c r="A53" s="196" t="s">
        <v>58</v>
      </c>
      <c r="B53" s="25" t="s">
        <v>1447</v>
      </c>
      <c r="C53" s="25" t="s">
        <v>1445</v>
      </c>
      <c r="D53" s="204" t="s">
        <v>1447</v>
      </c>
      <c r="E53" s="25" t="s">
        <v>1445</v>
      </c>
      <c r="F53" s="25" t="s">
        <v>1445</v>
      </c>
      <c r="G53" s="25" t="s">
        <v>1446</v>
      </c>
      <c r="H53" s="25" t="s">
        <v>1445</v>
      </c>
      <c r="I53" s="25" t="s">
        <v>1445</v>
      </c>
      <c r="J53" s="25" t="s">
        <v>1445</v>
      </c>
      <c r="K53" s="25" t="s">
        <v>1445</v>
      </c>
      <c r="L53" s="25" t="s">
        <v>1445</v>
      </c>
      <c r="M53" s="25" t="s">
        <v>1445</v>
      </c>
      <c r="N53" s="25" t="s">
        <v>1445</v>
      </c>
      <c r="O53" s="25" t="s">
        <v>1445</v>
      </c>
    </row>
    <row r="54" spans="1:15" x14ac:dyDescent="0.3">
      <c r="A54" s="196" t="s">
        <v>59</v>
      </c>
      <c r="B54" s="25" t="s">
        <v>1447</v>
      </c>
      <c r="C54" s="25" t="s">
        <v>1445</v>
      </c>
      <c r="D54" s="204" t="s">
        <v>1447</v>
      </c>
      <c r="E54" s="25" t="s">
        <v>1445</v>
      </c>
      <c r="F54" s="25" t="s">
        <v>1447</v>
      </c>
      <c r="G54" s="25" t="s">
        <v>1446</v>
      </c>
      <c r="H54" s="25" t="s">
        <v>1445</v>
      </c>
      <c r="I54" s="25" t="s">
        <v>1445</v>
      </c>
      <c r="J54" s="25" t="s">
        <v>1445</v>
      </c>
      <c r="K54" s="25" t="s">
        <v>1445</v>
      </c>
      <c r="L54" s="25" t="s">
        <v>1445</v>
      </c>
      <c r="M54" s="25" t="s">
        <v>1445</v>
      </c>
      <c r="N54" s="25" t="s">
        <v>1447</v>
      </c>
      <c r="O54" s="25" t="s">
        <v>1447</v>
      </c>
    </row>
    <row r="55" spans="1:15" x14ac:dyDescent="0.3">
      <c r="A55" s="196" t="s">
        <v>56</v>
      </c>
      <c r="B55" s="25" t="s">
        <v>1445</v>
      </c>
      <c r="C55" s="25" t="s">
        <v>1445</v>
      </c>
      <c r="D55" s="25" t="s">
        <v>1445</v>
      </c>
      <c r="E55" s="25" t="s">
        <v>1445</v>
      </c>
      <c r="F55" s="25" t="s">
        <v>1445</v>
      </c>
      <c r="G55" s="25" t="s">
        <v>1446</v>
      </c>
      <c r="H55" s="25" t="s">
        <v>1445</v>
      </c>
      <c r="I55" s="25" t="s">
        <v>1445</v>
      </c>
      <c r="J55" s="25" t="s">
        <v>1445</v>
      </c>
      <c r="K55" s="25" t="s">
        <v>1445</v>
      </c>
      <c r="L55" s="25" t="s">
        <v>1445</v>
      </c>
      <c r="M55" s="25" t="s">
        <v>1445</v>
      </c>
      <c r="N55" s="25" t="s">
        <v>1445</v>
      </c>
      <c r="O55" s="25" t="s">
        <v>1445</v>
      </c>
    </row>
    <row r="56" spans="1:15" x14ac:dyDescent="0.3">
      <c r="A56" s="196" t="s">
        <v>57</v>
      </c>
      <c r="B56" s="25" t="s">
        <v>1445</v>
      </c>
      <c r="C56" s="25" t="s">
        <v>1445</v>
      </c>
      <c r="D56" s="25" t="s">
        <v>1445</v>
      </c>
      <c r="E56" s="25" t="s">
        <v>1445</v>
      </c>
      <c r="F56" s="25" t="s">
        <v>1445</v>
      </c>
      <c r="G56" s="25" t="s">
        <v>1446</v>
      </c>
      <c r="H56" s="25" t="s">
        <v>1445</v>
      </c>
      <c r="I56" s="25" t="s">
        <v>1445</v>
      </c>
      <c r="J56" s="25" t="s">
        <v>1445</v>
      </c>
      <c r="K56" s="25" t="s">
        <v>1445</v>
      </c>
      <c r="L56" s="25" t="s">
        <v>1445</v>
      </c>
      <c r="M56" s="25" t="s">
        <v>1445</v>
      </c>
      <c r="N56" s="25" t="s">
        <v>1445</v>
      </c>
      <c r="O56" s="25" t="s">
        <v>1445</v>
      </c>
    </row>
    <row r="57" spans="1:15" x14ac:dyDescent="0.3">
      <c r="A57" s="196"/>
      <c r="B57" s="25"/>
      <c r="C57" s="25"/>
      <c r="D57" s="25"/>
      <c r="E57" s="25"/>
      <c r="F57" s="25"/>
      <c r="G57" s="25"/>
      <c r="H57" s="25"/>
      <c r="I57" s="25"/>
      <c r="J57" s="25"/>
      <c r="K57" s="25"/>
      <c r="L57" s="25"/>
      <c r="M57" s="25"/>
      <c r="N57" s="25"/>
      <c r="O57" s="25"/>
    </row>
    <row r="58" spans="1:15" x14ac:dyDescent="0.3">
      <c r="A58" s="196"/>
      <c r="B58" s="25"/>
      <c r="C58" s="25"/>
      <c r="D58" s="25"/>
      <c r="E58" s="25"/>
      <c r="F58" s="25"/>
      <c r="G58" s="25"/>
      <c r="H58" s="25"/>
      <c r="I58" s="25"/>
      <c r="J58" s="25"/>
      <c r="K58" s="25"/>
      <c r="L58" s="25"/>
      <c r="M58" s="25"/>
      <c r="N58" s="25"/>
      <c r="O58" s="25"/>
    </row>
    <row r="59" spans="1:15" x14ac:dyDescent="0.3">
      <c r="A59" s="196"/>
      <c r="B59" s="25"/>
      <c r="C59" s="25"/>
      <c r="D59" s="25"/>
      <c r="E59" s="25"/>
      <c r="F59" s="25"/>
      <c r="G59" s="25"/>
      <c r="H59" s="25"/>
      <c r="I59" s="25"/>
      <c r="J59" s="25"/>
      <c r="K59" s="25"/>
      <c r="L59" s="25"/>
      <c r="M59" s="25"/>
      <c r="N59" s="25"/>
      <c r="O59" s="25"/>
    </row>
    <row r="60" spans="1:15" x14ac:dyDescent="0.3">
      <c r="A60" s="196"/>
      <c r="B60" s="25"/>
      <c r="C60" s="25"/>
      <c r="D60" s="25"/>
      <c r="E60" s="25"/>
      <c r="F60" s="25"/>
      <c r="G60" s="25"/>
      <c r="H60" s="25"/>
      <c r="I60" s="25"/>
      <c r="J60" s="25"/>
      <c r="K60" s="25"/>
      <c r="L60" s="25"/>
      <c r="M60" s="25"/>
      <c r="N60" s="25"/>
      <c r="O60" s="25"/>
    </row>
    <row r="61" spans="1:15" x14ac:dyDescent="0.3">
      <c r="A61" s="196"/>
      <c r="B61" s="25"/>
      <c r="C61" s="25"/>
      <c r="D61" s="25"/>
      <c r="E61" s="25"/>
      <c r="F61" s="25"/>
      <c r="G61" s="25"/>
      <c r="H61" s="25"/>
      <c r="I61" s="25"/>
      <c r="J61" s="25"/>
      <c r="K61" s="25"/>
      <c r="L61" s="25"/>
      <c r="M61" s="25"/>
      <c r="N61" s="25"/>
      <c r="O61" s="25"/>
    </row>
    <row r="62" spans="1:15" x14ac:dyDescent="0.3">
      <c r="A62" s="196"/>
      <c r="B62" s="25"/>
      <c r="C62" s="25"/>
      <c r="D62" s="25"/>
      <c r="E62" s="25"/>
      <c r="F62" s="25"/>
      <c r="G62" s="25"/>
      <c r="H62" s="25"/>
      <c r="I62" s="25"/>
      <c r="J62" s="25"/>
      <c r="K62" s="25"/>
      <c r="L62" s="25"/>
      <c r="M62" s="25"/>
      <c r="N62" s="25"/>
      <c r="O62" s="25"/>
    </row>
    <row r="63" spans="1:15" x14ac:dyDescent="0.3">
      <c r="A63" s="196"/>
      <c r="B63" s="25"/>
      <c r="C63" s="25"/>
      <c r="D63" s="25"/>
      <c r="E63" s="25"/>
      <c r="F63" s="25"/>
      <c r="G63" s="25"/>
      <c r="H63" s="25"/>
      <c r="I63" s="25"/>
      <c r="J63" s="25"/>
      <c r="K63" s="25"/>
      <c r="L63" s="25"/>
      <c r="M63" s="25"/>
      <c r="N63" s="25"/>
      <c r="O63" s="25"/>
    </row>
    <row r="64" spans="1:15" x14ac:dyDescent="0.3">
      <c r="A64" s="196"/>
      <c r="B64" s="25"/>
      <c r="C64" s="25"/>
      <c r="D64" s="25"/>
      <c r="E64" s="25"/>
      <c r="F64" s="25"/>
      <c r="G64" s="25"/>
      <c r="H64" s="25"/>
      <c r="I64" s="25"/>
      <c r="J64" s="25"/>
      <c r="K64" s="25"/>
      <c r="L64" s="25"/>
      <c r="M64" s="25"/>
      <c r="N64" s="25"/>
      <c r="O64" s="25"/>
    </row>
    <row r="65" spans="1:15" x14ac:dyDescent="0.3">
      <c r="A65" s="196"/>
      <c r="B65" s="25"/>
      <c r="C65" s="25"/>
      <c r="D65" s="25"/>
      <c r="E65" s="25"/>
      <c r="F65" s="25"/>
      <c r="G65" s="25"/>
      <c r="H65" s="25"/>
      <c r="I65" s="25"/>
      <c r="J65" s="25"/>
      <c r="K65" s="25"/>
      <c r="L65" s="25"/>
      <c r="M65" s="25"/>
      <c r="N65" s="25"/>
      <c r="O65" s="25"/>
    </row>
    <row r="66" spans="1:15" x14ac:dyDescent="0.3">
      <c r="A66" s="196"/>
      <c r="B66" s="25"/>
      <c r="C66" s="25"/>
      <c r="D66" s="25"/>
      <c r="E66" s="25"/>
      <c r="F66" s="25"/>
      <c r="G66" s="25"/>
      <c r="H66" s="25"/>
      <c r="I66" s="25"/>
      <c r="J66" s="25"/>
      <c r="K66" s="25"/>
      <c r="L66" s="25"/>
      <c r="M66" s="25"/>
      <c r="N66" s="25"/>
      <c r="O66" s="25"/>
    </row>
    <row r="67" spans="1:15" x14ac:dyDescent="0.3">
      <c r="A67" s="196"/>
      <c r="B67" s="25"/>
      <c r="C67" s="25"/>
      <c r="D67" s="25"/>
      <c r="E67" s="25"/>
      <c r="F67" s="25"/>
      <c r="G67" s="25"/>
      <c r="H67" s="25"/>
      <c r="I67" s="25"/>
      <c r="J67" s="25"/>
      <c r="K67" s="25"/>
      <c r="L67" s="25"/>
      <c r="M67" s="25"/>
      <c r="N67" s="25"/>
      <c r="O67" s="25"/>
    </row>
    <row r="68" spans="1:15" x14ac:dyDescent="0.3">
      <c r="A68" s="196"/>
      <c r="B68" s="25"/>
      <c r="C68" s="25"/>
      <c r="D68" s="25"/>
      <c r="E68" s="25"/>
      <c r="F68" s="25"/>
      <c r="G68" s="25"/>
      <c r="H68" s="25"/>
      <c r="I68" s="25"/>
      <c r="J68" s="25"/>
      <c r="K68" s="25"/>
      <c r="L68" s="25"/>
      <c r="M68" s="25"/>
      <c r="N68" s="25"/>
      <c r="O68" s="25"/>
    </row>
    <row r="69" spans="1:15" x14ac:dyDescent="0.3">
      <c r="A69" s="196"/>
      <c r="B69" s="25"/>
      <c r="C69" s="25"/>
      <c r="D69" s="25"/>
      <c r="E69" s="25"/>
      <c r="F69" s="25"/>
      <c r="G69" s="25"/>
      <c r="H69" s="25"/>
      <c r="I69" s="25"/>
      <c r="J69" s="25"/>
      <c r="K69" s="25"/>
      <c r="L69" s="25"/>
      <c r="M69" s="25"/>
      <c r="N69" s="25"/>
      <c r="O69" s="25"/>
    </row>
    <row r="70" spans="1:15" x14ac:dyDescent="0.3">
      <c r="A70" s="196"/>
      <c r="B70" s="25"/>
      <c r="C70" s="25"/>
      <c r="D70" s="25"/>
      <c r="E70" s="25"/>
      <c r="F70" s="25"/>
      <c r="G70" s="25"/>
      <c r="H70" s="25"/>
      <c r="I70" s="25"/>
      <c r="J70" s="25"/>
      <c r="K70" s="25"/>
      <c r="L70" s="25"/>
      <c r="M70" s="25"/>
      <c r="N70" s="25"/>
      <c r="O70" s="25"/>
    </row>
    <row r="71" spans="1:15" x14ac:dyDescent="0.3">
      <c r="A71" s="196"/>
      <c r="B71" s="25"/>
      <c r="C71" s="25"/>
      <c r="D71" s="25"/>
      <c r="E71" s="25"/>
      <c r="F71" s="25"/>
      <c r="G71" s="25"/>
      <c r="H71" s="25"/>
      <c r="I71" s="25"/>
      <c r="J71" s="25"/>
      <c r="K71" s="25"/>
      <c r="L71" s="25"/>
      <c r="M71" s="25"/>
      <c r="N71" s="25"/>
      <c r="O71" s="25"/>
    </row>
    <row r="72" spans="1:15" x14ac:dyDescent="0.3">
      <c r="A72" s="196"/>
      <c r="B72" s="25"/>
      <c r="C72" s="25"/>
      <c r="D72" s="25"/>
      <c r="E72" s="25"/>
      <c r="F72" s="25"/>
      <c r="G72" s="25"/>
      <c r="H72" s="25"/>
      <c r="I72" s="25"/>
      <c r="J72" s="25"/>
      <c r="K72" s="25"/>
      <c r="L72" s="25"/>
      <c r="M72" s="25"/>
      <c r="N72" s="25"/>
      <c r="O72" s="25"/>
    </row>
    <row r="73" spans="1:15" x14ac:dyDescent="0.3">
      <c r="A73" s="196"/>
      <c r="B73" s="25"/>
      <c r="C73" s="25"/>
      <c r="D73" s="25"/>
      <c r="E73" s="25"/>
      <c r="F73" s="25"/>
      <c r="G73" s="25"/>
      <c r="H73" s="25"/>
      <c r="I73" s="25"/>
      <c r="J73" s="25"/>
      <c r="K73" s="25"/>
      <c r="L73" s="25"/>
      <c r="M73" s="25"/>
      <c r="N73" s="25"/>
      <c r="O73" s="25"/>
    </row>
    <row r="74" spans="1:15" x14ac:dyDescent="0.3">
      <c r="A74" s="196"/>
      <c r="B74" s="25"/>
      <c r="C74" s="25"/>
      <c r="D74" s="25"/>
      <c r="E74" s="25"/>
      <c r="F74" s="25"/>
      <c r="G74" s="25"/>
      <c r="H74" s="25"/>
      <c r="I74" s="25"/>
      <c r="J74" s="25"/>
      <c r="K74" s="25"/>
      <c r="L74" s="25"/>
      <c r="M74" s="25"/>
      <c r="N74" s="25"/>
      <c r="O74" s="25"/>
    </row>
    <row r="75" spans="1:15" x14ac:dyDescent="0.3">
      <c r="A75" s="196"/>
      <c r="B75" s="25"/>
      <c r="C75" s="25"/>
      <c r="D75" s="25"/>
      <c r="E75" s="25"/>
      <c r="F75" s="25"/>
      <c r="G75" s="25"/>
      <c r="H75" s="25"/>
      <c r="I75" s="25"/>
      <c r="J75" s="25"/>
      <c r="K75" s="25"/>
      <c r="L75" s="25"/>
      <c r="M75" s="25"/>
      <c r="N75" s="25"/>
      <c r="O75" s="25"/>
    </row>
    <row r="76" spans="1:15" x14ac:dyDescent="0.3">
      <c r="A76" s="196"/>
      <c r="B76" s="25"/>
      <c r="C76" s="25"/>
      <c r="D76" s="25"/>
      <c r="E76" s="25"/>
      <c r="F76" s="25"/>
      <c r="G76" s="25"/>
      <c r="H76" s="25"/>
      <c r="I76" s="25"/>
      <c r="J76" s="25"/>
      <c r="K76" s="25"/>
      <c r="L76" s="25"/>
      <c r="M76" s="25"/>
      <c r="N76" s="25"/>
      <c r="O76" s="25"/>
    </row>
    <row r="77" spans="1:15" x14ac:dyDescent="0.3">
      <c r="A77" s="196"/>
      <c r="B77" s="25"/>
      <c r="C77" s="25"/>
      <c r="D77" s="25"/>
      <c r="E77" s="25"/>
      <c r="F77" s="25"/>
      <c r="G77" s="25"/>
      <c r="H77" s="25"/>
      <c r="I77" s="25"/>
      <c r="J77" s="25"/>
      <c r="K77" s="25"/>
      <c r="L77" s="25"/>
      <c r="M77" s="25"/>
      <c r="N77" s="25"/>
      <c r="O77" s="25"/>
    </row>
    <row r="78" spans="1:15" x14ac:dyDescent="0.3">
      <c r="A78" s="196"/>
      <c r="B78" s="25"/>
      <c r="C78" s="25"/>
      <c r="D78" s="25"/>
      <c r="E78" s="25"/>
      <c r="F78" s="25"/>
      <c r="G78" s="25"/>
      <c r="H78" s="25"/>
      <c r="I78" s="25"/>
      <c r="J78" s="25"/>
      <c r="K78" s="25"/>
      <c r="L78" s="25"/>
      <c r="M78" s="25"/>
      <c r="N78" s="25"/>
      <c r="O78" s="25"/>
    </row>
    <row r="79" spans="1:15" x14ac:dyDescent="0.3">
      <c r="A79" s="196"/>
      <c r="B79" s="25"/>
      <c r="C79" s="25"/>
      <c r="D79" s="25"/>
      <c r="E79" s="25"/>
      <c r="F79" s="25"/>
      <c r="G79" s="25"/>
      <c r="H79" s="25"/>
      <c r="I79" s="25"/>
      <c r="J79" s="25"/>
      <c r="K79" s="25"/>
      <c r="L79" s="25"/>
      <c r="M79" s="25"/>
      <c r="N79" s="25"/>
      <c r="O79" s="25"/>
    </row>
    <row r="80" spans="1:15" x14ac:dyDescent="0.3">
      <c r="A80" s="6" t="s">
        <v>1449</v>
      </c>
      <c r="H80" s="6" t="s">
        <v>1453</v>
      </c>
      <c r="O80" s="6" t="s">
        <v>1455</v>
      </c>
    </row>
    <row r="81" spans="1:19" x14ac:dyDescent="0.3">
      <c r="A81" s="39" t="s">
        <v>1450</v>
      </c>
      <c r="B81" s="39"/>
      <c r="C81" s="39"/>
      <c r="D81" s="39"/>
      <c r="E81" s="39"/>
      <c r="H81" s="6"/>
      <c r="O81" s="6"/>
    </row>
    <row r="82" spans="1:19" x14ac:dyDescent="0.3">
      <c r="A82" s="39" t="s">
        <v>1451</v>
      </c>
      <c r="B82" s="39"/>
      <c r="C82" s="39"/>
      <c r="D82" s="39"/>
      <c r="E82" s="39"/>
      <c r="H82" s="6"/>
      <c r="O82" s="6"/>
    </row>
    <row r="83" spans="1:19" x14ac:dyDescent="0.3">
      <c r="A83" s="6"/>
      <c r="H83" s="6"/>
      <c r="O83" s="6"/>
    </row>
    <row r="84" spans="1:19" ht="48" customHeight="1" x14ac:dyDescent="0.3">
      <c r="A84" s="202" t="s">
        <v>42</v>
      </c>
      <c r="B84" s="208" t="s">
        <v>1465</v>
      </c>
      <c r="C84" s="208" t="s">
        <v>1459</v>
      </c>
      <c r="D84" s="208" t="s">
        <v>1464</v>
      </c>
      <c r="E84" s="208" t="s">
        <v>1448</v>
      </c>
      <c r="H84" s="209" t="s">
        <v>1454</v>
      </c>
      <c r="I84" s="209" t="s">
        <v>179</v>
      </c>
      <c r="J84" s="209" t="s">
        <v>1445</v>
      </c>
      <c r="K84" s="209" t="s">
        <v>1452</v>
      </c>
      <c r="L84" s="209" t="s">
        <v>1446</v>
      </c>
      <c r="M84" s="182"/>
      <c r="N84" s="182"/>
      <c r="O84" s="202" t="s">
        <v>1454</v>
      </c>
      <c r="P84" s="209" t="s">
        <v>179</v>
      </c>
      <c r="Q84" s="209" t="s">
        <v>1445</v>
      </c>
      <c r="R84" s="209" t="s">
        <v>1452</v>
      </c>
      <c r="S84" s="209" t="s">
        <v>1446</v>
      </c>
    </row>
    <row r="85" spans="1:19" x14ac:dyDescent="0.3">
      <c r="A85" s="25" t="s">
        <v>156</v>
      </c>
      <c r="B85" s="199">
        <v>1</v>
      </c>
      <c r="C85" s="199">
        <v>1</v>
      </c>
      <c r="D85" s="127">
        <v>1</v>
      </c>
      <c r="E85" s="127">
        <v>1</v>
      </c>
      <c r="H85" s="25" t="s">
        <v>156</v>
      </c>
      <c r="I85" s="25">
        <v>9</v>
      </c>
      <c r="J85" s="25">
        <v>9</v>
      </c>
      <c r="K85" s="25">
        <v>0</v>
      </c>
      <c r="L85" s="25">
        <v>0</v>
      </c>
      <c r="O85" s="25" t="s">
        <v>156</v>
      </c>
      <c r="P85" s="25">
        <v>3</v>
      </c>
      <c r="Q85" s="25">
        <v>3</v>
      </c>
      <c r="R85" s="25">
        <v>0</v>
      </c>
      <c r="S85" s="25">
        <v>0</v>
      </c>
    </row>
    <row r="86" spans="1:19" x14ac:dyDescent="0.3">
      <c r="A86" s="25" t="s">
        <v>154</v>
      </c>
      <c r="B86" s="199">
        <v>1</v>
      </c>
      <c r="C86" s="199">
        <v>1</v>
      </c>
      <c r="D86" s="127">
        <v>1</v>
      </c>
      <c r="E86" s="127">
        <v>1</v>
      </c>
      <c r="H86" s="25" t="s">
        <v>154</v>
      </c>
      <c r="I86" s="25">
        <v>9</v>
      </c>
      <c r="J86" s="25">
        <v>9</v>
      </c>
      <c r="K86" s="25">
        <v>0</v>
      </c>
      <c r="L86" s="25">
        <v>0</v>
      </c>
      <c r="O86" s="25" t="s">
        <v>154</v>
      </c>
      <c r="P86" s="25">
        <v>3</v>
      </c>
      <c r="Q86" s="25">
        <v>3</v>
      </c>
      <c r="R86" s="25">
        <v>0</v>
      </c>
      <c r="S86" s="25">
        <v>0</v>
      </c>
    </row>
    <row r="87" spans="1:19" x14ac:dyDescent="0.3">
      <c r="A87" s="25" t="s">
        <v>155</v>
      </c>
      <c r="B87" s="199">
        <v>1</v>
      </c>
      <c r="C87" s="199">
        <v>1</v>
      </c>
      <c r="D87" s="127">
        <v>1</v>
      </c>
      <c r="E87" s="127">
        <v>1</v>
      </c>
      <c r="H87" s="25" t="s">
        <v>155</v>
      </c>
      <c r="I87" s="25">
        <v>9</v>
      </c>
      <c r="J87" s="25">
        <v>9</v>
      </c>
      <c r="K87" s="25">
        <v>0</v>
      </c>
      <c r="L87" s="25">
        <v>0</v>
      </c>
      <c r="O87" s="25" t="s">
        <v>155</v>
      </c>
      <c r="P87" s="25">
        <v>3</v>
      </c>
      <c r="Q87" s="25">
        <v>3</v>
      </c>
      <c r="R87" s="25">
        <v>0</v>
      </c>
      <c r="S87" s="25">
        <v>0</v>
      </c>
    </row>
    <row r="88" spans="1:19" x14ac:dyDescent="0.3">
      <c r="A88" s="25" t="s">
        <v>157</v>
      </c>
      <c r="B88" s="199">
        <v>1</v>
      </c>
      <c r="C88" s="199">
        <v>1</v>
      </c>
      <c r="D88" s="127">
        <v>0.66666666666666696</v>
      </c>
      <c r="E88" s="127">
        <v>0.5</v>
      </c>
      <c r="H88" s="25" t="s">
        <v>157</v>
      </c>
      <c r="I88" s="25">
        <v>9</v>
      </c>
      <c r="J88" s="25">
        <v>6</v>
      </c>
      <c r="K88" s="25">
        <v>3</v>
      </c>
      <c r="L88" s="25">
        <v>0</v>
      </c>
      <c r="O88" s="25" t="s">
        <v>157</v>
      </c>
      <c r="P88" s="25">
        <v>3</v>
      </c>
      <c r="Q88" s="25">
        <v>0</v>
      </c>
      <c r="R88" s="25">
        <v>3</v>
      </c>
      <c r="S88" s="25">
        <v>0</v>
      </c>
    </row>
    <row r="89" spans="1:19" x14ac:dyDescent="0.3">
      <c r="A89" s="25" t="s">
        <v>158</v>
      </c>
      <c r="B89" s="199">
        <v>1</v>
      </c>
      <c r="C89" s="199">
        <v>1</v>
      </c>
      <c r="D89" s="127">
        <v>1</v>
      </c>
      <c r="E89" s="127">
        <v>1</v>
      </c>
      <c r="H89" s="25" t="s">
        <v>158</v>
      </c>
      <c r="I89" s="25">
        <v>9</v>
      </c>
      <c r="J89" s="25">
        <v>9</v>
      </c>
      <c r="K89" s="25">
        <v>0</v>
      </c>
      <c r="L89" s="25">
        <v>0</v>
      </c>
      <c r="O89" s="25" t="s">
        <v>158</v>
      </c>
      <c r="P89" s="25">
        <v>3</v>
      </c>
      <c r="Q89" s="25">
        <v>3</v>
      </c>
      <c r="R89" s="25">
        <v>0</v>
      </c>
      <c r="S89" s="25">
        <v>0</v>
      </c>
    </row>
    <row r="90" spans="1:19" x14ac:dyDescent="0.3">
      <c r="A90" s="25" t="s">
        <v>159</v>
      </c>
      <c r="B90" s="199">
        <v>1</v>
      </c>
      <c r="C90" s="199">
        <v>1</v>
      </c>
      <c r="D90" s="127">
        <v>1</v>
      </c>
      <c r="E90" s="127">
        <v>1</v>
      </c>
      <c r="H90" s="25" t="s">
        <v>159</v>
      </c>
      <c r="I90" s="25">
        <v>9</v>
      </c>
      <c r="J90" s="25">
        <v>9</v>
      </c>
      <c r="K90" s="25">
        <v>0</v>
      </c>
      <c r="L90" s="25">
        <v>0</v>
      </c>
      <c r="O90" s="25" t="s">
        <v>159</v>
      </c>
      <c r="P90" s="25">
        <v>3</v>
      </c>
      <c r="Q90" s="25">
        <v>3</v>
      </c>
      <c r="R90" s="25">
        <v>0</v>
      </c>
      <c r="S90" s="25">
        <v>0</v>
      </c>
    </row>
    <row r="91" spans="1:19" x14ac:dyDescent="0.3">
      <c r="A91" s="25" t="s">
        <v>160</v>
      </c>
      <c r="B91" s="199">
        <v>1</v>
      </c>
      <c r="C91" s="199">
        <v>1</v>
      </c>
      <c r="D91" s="127">
        <v>1</v>
      </c>
      <c r="E91" s="127">
        <v>1</v>
      </c>
      <c r="H91" s="25" t="s">
        <v>160</v>
      </c>
      <c r="I91" s="25">
        <v>9</v>
      </c>
      <c r="J91" s="25">
        <v>9</v>
      </c>
      <c r="K91" s="25">
        <v>0</v>
      </c>
      <c r="L91" s="25">
        <v>0</v>
      </c>
      <c r="O91" s="25" t="s">
        <v>160</v>
      </c>
      <c r="P91" s="25">
        <v>3</v>
      </c>
      <c r="Q91" s="25">
        <v>3</v>
      </c>
      <c r="R91" s="25">
        <v>0</v>
      </c>
      <c r="S91" s="25">
        <v>0</v>
      </c>
    </row>
    <row r="92" spans="1:19" x14ac:dyDescent="0.3">
      <c r="A92" s="25" t="s">
        <v>161</v>
      </c>
      <c r="B92" s="199">
        <v>0.66659999999999997</v>
      </c>
      <c r="C92" s="199">
        <v>0.33329999999999999</v>
      </c>
      <c r="D92" s="127">
        <v>0.77777777777777801</v>
      </c>
      <c r="E92" s="127">
        <v>0.61111111111111105</v>
      </c>
      <c r="H92" s="25" t="s">
        <v>161</v>
      </c>
      <c r="I92" s="25">
        <v>9</v>
      </c>
      <c r="J92" s="25">
        <v>7</v>
      </c>
      <c r="K92" s="25">
        <v>2</v>
      </c>
      <c r="L92" s="25">
        <v>0</v>
      </c>
      <c r="O92" s="25" t="s">
        <v>161</v>
      </c>
      <c r="P92" s="25">
        <v>3</v>
      </c>
      <c r="Q92" s="25">
        <v>1</v>
      </c>
      <c r="R92" s="25">
        <v>2</v>
      </c>
      <c r="S92" s="25">
        <v>0</v>
      </c>
    </row>
    <row r="93" spans="1:19" x14ac:dyDescent="0.3">
      <c r="A93" s="25" t="s">
        <v>162</v>
      </c>
      <c r="B93" s="199">
        <v>0.66659999999999997</v>
      </c>
      <c r="C93" s="199">
        <v>0.33329999999999999</v>
      </c>
      <c r="D93" s="127">
        <v>0.77777777777777801</v>
      </c>
      <c r="E93" s="127">
        <v>0.58333333333333304</v>
      </c>
      <c r="H93" s="25" t="s">
        <v>162</v>
      </c>
      <c r="I93" s="25">
        <v>9</v>
      </c>
      <c r="J93" s="25">
        <v>7</v>
      </c>
      <c r="K93" s="25">
        <v>1</v>
      </c>
      <c r="L93" s="25">
        <v>0</v>
      </c>
      <c r="O93" s="25" t="s">
        <v>162</v>
      </c>
      <c r="P93" s="25">
        <v>3</v>
      </c>
      <c r="Q93" s="25">
        <v>2</v>
      </c>
      <c r="R93" s="25">
        <v>1</v>
      </c>
      <c r="S93" s="25">
        <v>0</v>
      </c>
    </row>
    <row r="94" spans="1:19" x14ac:dyDescent="0.3">
      <c r="A94" s="25" t="s">
        <v>47</v>
      </c>
      <c r="B94" s="199">
        <v>1</v>
      </c>
      <c r="C94" s="199">
        <v>1</v>
      </c>
      <c r="D94" s="127">
        <v>0.77777777777777801</v>
      </c>
      <c r="E94" s="127">
        <v>0.58333333333333304</v>
      </c>
      <c r="H94" s="25" t="s">
        <v>47</v>
      </c>
      <c r="I94" s="25">
        <v>9</v>
      </c>
      <c r="J94" s="25">
        <v>7</v>
      </c>
      <c r="K94" s="25">
        <v>0</v>
      </c>
      <c r="L94" s="25">
        <v>1</v>
      </c>
      <c r="O94" s="25" t="s">
        <v>47</v>
      </c>
      <c r="P94" s="25">
        <v>3</v>
      </c>
      <c r="Q94" s="25">
        <v>3</v>
      </c>
      <c r="R94" s="25">
        <v>0</v>
      </c>
      <c r="S94" s="25">
        <v>0</v>
      </c>
    </row>
    <row r="95" spans="1:19" x14ac:dyDescent="0.3">
      <c r="A95" s="25" t="s">
        <v>48</v>
      </c>
      <c r="B95" s="199">
        <v>0.66659999999999997</v>
      </c>
      <c r="C95" s="199">
        <v>0.33329999999999999</v>
      </c>
      <c r="D95" s="127">
        <v>0.55555555555555602</v>
      </c>
      <c r="E95" s="127">
        <v>0.36111111111111099</v>
      </c>
      <c r="H95" s="25" t="s">
        <v>48</v>
      </c>
      <c r="I95" s="25">
        <v>9</v>
      </c>
      <c r="J95" s="25">
        <v>5</v>
      </c>
      <c r="K95" s="25">
        <v>3</v>
      </c>
      <c r="L95" s="25">
        <v>1</v>
      </c>
      <c r="O95" s="25" t="s">
        <v>48</v>
      </c>
      <c r="P95" s="25">
        <v>3</v>
      </c>
      <c r="Q95" s="25">
        <v>0</v>
      </c>
      <c r="R95" s="25">
        <v>2</v>
      </c>
      <c r="S95" s="25">
        <v>1</v>
      </c>
    </row>
    <row r="96" spans="1:19" x14ac:dyDescent="0.3">
      <c r="A96" s="25" t="s">
        <v>49</v>
      </c>
      <c r="B96" s="199">
        <v>1</v>
      </c>
      <c r="C96" s="199">
        <v>1</v>
      </c>
      <c r="D96" s="127">
        <v>0.88888888888888895</v>
      </c>
      <c r="E96" s="127">
        <v>0.77777777777777801</v>
      </c>
      <c r="H96" s="25" t="s">
        <v>49</v>
      </c>
      <c r="I96" s="25">
        <v>9</v>
      </c>
      <c r="J96" s="25">
        <v>8</v>
      </c>
      <c r="K96" s="25">
        <v>0</v>
      </c>
      <c r="L96" s="25">
        <v>1</v>
      </c>
      <c r="O96" s="25" t="s">
        <v>49</v>
      </c>
      <c r="P96" s="25">
        <v>3</v>
      </c>
      <c r="Q96" s="25">
        <v>3</v>
      </c>
      <c r="R96" s="25">
        <v>0</v>
      </c>
      <c r="S96" s="25">
        <v>0</v>
      </c>
    </row>
    <row r="97" spans="1:19" x14ac:dyDescent="0.3">
      <c r="A97" s="25" t="s">
        <v>50</v>
      </c>
      <c r="B97" s="199">
        <v>1</v>
      </c>
      <c r="C97" s="199">
        <v>1</v>
      </c>
      <c r="D97" s="127">
        <v>0.875</v>
      </c>
      <c r="E97" s="127">
        <v>0.75</v>
      </c>
      <c r="H97" s="25" t="s">
        <v>50</v>
      </c>
      <c r="I97" s="25">
        <v>8</v>
      </c>
      <c r="J97" s="25">
        <v>7</v>
      </c>
      <c r="K97" s="25">
        <v>0</v>
      </c>
      <c r="L97" s="25">
        <v>1</v>
      </c>
      <c r="O97" s="25" t="s">
        <v>50</v>
      </c>
      <c r="P97" s="25">
        <v>3</v>
      </c>
      <c r="Q97" s="25">
        <v>3</v>
      </c>
      <c r="R97" s="25">
        <v>0</v>
      </c>
      <c r="S97" s="25">
        <v>0</v>
      </c>
    </row>
    <row r="98" spans="1:19" x14ac:dyDescent="0.3">
      <c r="A98" s="25" t="s">
        <v>52</v>
      </c>
      <c r="B98" s="199">
        <v>1</v>
      </c>
      <c r="C98" s="199">
        <v>1</v>
      </c>
      <c r="D98" s="127">
        <v>0.88888888888888895</v>
      </c>
      <c r="E98" s="127">
        <v>0.77777777777777801</v>
      </c>
      <c r="G98" s="183"/>
      <c r="H98" s="25" t="s">
        <v>52</v>
      </c>
      <c r="I98" s="25">
        <v>9</v>
      </c>
      <c r="J98" s="25">
        <v>8</v>
      </c>
      <c r="K98" s="25">
        <v>0</v>
      </c>
      <c r="L98" s="25">
        <v>1</v>
      </c>
      <c r="O98" s="25" t="s">
        <v>52</v>
      </c>
      <c r="P98" s="25">
        <v>3</v>
      </c>
      <c r="Q98" s="25">
        <v>3</v>
      </c>
      <c r="R98" s="25">
        <v>0</v>
      </c>
      <c r="S98" s="25">
        <v>0</v>
      </c>
    </row>
    <row r="99" spans="1:19" x14ac:dyDescent="0.3">
      <c r="A99" s="25" t="s">
        <v>53</v>
      </c>
      <c r="B99" s="199">
        <v>1</v>
      </c>
      <c r="C99" s="199">
        <v>1</v>
      </c>
      <c r="D99" s="127">
        <v>0.88888888888888895</v>
      </c>
      <c r="E99" s="127">
        <v>0.77777777777777801</v>
      </c>
      <c r="H99" s="25" t="s">
        <v>53</v>
      </c>
      <c r="I99" s="25">
        <v>9</v>
      </c>
      <c r="J99" s="25">
        <v>8</v>
      </c>
      <c r="K99" s="25">
        <v>0</v>
      </c>
      <c r="L99" s="25">
        <v>1</v>
      </c>
      <c r="O99" s="25" t="s">
        <v>53</v>
      </c>
      <c r="P99" s="25">
        <v>3</v>
      </c>
      <c r="Q99" s="25">
        <v>3</v>
      </c>
      <c r="R99" s="25">
        <v>0</v>
      </c>
      <c r="S99" s="25">
        <v>0</v>
      </c>
    </row>
    <row r="100" spans="1:19" x14ac:dyDescent="0.3">
      <c r="A100" s="25" t="s">
        <v>54</v>
      </c>
      <c r="B100" s="199">
        <v>1</v>
      </c>
      <c r="C100" s="199">
        <v>1</v>
      </c>
      <c r="D100" s="127">
        <v>0.88888888888888895</v>
      </c>
      <c r="E100" s="127">
        <v>0.77777777777777801</v>
      </c>
      <c r="H100" s="25" t="s">
        <v>54</v>
      </c>
      <c r="I100" s="25">
        <v>9</v>
      </c>
      <c r="J100" s="25">
        <v>8</v>
      </c>
      <c r="K100" s="25">
        <v>0</v>
      </c>
      <c r="L100" s="25">
        <v>1</v>
      </c>
      <c r="O100" s="25" t="s">
        <v>54</v>
      </c>
      <c r="P100" s="25">
        <v>3</v>
      </c>
      <c r="Q100" s="25">
        <v>3</v>
      </c>
      <c r="R100" s="25">
        <v>0</v>
      </c>
      <c r="S100" s="25">
        <v>0</v>
      </c>
    </row>
    <row r="101" spans="1:19" x14ac:dyDescent="0.3">
      <c r="A101" s="25" t="s">
        <v>55</v>
      </c>
      <c r="B101" s="199">
        <v>1</v>
      </c>
      <c r="C101" s="199">
        <v>1</v>
      </c>
      <c r="D101" s="127">
        <v>0.88888888888888895</v>
      </c>
      <c r="E101" s="127">
        <v>0.77777777777777801</v>
      </c>
      <c r="H101" s="25" t="s">
        <v>55</v>
      </c>
      <c r="I101" s="25">
        <v>9</v>
      </c>
      <c r="J101" s="25">
        <v>8</v>
      </c>
      <c r="K101" s="25">
        <v>0</v>
      </c>
      <c r="L101" s="25">
        <v>1</v>
      </c>
      <c r="O101" s="25" t="s">
        <v>55</v>
      </c>
      <c r="P101" s="25">
        <v>3</v>
      </c>
      <c r="Q101" s="25">
        <v>3</v>
      </c>
      <c r="R101" s="25">
        <v>0</v>
      </c>
      <c r="S101" s="25">
        <v>0</v>
      </c>
    </row>
    <row r="102" spans="1:19" ht="17.100000000000001" customHeight="1" x14ac:dyDescent="0.3">
      <c r="A102" s="25" t="s">
        <v>58</v>
      </c>
      <c r="B102" s="199">
        <v>0.66659999999999997</v>
      </c>
      <c r="C102" s="199">
        <v>0.33329999999999999</v>
      </c>
      <c r="D102" s="127">
        <v>0.88888888888888895</v>
      </c>
      <c r="E102" s="127">
        <v>0.77777777777777801</v>
      </c>
      <c r="H102" s="25" t="s">
        <v>58</v>
      </c>
      <c r="I102" s="25">
        <v>9</v>
      </c>
      <c r="J102" s="25">
        <v>8</v>
      </c>
      <c r="K102" s="25">
        <v>0</v>
      </c>
      <c r="L102" s="25">
        <v>1</v>
      </c>
      <c r="O102" s="25" t="s">
        <v>58</v>
      </c>
      <c r="P102" s="25">
        <v>3</v>
      </c>
      <c r="Q102" s="25">
        <v>2</v>
      </c>
      <c r="R102" s="25">
        <v>1</v>
      </c>
      <c r="S102" s="25">
        <v>0</v>
      </c>
    </row>
    <row r="103" spans="1:19" x14ac:dyDescent="0.3">
      <c r="A103" s="25" t="s">
        <v>59</v>
      </c>
      <c r="B103" s="199">
        <v>0.66659999999999997</v>
      </c>
      <c r="C103" s="199">
        <v>0.33329999999999999</v>
      </c>
      <c r="D103" s="127">
        <v>0.66666666666666696</v>
      </c>
      <c r="E103" s="127">
        <v>0.44444444444444398</v>
      </c>
      <c r="H103" s="25" t="s">
        <v>59</v>
      </c>
      <c r="I103" s="25">
        <v>9</v>
      </c>
      <c r="J103" s="25">
        <v>6</v>
      </c>
      <c r="K103" s="25">
        <v>2</v>
      </c>
      <c r="L103" s="25">
        <v>1</v>
      </c>
      <c r="O103" s="25" t="s">
        <v>59</v>
      </c>
      <c r="P103" s="25">
        <v>3</v>
      </c>
      <c r="Q103" s="25">
        <v>1</v>
      </c>
      <c r="R103" s="25">
        <v>2</v>
      </c>
      <c r="S103" s="25">
        <v>0</v>
      </c>
    </row>
    <row r="104" spans="1:19" x14ac:dyDescent="0.3">
      <c r="A104" s="25" t="s">
        <v>56</v>
      </c>
      <c r="B104" s="199">
        <v>1</v>
      </c>
      <c r="C104" s="199">
        <v>1</v>
      </c>
      <c r="D104" s="127">
        <v>0.88888888888888895</v>
      </c>
      <c r="E104" s="127">
        <v>0.77777777777777801</v>
      </c>
      <c r="H104" s="25" t="s">
        <v>56</v>
      </c>
      <c r="I104" s="25">
        <v>9</v>
      </c>
      <c r="J104" s="25">
        <v>8</v>
      </c>
      <c r="K104" s="25">
        <v>0</v>
      </c>
      <c r="L104" s="25">
        <v>1</v>
      </c>
      <c r="O104" s="25" t="s">
        <v>56</v>
      </c>
      <c r="P104" s="25">
        <v>3</v>
      </c>
      <c r="Q104" s="25">
        <v>3</v>
      </c>
      <c r="R104" s="25">
        <v>0</v>
      </c>
      <c r="S104" s="25">
        <v>0</v>
      </c>
    </row>
    <row r="105" spans="1:19" x14ac:dyDescent="0.3">
      <c r="A105" s="25" t="s">
        <v>57</v>
      </c>
      <c r="B105" s="199">
        <v>1</v>
      </c>
      <c r="C105" s="199">
        <v>1</v>
      </c>
      <c r="D105" s="127">
        <v>0.88888888888888895</v>
      </c>
      <c r="E105" s="127">
        <v>0.77777777777777801</v>
      </c>
      <c r="H105" s="25" t="s">
        <v>57</v>
      </c>
      <c r="I105" s="25">
        <v>9</v>
      </c>
      <c r="J105" s="25">
        <v>8</v>
      </c>
      <c r="K105" s="25">
        <v>0</v>
      </c>
      <c r="L105" s="25">
        <v>1</v>
      </c>
      <c r="O105" s="25" t="s">
        <v>57</v>
      </c>
      <c r="P105" s="25">
        <v>3</v>
      </c>
      <c r="Q105" s="25">
        <v>3</v>
      </c>
      <c r="R105" s="25">
        <v>0</v>
      </c>
      <c r="S105" s="25">
        <v>0</v>
      </c>
    </row>
    <row r="106" spans="1:19" x14ac:dyDescent="0.3">
      <c r="A106" s="28" t="s">
        <v>179</v>
      </c>
      <c r="B106" s="210">
        <f>SUM(B85:B105)/21</f>
        <v>0.92061904761904756</v>
      </c>
      <c r="C106" s="210">
        <f>SUM(C85:C105)/21</f>
        <v>0.84126190476190477</v>
      </c>
      <c r="D106" s="210">
        <f>SUM(D85:D105)/21</f>
        <v>0.86706349206349231</v>
      </c>
      <c r="E106" s="210">
        <f>SUM(E85:E105)/21</f>
        <v>0.76455026455026476</v>
      </c>
      <c r="O106" s="25"/>
      <c r="P106" s="25"/>
      <c r="Q106" s="25"/>
      <c r="R106" s="25"/>
      <c r="S106" s="25"/>
    </row>
    <row r="107" spans="1:19" x14ac:dyDescent="0.3">
      <c r="A107" s="28"/>
      <c r="B107" s="210"/>
      <c r="C107" s="210"/>
      <c r="D107" s="210"/>
      <c r="E107" s="210"/>
      <c r="O107" s="25"/>
      <c r="P107" s="25"/>
      <c r="Q107" s="25"/>
      <c r="R107" s="25"/>
      <c r="S107" s="25"/>
    </row>
    <row r="108" spans="1:19" x14ac:dyDescent="0.3">
      <c r="A108" s="6" t="s">
        <v>1460</v>
      </c>
    </row>
    <row r="109" spans="1:19" x14ac:dyDescent="0.3">
      <c r="A109" s="4" t="s">
        <v>1461</v>
      </c>
    </row>
    <row r="110" spans="1:19" x14ac:dyDescent="0.3">
      <c r="A110" s="25" t="s">
        <v>42</v>
      </c>
      <c r="B110" s="30" t="s">
        <v>265</v>
      </c>
      <c r="C110" s="30" t="s">
        <v>262</v>
      </c>
      <c r="D110" s="30" t="s">
        <v>26</v>
      </c>
      <c r="E110" s="30" t="s">
        <v>25</v>
      </c>
      <c r="F110" s="30" t="s">
        <v>5</v>
      </c>
      <c r="G110" s="30" t="s">
        <v>30</v>
      </c>
      <c r="H110" s="30" t="s">
        <v>44</v>
      </c>
      <c r="I110" s="30" t="s">
        <v>32</v>
      </c>
      <c r="J110" s="30" t="s">
        <v>36</v>
      </c>
      <c r="K110" s="30" t="s">
        <v>60</v>
      </c>
      <c r="L110" s="30" t="s">
        <v>45</v>
      </c>
      <c r="M110" s="30" t="s">
        <v>28</v>
      </c>
      <c r="N110" s="30" t="s">
        <v>46</v>
      </c>
    </row>
    <row r="111" spans="1:19" x14ac:dyDescent="0.3">
      <c r="A111" s="25" t="s">
        <v>156</v>
      </c>
      <c r="B111" s="203">
        <v>1</v>
      </c>
      <c r="C111" s="203">
        <v>1</v>
      </c>
      <c r="D111" s="203">
        <v>1</v>
      </c>
      <c r="E111" s="203">
        <v>1</v>
      </c>
      <c r="F111" s="203">
        <v>1</v>
      </c>
      <c r="G111" s="203">
        <v>1</v>
      </c>
      <c r="H111" s="203">
        <v>1</v>
      </c>
      <c r="I111" s="203">
        <v>1</v>
      </c>
      <c r="J111" s="203">
        <v>1</v>
      </c>
      <c r="K111" s="203">
        <v>1</v>
      </c>
      <c r="L111" s="203">
        <v>1</v>
      </c>
      <c r="M111" s="203">
        <v>1</v>
      </c>
      <c r="N111" s="203">
        <v>1</v>
      </c>
    </row>
    <row r="112" spans="1:19" x14ac:dyDescent="0.3">
      <c r="A112" s="25" t="s">
        <v>154</v>
      </c>
      <c r="B112" s="203">
        <v>1</v>
      </c>
      <c r="C112" s="203">
        <v>1</v>
      </c>
      <c r="D112" s="203">
        <v>1</v>
      </c>
      <c r="E112" s="203">
        <v>1</v>
      </c>
      <c r="F112" s="203">
        <v>1</v>
      </c>
      <c r="G112" s="203">
        <v>1</v>
      </c>
      <c r="H112" s="203">
        <v>1</v>
      </c>
      <c r="I112" s="203">
        <v>1</v>
      </c>
      <c r="J112" s="203">
        <v>1</v>
      </c>
      <c r="K112" s="203">
        <v>1</v>
      </c>
      <c r="L112" s="203">
        <v>1</v>
      </c>
      <c r="M112" s="203">
        <v>1</v>
      </c>
      <c r="N112" s="203">
        <v>1</v>
      </c>
    </row>
    <row r="113" spans="1:14" x14ac:dyDescent="0.3">
      <c r="A113" s="25" t="s">
        <v>155</v>
      </c>
      <c r="B113" s="203">
        <v>1</v>
      </c>
      <c r="C113" s="203">
        <v>1</v>
      </c>
      <c r="D113" s="203">
        <v>1</v>
      </c>
      <c r="E113" s="203">
        <v>1</v>
      </c>
      <c r="F113" s="203">
        <v>1</v>
      </c>
      <c r="G113" s="203">
        <v>1</v>
      </c>
      <c r="H113" s="203">
        <v>1</v>
      </c>
      <c r="I113" s="203">
        <v>1</v>
      </c>
      <c r="J113" s="203">
        <v>1</v>
      </c>
      <c r="K113" s="203">
        <v>1</v>
      </c>
      <c r="L113" s="203">
        <v>1</v>
      </c>
      <c r="M113" s="203">
        <v>1</v>
      </c>
      <c r="N113" s="203">
        <v>1</v>
      </c>
    </row>
    <row r="114" spans="1:14" x14ac:dyDescent="0.3">
      <c r="A114" s="25" t="s">
        <v>157</v>
      </c>
      <c r="B114" s="203">
        <v>1</v>
      </c>
      <c r="C114" s="203">
        <v>1</v>
      </c>
      <c r="D114" s="203">
        <v>1</v>
      </c>
      <c r="E114" s="203">
        <v>1</v>
      </c>
      <c r="F114" s="203">
        <v>1</v>
      </c>
      <c r="G114" s="203">
        <v>0</v>
      </c>
      <c r="H114" s="203">
        <v>0</v>
      </c>
      <c r="I114" s="203">
        <v>1</v>
      </c>
      <c r="J114" s="203">
        <v>0</v>
      </c>
      <c r="K114" s="203">
        <v>0</v>
      </c>
      <c r="L114" s="203">
        <v>0</v>
      </c>
      <c r="M114" s="203">
        <v>1</v>
      </c>
      <c r="N114" s="203">
        <v>1</v>
      </c>
    </row>
    <row r="115" spans="1:14" x14ac:dyDescent="0.3">
      <c r="A115" s="25" t="s">
        <v>158</v>
      </c>
      <c r="B115" s="203">
        <v>1</v>
      </c>
      <c r="C115" s="203">
        <v>1</v>
      </c>
      <c r="D115" s="203">
        <v>1</v>
      </c>
      <c r="E115" s="203">
        <v>1</v>
      </c>
      <c r="F115" s="203">
        <v>1</v>
      </c>
      <c r="G115" s="203">
        <v>1</v>
      </c>
      <c r="H115" s="203">
        <v>1</v>
      </c>
      <c r="I115" s="203">
        <v>1</v>
      </c>
      <c r="J115" s="203">
        <v>1</v>
      </c>
      <c r="K115" s="203">
        <v>1</v>
      </c>
      <c r="L115" s="203">
        <v>1</v>
      </c>
      <c r="M115" s="203">
        <v>1</v>
      </c>
      <c r="N115" s="203">
        <v>1</v>
      </c>
    </row>
    <row r="116" spans="1:14" x14ac:dyDescent="0.3">
      <c r="A116" s="25" t="s">
        <v>159</v>
      </c>
      <c r="B116" s="203">
        <v>1</v>
      </c>
      <c r="C116" s="203">
        <v>1</v>
      </c>
      <c r="D116" s="203">
        <v>1</v>
      </c>
      <c r="E116" s="203">
        <v>1</v>
      </c>
      <c r="F116" s="203">
        <v>1</v>
      </c>
      <c r="G116" s="203">
        <v>1</v>
      </c>
      <c r="H116" s="203">
        <v>1</v>
      </c>
      <c r="I116" s="203">
        <v>1</v>
      </c>
      <c r="J116" s="203">
        <v>1</v>
      </c>
      <c r="K116" s="203">
        <v>1</v>
      </c>
      <c r="L116" s="203">
        <v>1</v>
      </c>
      <c r="M116" s="203">
        <v>1</v>
      </c>
      <c r="N116" s="203">
        <v>1</v>
      </c>
    </row>
    <row r="117" spans="1:14" x14ac:dyDescent="0.3">
      <c r="A117" s="25" t="s">
        <v>160</v>
      </c>
      <c r="B117" s="203">
        <v>1</v>
      </c>
      <c r="C117" s="203">
        <v>1</v>
      </c>
      <c r="D117" s="203">
        <v>1</v>
      </c>
      <c r="E117" s="203">
        <v>1</v>
      </c>
      <c r="F117" s="203">
        <v>1</v>
      </c>
      <c r="G117" s="203">
        <v>1</v>
      </c>
      <c r="H117" s="203">
        <v>1</v>
      </c>
      <c r="I117" s="203">
        <v>1</v>
      </c>
      <c r="J117" s="203">
        <v>1</v>
      </c>
      <c r="K117" s="203">
        <v>1</v>
      </c>
      <c r="L117" s="203">
        <v>1</v>
      </c>
      <c r="M117" s="203">
        <v>1</v>
      </c>
      <c r="N117" s="203">
        <v>1</v>
      </c>
    </row>
    <row r="118" spans="1:14" x14ac:dyDescent="0.3">
      <c r="A118" s="25" t="s">
        <v>161</v>
      </c>
      <c r="B118" s="203">
        <v>0</v>
      </c>
      <c r="C118" s="203">
        <v>1</v>
      </c>
      <c r="D118" s="203">
        <v>0</v>
      </c>
      <c r="E118" s="203">
        <v>0</v>
      </c>
      <c r="F118" s="203">
        <v>1</v>
      </c>
      <c r="G118" s="203">
        <v>1</v>
      </c>
      <c r="H118" s="203">
        <v>1</v>
      </c>
      <c r="I118" s="203">
        <v>1</v>
      </c>
      <c r="J118" s="203">
        <v>1</v>
      </c>
      <c r="K118" s="203">
        <v>1</v>
      </c>
      <c r="L118" s="203">
        <v>1</v>
      </c>
      <c r="M118" s="203">
        <v>0</v>
      </c>
      <c r="N118" s="203">
        <v>0</v>
      </c>
    </row>
    <row r="119" spans="1:14" x14ac:dyDescent="0.3">
      <c r="A119" s="25" t="s">
        <v>162</v>
      </c>
      <c r="B119" s="203">
        <v>0</v>
      </c>
      <c r="C119" s="203">
        <v>1</v>
      </c>
      <c r="D119" s="203">
        <v>1</v>
      </c>
      <c r="E119" s="203">
        <v>0</v>
      </c>
      <c r="F119" s="203">
        <v>0</v>
      </c>
      <c r="G119" s="203">
        <v>1</v>
      </c>
      <c r="H119" s="203">
        <v>1</v>
      </c>
      <c r="I119" s="203">
        <v>1</v>
      </c>
      <c r="J119" s="203">
        <v>1</v>
      </c>
      <c r="K119" s="203">
        <v>1</v>
      </c>
      <c r="L119" s="203">
        <v>1</v>
      </c>
      <c r="M119" s="203">
        <v>1</v>
      </c>
      <c r="N119" s="203">
        <v>1</v>
      </c>
    </row>
    <row r="120" spans="1:14" x14ac:dyDescent="0.3">
      <c r="A120" s="25" t="s">
        <v>47</v>
      </c>
      <c r="B120" s="203">
        <v>1</v>
      </c>
      <c r="C120" s="203">
        <v>1</v>
      </c>
      <c r="D120" s="203">
        <v>1</v>
      </c>
      <c r="E120" s="203">
        <v>1</v>
      </c>
      <c r="F120" s="203">
        <v>0</v>
      </c>
      <c r="G120" s="203">
        <v>1</v>
      </c>
      <c r="H120" s="203">
        <v>1</v>
      </c>
      <c r="I120" s="203">
        <v>1</v>
      </c>
      <c r="J120" s="203">
        <v>1</v>
      </c>
      <c r="K120" s="203">
        <v>1</v>
      </c>
      <c r="L120" s="203">
        <v>1</v>
      </c>
      <c r="M120" s="203">
        <v>1</v>
      </c>
      <c r="N120" s="203">
        <v>1</v>
      </c>
    </row>
    <row r="121" spans="1:14" x14ac:dyDescent="0.3">
      <c r="A121" s="25" t="s">
        <v>48</v>
      </c>
      <c r="B121" s="203">
        <v>0</v>
      </c>
      <c r="C121" s="203">
        <v>1</v>
      </c>
      <c r="D121" s="203">
        <v>1</v>
      </c>
      <c r="E121" s="203">
        <v>0</v>
      </c>
      <c r="F121" s="203">
        <v>0</v>
      </c>
      <c r="G121" s="203">
        <v>0</v>
      </c>
      <c r="H121" s="203">
        <v>0</v>
      </c>
      <c r="I121" s="203">
        <v>1</v>
      </c>
      <c r="J121" s="203">
        <v>0</v>
      </c>
      <c r="K121" s="203">
        <v>0</v>
      </c>
      <c r="L121" s="203">
        <v>0</v>
      </c>
      <c r="M121" s="203">
        <v>1</v>
      </c>
      <c r="N121" s="203">
        <v>1</v>
      </c>
    </row>
    <row r="122" spans="1:14" x14ac:dyDescent="0.3">
      <c r="A122" s="25" t="s">
        <v>49</v>
      </c>
      <c r="B122" s="203">
        <v>1</v>
      </c>
      <c r="C122" s="203">
        <v>1</v>
      </c>
      <c r="D122" s="203">
        <v>1</v>
      </c>
      <c r="E122" s="203">
        <v>1</v>
      </c>
      <c r="F122" s="203">
        <v>0</v>
      </c>
      <c r="G122" s="203">
        <v>1</v>
      </c>
      <c r="H122" s="203">
        <v>1</v>
      </c>
      <c r="I122" s="203">
        <v>1</v>
      </c>
      <c r="J122" s="203">
        <v>1</v>
      </c>
      <c r="K122" s="203">
        <v>1</v>
      </c>
      <c r="L122" s="203">
        <v>1</v>
      </c>
      <c r="M122" s="203">
        <v>1</v>
      </c>
      <c r="N122" s="203">
        <v>1</v>
      </c>
    </row>
    <row r="123" spans="1:14" x14ac:dyDescent="0.3">
      <c r="A123" s="25" t="s">
        <v>50</v>
      </c>
      <c r="B123" s="203">
        <v>1</v>
      </c>
      <c r="C123" s="203">
        <v>1</v>
      </c>
      <c r="D123" s="203">
        <v>1</v>
      </c>
      <c r="E123" s="203">
        <v>1</v>
      </c>
      <c r="F123" s="203">
        <v>0</v>
      </c>
      <c r="G123" s="203">
        <v>1</v>
      </c>
      <c r="H123" s="203" t="s">
        <v>51</v>
      </c>
      <c r="I123" s="203">
        <v>1</v>
      </c>
      <c r="J123" s="203">
        <v>1</v>
      </c>
      <c r="K123" s="203">
        <v>1</v>
      </c>
      <c r="L123" s="203">
        <v>1</v>
      </c>
      <c r="M123" s="203">
        <v>1</v>
      </c>
      <c r="N123" s="203">
        <v>1</v>
      </c>
    </row>
    <row r="124" spans="1:14" x14ac:dyDescent="0.3">
      <c r="A124" s="25" t="s">
        <v>52</v>
      </c>
      <c r="B124" s="203">
        <v>1</v>
      </c>
      <c r="C124" s="203">
        <v>1</v>
      </c>
      <c r="D124" s="203">
        <v>1</v>
      </c>
      <c r="E124" s="203">
        <v>1</v>
      </c>
      <c r="F124" s="203">
        <v>0</v>
      </c>
      <c r="G124" s="203">
        <v>1</v>
      </c>
      <c r="H124" s="203">
        <v>1</v>
      </c>
      <c r="I124" s="203">
        <v>1</v>
      </c>
      <c r="J124" s="203">
        <v>1</v>
      </c>
      <c r="K124" s="203">
        <v>1</v>
      </c>
      <c r="L124" s="203">
        <v>1</v>
      </c>
      <c r="M124" s="203">
        <v>1</v>
      </c>
      <c r="N124" s="203">
        <v>1</v>
      </c>
    </row>
    <row r="125" spans="1:14" x14ac:dyDescent="0.3">
      <c r="A125" s="25" t="s">
        <v>53</v>
      </c>
      <c r="B125" s="203">
        <v>1</v>
      </c>
      <c r="C125" s="203">
        <v>1</v>
      </c>
      <c r="D125" s="203">
        <v>1</v>
      </c>
      <c r="E125" s="203">
        <v>1</v>
      </c>
      <c r="F125" s="203">
        <v>0</v>
      </c>
      <c r="G125" s="203">
        <v>1</v>
      </c>
      <c r="H125" s="203">
        <v>1</v>
      </c>
      <c r="I125" s="203">
        <v>1</v>
      </c>
      <c r="J125" s="203">
        <v>1</v>
      </c>
      <c r="K125" s="203">
        <v>1</v>
      </c>
      <c r="L125" s="203">
        <v>1</v>
      </c>
      <c r="M125" s="203">
        <v>1</v>
      </c>
      <c r="N125" s="203">
        <v>1</v>
      </c>
    </row>
    <row r="126" spans="1:14" x14ac:dyDescent="0.3">
      <c r="A126" s="25" t="s">
        <v>54</v>
      </c>
      <c r="B126" s="203">
        <v>1</v>
      </c>
      <c r="C126" s="203">
        <v>1</v>
      </c>
      <c r="D126" s="203">
        <v>1</v>
      </c>
      <c r="E126" s="203">
        <v>1</v>
      </c>
      <c r="F126" s="203">
        <v>0</v>
      </c>
      <c r="G126" s="203">
        <v>1</v>
      </c>
      <c r="H126" s="203">
        <v>1</v>
      </c>
      <c r="I126" s="203">
        <v>1</v>
      </c>
      <c r="J126" s="203">
        <v>1</v>
      </c>
      <c r="K126" s="203">
        <v>1</v>
      </c>
      <c r="L126" s="203">
        <v>1</v>
      </c>
      <c r="M126" s="203">
        <v>1</v>
      </c>
      <c r="N126" s="203">
        <v>1</v>
      </c>
    </row>
    <row r="127" spans="1:14" x14ac:dyDescent="0.3">
      <c r="A127" s="25" t="s">
        <v>55</v>
      </c>
      <c r="B127" s="203">
        <v>1</v>
      </c>
      <c r="C127" s="203">
        <v>1</v>
      </c>
      <c r="D127" s="203">
        <v>1</v>
      </c>
      <c r="E127" s="203">
        <v>1</v>
      </c>
      <c r="F127" s="203">
        <v>0</v>
      </c>
      <c r="G127" s="203">
        <v>1</v>
      </c>
      <c r="H127" s="203">
        <v>1</v>
      </c>
      <c r="I127" s="203">
        <v>1</v>
      </c>
      <c r="J127" s="203">
        <v>1</v>
      </c>
      <c r="K127" s="203">
        <v>1</v>
      </c>
      <c r="L127" s="203">
        <v>1</v>
      </c>
      <c r="M127" s="203">
        <v>1</v>
      </c>
      <c r="N127" s="203">
        <v>1</v>
      </c>
    </row>
    <row r="128" spans="1:14" x14ac:dyDescent="0.3">
      <c r="A128" s="25" t="s">
        <v>58</v>
      </c>
      <c r="B128" s="203">
        <v>0</v>
      </c>
      <c r="C128" s="203">
        <v>1</v>
      </c>
      <c r="D128" s="203">
        <v>1</v>
      </c>
      <c r="E128" s="203">
        <v>0</v>
      </c>
      <c r="F128" s="203">
        <v>0</v>
      </c>
      <c r="G128" s="203">
        <v>1</v>
      </c>
      <c r="H128" s="203">
        <v>1</v>
      </c>
      <c r="I128" s="203">
        <v>1</v>
      </c>
      <c r="J128" s="203">
        <v>1</v>
      </c>
      <c r="K128" s="203">
        <v>1</v>
      </c>
      <c r="L128" s="203">
        <v>1</v>
      </c>
      <c r="M128" s="203">
        <v>1</v>
      </c>
      <c r="N128" s="203">
        <v>1</v>
      </c>
    </row>
    <row r="129" spans="1:14" x14ac:dyDescent="0.3">
      <c r="A129" s="25" t="s">
        <v>59</v>
      </c>
      <c r="B129" s="203">
        <v>0</v>
      </c>
      <c r="C129" s="203">
        <v>1</v>
      </c>
      <c r="D129" s="203">
        <v>0</v>
      </c>
      <c r="E129" s="203">
        <v>0</v>
      </c>
      <c r="F129" s="203">
        <v>0</v>
      </c>
      <c r="G129" s="203">
        <v>1</v>
      </c>
      <c r="H129" s="203">
        <v>1</v>
      </c>
      <c r="I129" s="203">
        <v>1</v>
      </c>
      <c r="J129" s="203">
        <v>1</v>
      </c>
      <c r="K129" s="203">
        <v>1</v>
      </c>
      <c r="L129" s="203">
        <v>1</v>
      </c>
      <c r="M129" s="203">
        <v>0</v>
      </c>
      <c r="N129" s="203">
        <v>0</v>
      </c>
    </row>
    <row r="130" spans="1:14" x14ac:dyDescent="0.3">
      <c r="A130" s="25" t="s">
        <v>56</v>
      </c>
      <c r="B130" s="203">
        <v>1</v>
      </c>
      <c r="C130" s="203">
        <v>1</v>
      </c>
      <c r="D130" s="203">
        <v>1</v>
      </c>
      <c r="E130" s="203">
        <v>1</v>
      </c>
      <c r="F130" s="203">
        <v>0</v>
      </c>
      <c r="G130" s="203">
        <v>1</v>
      </c>
      <c r="H130" s="203">
        <v>1</v>
      </c>
      <c r="I130" s="203">
        <v>1</v>
      </c>
      <c r="J130" s="203">
        <v>1</v>
      </c>
      <c r="K130" s="203">
        <v>1</v>
      </c>
      <c r="L130" s="203">
        <v>1</v>
      </c>
      <c r="M130" s="203">
        <v>1</v>
      </c>
      <c r="N130" s="203">
        <v>1</v>
      </c>
    </row>
    <row r="131" spans="1:14" x14ac:dyDescent="0.3">
      <c r="A131" s="25" t="s">
        <v>57</v>
      </c>
      <c r="B131" s="203">
        <v>1</v>
      </c>
      <c r="C131" s="203">
        <v>1</v>
      </c>
      <c r="D131" s="203">
        <v>1</v>
      </c>
      <c r="E131" s="203">
        <v>1</v>
      </c>
      <c r="F131" s="203">
        <v>0</v>
      </c>
      <c r="G131" s="203">
        <v>1</v>
      </c>
      <c r="H131" s="203">
        <v>1</v>
      </c>
      <c r="I131" s="203">
        <v>1</v>
      </c>
      <c r="J131" s="203">
        <v>1</v>
      </c>
      <c r="K131" s="203">
        <v>1</v>
      </c>
      <c r="L131" s="203">
        <v>1</v>
      </c>
      <c r="M131" s="203">
        <v>1</v>
      </c>
      <c r="N131" s="203">
        <v>1</v>
      </c>
    </row>
    <row r="132" spans="1:14" x14ac:dyDescent="0.3">
      <c r="A132" s="25" t="s">
        <v>179</v>
      </c>
      <c r="B132" s="212">
        <f t="shared" ref="B132:E132" si="0">SUM(B111:B131)/21</f>
        <v>0.76190476190476186</v>
      </c>
      <c r="C132" s="213">
        <f t="shared" si="0"/>
        <v>1</v>
      </c>
      <c r="D132" s="211">
        <f t="shared" si="0"/>
        <v>0.90476190476190477</v>
      </c>
      <c r="E132" s="212">
        <f t="shared" si="0"/>
        <v>0.76190476190476186</v>
      </c>
      <c r="F132" s="214">
        <f>SUM(F111:F131)/21</f>
        <v>0.38095238095238093</v>
      </c>
      <c r="G132" s="211">
        <f t="shared" ref="G132:N132" si="1">SUM(G111:G131)/21</f>
        <v>0.90476190476190477</v>
      </c>
      <c r="H132" s="211">
        <f>SUM(H111:H131)/20</f>
        <v>0.9</v>
      </c>
      <c r="I132" s="213">
        <f t="shared" si="1"/>
        <v>1</v>
      </c>
      <c r="J132" s="211">
        <f t="shared" si="1"/>
        <v>0.90476190476190477</v>
      </c>
      <c r="K132" s="211">
        <f t="shared" si="1"/>
        <v>0.90476190476190477</v>
      </c>
      <c r="L132" s="211">
        <f t="shared" si="1"/>
        <v>0.90476190476190477</v>
      </c>
      <c r="M132" s="211">
        <f t="shared" si="1"/>
        <v>0.90476190476190477</v>
      </c>
      <c r="N132" s="211">
        <f t="shared" si="1"/>
        <v>0.90476190476190477</v>
      </c>
    </row>
    <row r="134" spans="1:14" x14ac:dyDescent="0.3">
      <c r="B134" s="184"/>
      <c r="F134" s="184"/>
    </row>
    <row r="141" spans="1:14" x14ac:dyDescent="0.3">
      <c r="E141" s="5"/>
      <c r="F141" s="5"/>
      <c r="G141" s="5"/>
      <c r="H141" s="5"/>
      <c r="I141" s="5"/>
      <c r="J141" s="5"/>
      <c r="K141" s="5"/>
    </row>
    <row r="142" spans="1:14" x14ac:dyDescent="0.3">
      <c r="E142" s="5"/>
      <c r="F142" s="5"/>
      <c r="G142" s="5"/>
      <c r="H142" s="5"/>
      <c r="I142" s="5"/>
      <c r="J142" s="5"/>
      <c r="K142" s="5"/>
    </row>
    <row r="143" spans="1:14" x14ac:dyDescent="0.3">
      <c r="E143" s="5"/>
      <c r="F143" s="5"/>
      <c r="G143" s="5"/>
      <c r="H143" s="5"/>
      <c r="I143" s="5"/>
      <c r="J143" s="5"/>
      <c r="K143" s="5"/>
    </row>
    <row r="144" spans="1:14" x14ac:dyDescent="0.3">
      <c r="E144" s="5"/>
      <c r="F144" s="5"/>
      <c r="G144" s="5"/>
      <c r="H144" s="5"/>
      <c r="I144" s="5"/>
      <c r="J144" s="5"/>
      <c r="K144" s="5"/>
      <c r="L144" s="6"/>
      <c r="M144" s="6"/>
    </row>
    <row r="145" spans="5:11" x14ac:dyDescent="0.3">
      <c r="E145" s="5"/>
      <c r="F145" s="5"/>
      <c r="G145" s="5"/>
      <c r="H145" s="5"/>
      <c r="I145" s="5"/>
      <c r="J145" s="5"/>
      <c r="K145" s="5"/>
    </row>
    <row r="146" spans="5:11" x14ac:dyDescent="0.3">
      <c r="E146" s="5"/>
      <c r="F146" s="5"/>
      <c r="G146" s="5"/>
      <c r="H146" s="5"/>
      <c r="I146" s="5"/>
      <c r="J146" s="5"/>
      <c r="K146" s="5"/>
    </row>
    <row r="147" spans="5:11" x14ac:dyDescent="0.3">
      <c r="E147" s="5"/>
      <c r="F147" s="5"/>
      <c r="G147" s="5"/>
      <c r="H147" s="5"/>
      <c r="I147" s="5"/>
      <c r="J147" s="5"/>
      <c r="K147" s="5"/>
    </row>
    <row r="148" spans="5:11" x14ac:dyDescent="0.3">
      <c r="E148" s="5"/>
      <c r="F148" s="5"/>
      <c r="G148" s="5"/>
      <c r="H148" s="5"/>
      <c r="I148" s="5"/>
      <c r="J148" s="5"/>
      <c r="K148" s="5"/>
    </row>
    <row r="149" spans="5:11" x14ac:dyDescent="0.3">
      <c r="E149" s="5"/>
      <c r="F149" s="5"/>
      <c r="G149" s="5"/>
      <c r="H149" s="5"/>
      <c r="I149" s="5"/>
      <c r="J149" s="5"/>
      <c r="K149" s="5"/>
    </row>
    <row r="150" spans="5:11" x14ac:dyDescent="0.3">
      <c r="E150" s="5"/>
      <c r="F150" s="5"/>
      <c r="G150" s="5"/>
      <c r="H150" s="5"/>
      <c r="I150" s="5"/>
      <c r="J150" s="5"/>
      <c r="K150" s="5"/>
    </row>
    <row r="151" spans="5:11" x14ac:dyDescent="0.3">
      <c r="E151" s="5"/>
      <c r="F151" s="5"/>
      <c r="G151" s="5"/>
      <c r="H151" s="5"/>
      <c r="I151" s="5"/>
      <c r="J151" s="5"/>
      <c r="K151" s="5"/>
    </row>
    <row r="152" spans="5:11" x14ac:dyDescent="0.3">
      <c r="E152" s="5"/>
      <c r="F152" s="5"/>
      <c r="G152" s="5"/>
      <c r="H152" s="5"/>
      <c r="I152" s="5"/>
      <c r="J152" s="5"/>
      <c r="K152" s="5"/>
    </row>
    <row r="153" spans="5:11" x14ac:dyDescent="0.3">
      <c r="E153" s="5"/>
      <c r="F153" s="5"/>
      <c r="G153" s="5"/>
      <c r="H153" s="5"/>
      <c r="I153" s="5"/>
      <c r="J153" s="5"/>
      <c r="K153" s="5"/>
    </row>
    <row r="154" spans="5:11" x14ac:dyDescent="0.3">
      <c r="E154" s="5"/>
      <c r="F154" s="5"/>
      <c r="G154" s="5"/>
      <c r="H154" s="5"/>
      <c r="I154" s="5"/>
      <c r="J154" s="5"/>
      <c r="K154" s="5"/>
    </row>
    <row r="155" spans="5:11" x14ac:dyDescent="0.3">
      <c r="E155" s="5"/>
      <c r="F155" s="5"/>
      <c r="G155" s="5"/>
      <c r="H155" s="5"/>
      <c r="I155" s="5"/>
      <c r="J155" s="5"/>
      <c r="K155" s="5"/>
    </row>
    <row r="156" spans="5:11" x14ac:dyDescent="0.3">
      <c r="E156" s="5"/>
      <c r="F156" s="5"/>
      <c r="G156" s="5"/>
      <c r="H156" s="5"/>
      <c r="I156" s="5"/>
      <c r="J156" s="5"/>
      <c r="K156" s="5"/>
    </row>
    <row r="157" spans="5:11" x14ac:dyDescent="0.3">
      <c r="E157" s="5"/>
      <c r="F157" s="5"/>
      <c r="G157" s="5"/>
      <c r="H157" s="5"/>
      <c r="I157" s="5"/>
      <c r="J157" s="5"/>
      <c r="K157" s="5"/>
    </row>
    <row r="158" spans="5:11" x14ac:dyDescent="0.3">
      <c r="E158" s="5"/>
      <c r="F158" s="5"/>
      <c r="G158" s="5"/>
      <c r="H158" s="5"/>
      <c r="I158" s="5"/>
      <c r="J158" s="5"/>
      <c r="K158" s="5"/>
    </row>
    <row r="159" spans="5:11" x14ac:dyDescent="0.3">
      <c r="G159" s="5"/>
      <c r="H159" s="5"/>
      <c r="I159" s="5"/>
      <c r="J159" s="5"/>
      <c r="K159" s="5"/>
    </row>
    <row r="160" spans="5:11" x14ac:dyDescent="0.3">
      <c r="G160" s="5"/>
      <c r="H160" s="5"/>
      <c r="I160" s="5"/>
      <c r="J160" s="5"/>
      <c r="K160" s="5"/>
    </row>
    <row r="161" spans="7:11" x14ac:dyDescent="0.3">
      <c r="G161" s="5"/>
      <c r="H161" s="5"/>
      <c r="I161" s="5"/>
      <c r="J161" s="5"/>
      <c r="K161" s="5"/>
    </row>
    <row r="162" spans="7:11" x14ac:dyDescent="0.3">
      <c r="G162" s="5"/>
      <c r="H162" s="5"/>
      <c r="I162" s="5"/>
      <c r="J162" s="5"/>
      <c r="K162" s="5"/>
    </row>
    <row r="163" spans="7:11" x14ac:dyDescent="0.3">
      <c r="G163" s="5"/>
      <c r="H163" s="5"/>
      <c r="I163" s="5"/>
      <c r="J163" s="5"/>
      <c r="K163" s="5"/>
    </row>
    <row r="164" spans="7:11" x14ac:dyDescent="0.3">
      <c r="G164" s="5"/>
      <c r="H164" s="5"/>
      <c r="I164" s="5"/>
      <c r="J164" s="5"/>
      <c r="K164" s="5"/>
    </row>
    <row r="165" spans="7:11" x14ac:dyDescent="0.3">
      <c r="G165" s="5"/>
      <c r="H165" s="5"/>
      <c r="I165" s="5"/>
      <c r="J165" s="5"/>
      <c r="K165" s="5"/>
    </row>
    <row r="166" spans="7:11" x14ac:dyDescent="0.3">
      <c r="G166" s="5"/>
      <c r="H166" s="5"/>
      <c r="I166" s="5"/>
      <c r="J166" s="5"/>
      <c r="K166" s="5"/>
    </row>
    <row r="167" spans="7:11" x14ac:dyDescent="0.3">
      <c r="G167" s="5"/>
      <c r="H167" s="5"/>
      <c r="I167" s="5"/>
      <c r="J167" s="5"/>
      <c r="K167" s="5"/>
    </row>
    <row r="168" spans="7:11" x14ac:dyDescent="0.3">
      <c r="G168" s="5"/>
      <c r="H168" s="5"/>
      <c r="I168" s="5"/>
      <c r="J168" s="5"/>
      <c r="K168" s="5"/>
    </row>
    <row r="169" spans="7:11" x14ac:dyDescent="0.3">
      <c r="G169" s="5"/>
      <c r="H169" s="5"/>
      <c r="I169" s="5"/>
      <c r="J169" s="5"/>
      <c r="K169" s="5"/>
    </row>
  </sheetData>
  <conditionalFormatting sqref="B132:N132">
    <cfRule type="colorScale" priority="1">
      <colorScale>
        <cfvo type="min"/>
        <cfvo type="percentile" val="50"/>
        <cfvo type="max"/>
        <color rgb="FFF8696B"/>
        <color rgb="FFFFEB84"/>
        <color rgb="FF63BE7B"/>
      </colorScale>
    </cfRule>
  </conditionalFormatting>
  <pageMargins left="0.70866141732283472" right="0.70866141732283472" top="0.55118110236220474" bottom="0.55118110236220474" header="0.31496062992125984" footer="0.31496062992125984"/>
  <pageSetup paperSize="9" scale="36" fitToHeight="0" orientation="landscape" r:id="rId1"/>
  <headerFooter>
    <oddHeader>&amp;L&amp;G</oddHeader>
    <oddFooter>&amp;C&amp;"Roboto Condensed,Normal"&amp;9Página &amp;P</oddFooter>
  </headerFooter>
  <drawing r:id="rId2"/>
  <legacyDrawingHF r:id="rId3"/>
  <tableParts count="5">
    <tablePart r:id="rId4"/>
    <tablePart r:id="rId5"/>
    <tablePart r:id="rId6"/>
    <tablePart r:id="rId7"/>
    <tablePart r:id="rId8"/>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0ADDA-45FD-7242-9B6C-7B48A440F5E5}">
  <sheetPr codeName="Hoja37">
    <tabColor theme="5"/>
    <pageSetUpPr fitToPage="1"/>
  </sheetPr>
  <dimension ref="A1:O67"/>
  <sheetViews>
    <sheetView view="pageLayout" zoomScaleNormal="93" workbookViewId="0">
      <selection activeCell="A54" sqref="A54"/>
    </sheetView>
  </sheetViews>
  <sheetFormatPr baseColWidth="10" defaultRowHeight="17.25" x14ac:dyDescent="0.3"/>
  <cols>
    <col min="1" max="1" width="17.625" style="4" customWidth="1"/>
    <col min="2" max="13" width="15.5" style="4" customWidth="1"/>
    <col min="14" max="16384" width="11" style="4"/>
  </cols>
  <sheetData>
    <row r="1" spans="1:9" ht="22.5" x14ac:dyDescent="0.3">
      <c r="A1" s="185" t="s">
        <v>1463</v>
      </c>
      <c r="B1" s="179"/>
      <c r="C1" s="179"/>
      <c r="D1" s="179"/>
      <c r="E1" s="179"/>
      <c r="F1" s="179"/>
      <c r="G1" s="179"/>
    </row>
    <row r="2" spans="1:9" x14ac:dyDescent="0.3">
      <c r="A2" s="124" t="s">
        <v>1457</v>
      </c>
      <c r="B2" s="124"/>
      <c r="C2" s="124"/>
      <c r="D2" s="124"/>
      <c r="E2" s="124"/>
    </row>
    <row r="3" spans="1:9" x14ac:dyDescent="0.3">
      <c r="A3" s="124" t="s">
        <v>1456</v>
      </c>
      <c r="B3" s="124"/>
      <c r="C3" s="124"/>
      <c r="D3" s="124"/>
      <c r="E3" s="124"/>
      <c r="F3" s="124"/>
      <c r="G3" s="124"/>
      <c r="H3" s="124"/>
      <c r="I3" s="124"/>
    </row>
    <row r="4" spans="1:9" x14ac:dyDescent="0.3">
      <c r="A4" s="124" t="s">
        <v>1468</v>
      </c>
      <c r="B4" s="124"/>
      <c r="C4" s="124"/>
      <c r="D4" s="124"/>
      <c r="E4" s="124"/>
      <c r="F4" s="124"/>
      <c r="G4" s="124"/>
    </row>
    <row r="5" spans="1:9" x14ac:dyDescent="0.3">
      <c r="A5" s="124" t="s">
        <v>1188</v>
      </c>
      <c r="B5" s="124"/>
    </row>
    <row r="6" spans="1:9" x14ac:dyDescent="0.3">
      <c r="A6" s="124"/>
      <c r="B6" s="124"/>
    </row>
    <row r="7" spans="1:9" x14ac:dyDescent="0.3">
      <c r="A7" s="179" t="s">
        <v>1631</v>
      </c>
    </row>
    <row r="8" spans="1:9" x14ac:dyDescent="0.3">
      <c r="A8" s="181" t="s">
        <v>1659</v>
      </c>
      <c r="B8" s="39"/>
    </row>
    <row r="9" spans="1:9" x14ac:dyDescent="0.3">
      <c r="A9" s="181" t="s">
        <v>1660</v>
      </c>
      <c r="B9" s="39"/>
    </row>
    <row r="10" spans="1:9" x14ac:dyDescent="0.3">
      <c r="A10" s="181" t="s">
        <v>1661</v>
      </c>
      <c r="B10" s="39"/>
    </row>
    <row r="11" spans="1:9" x14ac:dyDescent="0.3">
      <c r="A11" s="181" t="s">
        <v>1662</v>
      </c>
      <c r="B11" s="39"/>
    </row>
    <row r="12" spans="1:9" x14ac:dyDescent="0.3">
      <c r="A12" s="181" t="s">
        <v>1663</v>
      </c>
      <c r="B12" s="39"/>
    </row>
    <row r="13" spans="1:9" x14ac:dyDescent="0.3">
      <c r="A13" s="181" t="s">
        <v>1664</v>
      </c>
      <c r="B13" s="39"/>
    </row>
    <row r="14" spans="1:9" x14ac:dyDescent="0.3">
      <c r="A14" s="181" t="s">
        <v>1665</v>
      </c>
      <c r="B14" s="39"/>
    </row>
    <row r="15" spans="1:9" x14ac:dyDescent="0.3">
      <c r="A15" s="181" t="s">
        <v>1666</v>
      </c>
      <c r="B15" s="39"/>
    </row>
    <row r="16" spans="1:9" x14ac:dyDescent="0.3">
      <c r="A16" s="181" t="s">
        <v>1667</v>
      </c>
      <c r="B16" s="39"/>
    </row>
    <row r="17" spans="1:15" x14ac:dyDescent="0.3">
      <c r="A17" s="181" t="s">
        <v>1668</v>
      </c>
      <c r="B17" s="39"/>
    </row>
    <row r="18" spans="1:15" ht="14.25" customHeight="1" x14ac:dyDescent="0.3">
      <c r="A18" s="180"/>
    </row>
    <row r="19" spans="1:15" x14ac:dyDescent="0.3">
      <c r="A19" s="25" t="s">
        <v>42</v>
      </c>
      <c r="B19" s="25" t="s">
        <v>25</v>
      </c>
      <c r="C19" s="25" t="s">
        <v>4</v>
      </c>
      <c r="D19" s="25" t="s">
        <v>26</v>
      </c>
      <c r="E19" s="25" t="s">
        <v>5</v>
      </c>
      <c r="F19" s="25" t="s">
        <v>30</v>
      </c>
      <c r="G19" s="25" t="s">
        <v>44</v>
      </c>
      <c r="H19" s="25" t="s">
        <v>32</v>
      </c>
      <c r="I19" s="25" t="s">
        <v>36</v>
      </c>
      <c r="J19" s="25" t="s">
        <v>60</v>
      </c>
      <c r="K19" s="25" t="s">
        <v>45</v>
      </c>
      <c r="L19" s="25" t="s">
        <v>28</v>
      </c>
      <c r="M19" s="25" t="s">
        <v>46</v>
      </c>
      <c r="O19" s="182"/>
    </row>
    <row r="20" spans="1:15" x14ac:dyDescent="0.3">
      <c r="A20" s="25" t="s">
        <v>61</v>
      </c>
      <c r="B20" s="25" t="s">
        <v>1445</v>
      </c>
      <c r="C20" s="25" t="s">
        <v>1445</v>
      </c>
      <c r="D20" s="25" t="s">
        <v>1445</v>
      </c>
      <c r="E20" s="25" t="s">
        <v>1447</v>
      </c>
      <c r="F20" s="25" t="s">
        <v>1447</v>
      </c>
      <c r="G20" s="25" t="s">
        <v>1447</v>
      </c>
      <c r="H20" s="25" t="s">
        <v>1445</v>
      </c>
      <c r="I20" s="25" t="s">
        <v>1445</v>
      </c>
      <c r="J20" s="25" t="s">
        <v>1445</v>
      </c>
      <c r="K20" s="25" t="s">
        <v>1447</v>
      </c>
      <c r="L20" s="25" t="s">
        <v>1447</v>
      </c>
      <c r="M20" s="25" t="s">
        <v>1445</v>
      </c>
      <c r="O20" s="182"/>
    </row>
    <row r="21" spans="1:15" x14ac:dyDescent="0.3">
      <c r="A21" s="25" t="s">
        <v>62</v>
      </c>
      <c r="B21" s="25" t="s">
        <v>1445</v>
      </c>
      <c r="C21" s="25" t="s">
        <v>1445</v>
      </c>
      <c r="D21" s="25" t="s">
        <v>1445</v>
      </c>
      <c r="E21" s="25" t="s">
        <v>1445</v>
      </c>
      <c r="F21" s="25" t="s">
        <v>1447</v>
      </c>
      <c r="G21" s="25" t="s">
        <v>1447</v>
      </c>
      <c r="H21" s="25" t="s">
        <v>1447</v>
      </c>
      <c r="I21" s="25" t="s">
        <v>1447</v>
      </c>
      <c r="J21" s="25" t="s">
        <v>1445</v>
      </c>
      <c r="K21" s="25" t="s">
        <v>1447</v>
      </c>
      <c r="L21" s="25" t="s">
        <v>1447</v>
      </c>
      <c r="M21" s="25" t="s">
        <v>1445</v>
      </c>
      <c r="O21" s="182"/>
    </row>
    <row r="22" spans="1:15" x14ac:dyDescent="0.3">
      <c r="A22" s="25" t="s">
        <v>63</v>
      </c>
      <c r="B22" s="25" t="s">
        <v>1445</v>
      </c>
      <c r="C22" s="25" t="s">
        <v>1445</v>
      </c>
      <c r="D22" s="25" t="s">
        <v>1445</v>
      </c>
      <c r="E22" s="25" t="s">
        <v>1445</v>
      </c>
      <c r="F22" s="25" t="s">
        <v>1447</v>
      </c>
      <c r="G22" s="25" t="s">
        <v>1447</v>
      </c>
      <c r="H22" s="25" t="s">
        <v>1447</v>
      </c>
      <c r="I22" s="25" t="s">
        <v>1447</v>
      </c>
      <c r="J22" s="25" t="s">
        <v>1445</v>
      </c>
      <c r="K22" s="25" t="s">
        <v>1447</v>
      </c>
      <c r="L22" s="25" t="s">
        <v>1447</v>
      </c>
      <c r="M22" s="25" t="s">
        <v>1445</v>
      </c>
    </row>
    <row r="23" spans="1:15" x14ac:dyDescent="0.3">
      <c r="A23" s="25" t="s">
        <v>64</v>
      </c>
      <c r="B23" s="25" t="s">
        <v>1445</v>
      </c>
      <c r="C23" s="25" t="s">
        <v>1445</v>
      </c>
      <c r="D23" s="25" t="s">
        <v>1445</v>
      </c>
      <c r="E23" s="25" t="s">
        <v>1445</v>
      </c>
      <c r="F23" s="25" t="s">
        <v>1447</v>
      </c>
      <c r="G23" s="25" t="s">
        <v>1447</v>
      </c>
      <c r="H23" s="25" t="s">
        <v>1447</v>
      </c>
      <c r="I23" s="25" t="s">
        <v>1447</v>
      </c>
      <c r="J23" s="25" t="s">
        <v>1445</v>
      </c>
      <c r="K23" s="25" t="s">
        <v>1447</v>
      </c>
      <c r="L23" s="25" t="s">
        <v>1447</v>
      </c>
      <c r="M23" s="25" t="s">
        <v>1445</v>
      </c>
    </row>
    <row r="24" spans="1:15" x14ac:dyDescent="0.3">
      <c r="A24" s="25" t="s">
        <v>65</v>
      </c>
      <c r="B24" s="25" t="s">
        <v>1445</v>
      </c>
      <c r="C24" s="25" t="s">
        <v>1445</v>
      </c>
      <c r="D24" s="25" t="s">
        <v>1445</v>
      </c>
      <c r="E24" s="25" t="s">
        <v>1445</v>
      </c>
      <c r="F24" s="25" t="s">
        <v>1445</v>
      </c>
      <c r="G24" s="25" t="s">
        <v>1445</v>
      </c>
      <c r="H24" s="25" t="s">
        <v>1445</v>
      </c>
      <c r="I24" s="25" t="s">
        <v>1445</v>
      </c>
      <c r="J24" s="25" t="s">
        <v>1445</v>
      </c>
      <c r="K24" s="25" t="s">
        <v>1447</v>
      </c>
      <c r="L24" s="25" t="s">
        <v>1447</v>
      </c>
      <c r="M24" s="25" t="s">
        <v>1445</v>
      </c>
    </row>
    <row r="25" spans="1:15" x14ac:dyDescent="0.3">
      <c r="A25" s="25" t="s">
        <v>66</v>
      </c>
      <c r="B25" s="25" t="s">
        <v>1445</v>
      </c>
      <c r="C25" s="25" t="s">
        <v>1445</v>
      </c>
      <c r="D25" s="25" t="s">
        <v>1445</v>
      </c>
      <c r="E25" s="25" t="s">
        <v>1445</v>
      </c>
      <c r="F25" s="25" t="s">
        <v>1447</v>
      </c>
      <c r="G25" s="25" t="s">
        <v>1447</v>
      </c>
      <c r="H25" s="25" t="s">
        <v>1447</v>
      </c>
      <c r="I25" s="25" t="s">
        <v>1447</v>
      </c>
      <c r="J25" s="25" t="s">
        <v>1445</v>
      </c>
      <c r="K25" s="25" t="s">
        <v>1447</v>
      </c>
      <c r="L25" s="25" t="s">
        <v>1447</v>
      </c>
      <c r="M25" s="25" t="s">
        <v>1445</v>
      </c>
    </row>
    <row r="26" spans="1:15" x14ac:dyDescent="0.3">
      <c r="A26" s="25" t="s">
        <v>67</v>
      </c>
      <c r="B26" s="25" t="s">
        <v>1445</v>
      </c>
      <c r="C26" s="25" t="s">
        <v>1445</v>
      </c>
      <c r="D26" s="25" t="s">
        <v>1445</v>
      </c>
      <c r="E26" s="25" t="s">
        <v>1445</v>
      </c>
      <c r="F26" s="25" t="s">
        <v>1447</v>
      </c>
      <c r="G26" s="25" t="s">
        <v>1447</v>
      </c>
      <c r="H26" s="25" t="s">
        <v>1445</v>
      </c>
      <c r="I26" s="25" t="s">
        <v>1447</v>
      </c>
      <c r="J26" s="25" t="s">
        <v>1445</v>
      </c>
      <c r="K26" s="25" t="s">
        <v>1447</v>
      </c>
      <c r="L26" s="25" t="s">
        <v>1447</v>
      </c>
      <c r="M26" s="25" t="s">
        <v>1445</v>
      </c>
    </row>
    <row r="27" spans="1:15" x14ac:dyDescent="0.3">
      <c r="A27" s="25" t="s">
        <v>68</v>
      </c>
      <c r="B27" s="25" t="s">
        <v>1445</v>
      </c>
      <c r="C27" s="25" t="s">
        <v>1445</v>
      </c>
      <c r="D27" s="25" t="s">
        <v>1445</v>
      </c>
      <c r="E27" s="25" t="s">
        <v>1445</v>
      </c>
      <c r="F27" s="25" t="s">
        <v>1445</v>
      </c>
      <c r="G27" s="25" t="s">
        <v>1445</v>
      </c>
      <c r="H27" s="25" t="s">
        <v>1445</v>
      </c>
      <c r="I27" s="25" t="s">
        <v>1445</v>
      </c>
      <c r="J27" s="25" t="s">
        <v>1445</v>
      </c>
      <c r="K27" s="25" t="s">
        <v>1447</v>
      </c>
      <c r="L27" s="25" t="s">
        <v>1447</v>
      </c>
      <c r="M27" s="25" t="s">
        <v>1445</v>
      </c>
    </row>
    <row r="28" spans="1:15" x14ac:dyDescent="0.3">
      <c r="A28" s="25" t="s">
        <v>69</v>
      </c>
      <c r="B28" s="25" t="s">
        <v>1445</v>
      </c>
      <c r="C28" s="25" t="s">
        <v>1445</v>
      </c>
      <c r="D28" s="25" t="s">
        <v>1445</v>
      </c>
      <c r="E28" s="25" t="s">
        <v>1445</v>
      </c>
      <c r="F28" s="25" t="s">
        <v>1445</v>
      </c>
      <c r="G28" s="25" t="s">
        <v>1445</v>
      </c>
      <c r="H28" s="25" t="s">
        <v>1445</v>
      </c>
      <c r="I28" s="25" t="s">
        <v>1445</v>
      </c>
      <c r="J28" s="25" t="s">
        <v>1445</v>
      </c>
      <c r="K28" s="25" t="s">
        <v>1447</v>
      </c>
      <c r="L28" s="25" t="s">
        <v>1447</v>
      </c>
      <c r="M28" s="25" t="s">
        <v>1445</v>
      </c>
    </row>
    <row r="29" spans="1:15" x14ac:dyDescent="0.3">
      <c r="A29" s="25" t="s">
        <v>70</v>
      </c>
      <c r="B29" s="25" t="s">
        <v>1445</v>
      </c>
      <c r="C29" s="25" t="s">
        <v>1445</v>
      </c>
      <c r="D29" s="25" t="s">
        <v>1445</v>
      </c>
      <c r="E29" s="25" t="s">
        <v>1445</v>
      </c>
      <c r="F29" s="25" t="s">
        <v>1445</v>
      </c>
      <c r="G29" s="25" t="s">
        <v>1445</v>
      </c>
      <c r="H29" s="25" t="s">
        <v>1445</v>
      </c>
      <c r="I29" s="25" t="s">
        <v>1445</v>
      </c>
      <c r="J29" s="25" t="s">
        <v>1445</v>
      </c>
      <c r="K29" s="25" t="s">
        <v>1447</v>
      </c>
      <c r="L29" s="25" t="s">
        <v>1447</v>
      </c>
      <c r="M29" s="25" t="s">
        <v>1445</v>
      </c>
    </row>
    <row r="31" spans="1:15" x14ac:dyDescent="0.3">
      <c r="A31" s="6" t="s">
        <v>1449</v>
      </c>
      <c r="H31" s="6" t="s">
        <v>1453</v>
      </c>
    </row>
    <row r="32" spans="1:15" x14ac:dyDescent="0.3">
      <c r="A32" s="39" t="s">
        <v>1450</v>
      </c>
      <c r="H32" s="6"/>
    </row>
    <row r="33" spans="1:12" x14ac:dyDescent="0.3">
      <c r="A33" s="39" t="s">
        <v>1451</v>
      </c>
      <c r="H33" s="6"/>
    </row>
    <row r="34" spans="1:12" ht="16.5" customHeight="1" x14ac:dyDescent="0.3">
      <c r="H34" s="6"/>
    </row>
    <row r="35" spans="1:12" ht="51" customHeight="1" x14ac:dyDescent="0.3">
      <c r="A35" s="202" t="s">
        <v>42</v>
      </c>
      <c r="B35" s="208" t="s">
        <v>1465</v>
      </c>
      <c r="C35" s="208" t="s">
        <v>1464</v>
      </c>
      <c r="D35" s="208" t="s">
        <v>1448</v>
      </c>
      <c r="H35" s="221" t="s">
        <v>42</v>
      </c>
      <c r="I35" s="222" t="s">
        <v>179</v>
      </c>
      <c r="J35" s="222" t="s">
        <v>1445</v>
      </c>
      <c r="K35" s="222" t="s">
        <v>1447</v>
      </c>
      <c r="L35" s="222" t="s">
        <v>1446</v>
      </c>
    </row>
    <row r="36" spans="1:12" x14ac:dyDescent="0.3">
      <c r="A36" s="25" t="s">
        <v>61</v>
      </c>
      <c r="B36" s="127">
        <v>1</v>
      </c>
      <c r="C36" s="199">
        <v>0.55559999999999998</v>
      </c>
      <c r="D36" s="199">
        <v>0.44440000000000002</v>
      </c>
      <c r="H36" s="25" t="s">
        <v>61</v>
      </c>
      <c r="I36" s="25">
        <v>9</v>
      </c>
      <c r="J36" s="25">
        <v>4</v>
      </c>
      <c r="K36" s="25">
        <v>5</v>
      </c>
      <c r="L36" s="25">
        <v>0</v>
      </c>
    </row>
    <row r="37" spans="1:12" x14ac:dyDescent="0.3">
      <c r="A37" s="25" t="s">
        <v>62</v>
      </c>
      <c r="B37" s="127">
        <v>1</v>
      </c>
      <c r="C37" s="199">
        <v>0.66669999999999996</v>
      </c>
      <c r="D37" s="199">
        <v>0.5</v>
      </c>
      <c r="H37" s="25" t="s">
        <v>62</v>
      </c>
      <c r="I37" s="25">
        <v>9</v>
      </c>
      <c r="J37" s="25">
        <v>3</v>
      </c>
      <c r="K37" s="25">
        <v>6</v>
      </c>
      <c r="L37" s="25">
        <v>0</v>
      </c>
    </row>
    <row r="38" spans="1:12" x14ac:dyDescent="0.3">
      <c r="A38" s="25" t="s">
        <v>63</v>
      </c>
      <c r="B38" s="127">
        <v>1</v>
      </c>
      <c r="C38" s="199">
        <v>0.66669999999999996</v>
      </c>
      <c r="D38" s="199">
        <v>0.5</v>
      </c>
      <c r="H38" s="25" t="s">
        <v>63</v>
      </c>
      <c r="I38" s="25">
        <v>9</v>
      </c>
      <c r="J38" s="25">
        <v>3</v>
      </c>
      <c r="K38" s="25">
        <v>6</v>
      </c>
      <c r="L38" s="25">
        <v>0</v>
      </c>
    </row>
    <row r="39" spans="1:12" x14ac:dyDescent="0.3">
      <c r="A39" s="25" t="s">
        <v>64</v>
      </c>
      <c r="B39" s="127">
        <v>1</v>
      </c>
      <c r="C39" s="199">
        <v>0.66669999999999996</v>
      </c>
      <c r="D39" s="199">
        <v>0.5</v>
      </c>
      <c r="H39" s="25" t="s">
        <v>64</v>
      </c>
      <c r="I39" s="25">
        <v>9</v>
      </c>
      <c r="J39" s="25">
        <v>3</v>
      </c>
      <c r="K39" s="25">
        <v>6</v>
      </c>
      <c r="L39" s="25">
        <v>0</v>
      </c>
    </row>
    <row r="40" spans="1:12" x14ac:dyDescent="0.3">
      <c r="A40" s="25" t="s">
        <v>65</v>
      </c>
      <c r="B40" s="127">
        <v>1</v>
      </c>
      <c r="C40" s="199">
        <v>0.77780000000000005</v>
      </c>
      <c r="D40" s="199">
        <v>0.61109999999999998</v>
      </c>
      <c r="H40" s="25" t="s">
        <v>65</v>
      </c>
      <c r="I40" s="25">
        <v>9</v>
      </c>
      <c r="J40" s="25">
        <v>7</v>
      </c>
      <c r="K40" s="25">
        <v>2</v>
      </c>
      <c r="L40" s="25">
        <v>0</v>
      </c>
    </row>
    <row r="41" spans="1:12" x14ac:dyDescent="0.3">
      <c r="A41" s="25" t="s">
        <v>66</v>
      </c>
      <c r="B41" s="127">
        <v>1</v>
      </c>
      <c r="C41" s="199">
        <v>0.66669999999999996</v>
      </c>
      <c r="D41" s="199">
        <v>0.5</v>
      </c>
      <c r="H41" s="25" t="s">
        <v>66</v>
      </c>
      <c r="I41" s="25">
        <v>9</v>
      </c>
      <c r="J41" s="25">
        <v>3</v>
      </c>
      <c r="K41" s="25">
        <v>6</v>
      </c>
      <c r="L41" s="25">
        <v>0</v>
      </c>
    </row>
    <row r="42" spans="1:12" x14ac:dyDescent="0.3">
      <c r="A42" s="25" t="s">
        <v>67</v>
      </c>
      <c r="B42" s="127">
        <v>1</v>
      </c>
      <c r="C42" s="199">
        <v>0.55559999999999998</v>
      </c>
      <c r="D42" s="199">
        <v>0.44440000000000002</v>
      </c>
      <c r="H42" s="25" t="s">
        <v>67</v>
      </c>
      <c r="I42" s="25">
        <v>9</v>
      </c>
      <c r="J42" s="25">
        <v>4</v>
      </c>
      <c r="K42" s="25">
        <v>5</v>
      </c>
      <c r="L42" s="25">
        <v>0</v>
      </c>
    </row>
    <row r="43" spans="1:12" x14ac:dyDescent="0.3">
      <c r="A43" s="25" t="s">
        <v>68</v>
      </c>
      <c r="B43" s="127">
        <v>1</v>
      </c>
      <c r="C43" s="199">
        <v>0.77780000000000005</v>
      </c>
      <c r="D43" s="199">
        <v>0.61109999999999998</v>
      </c>
      <c r="H43" s="25" t="s">
        <v>68</v>
      </c>
      <c r="I43" s="25">
        <v>9</v>
      </c>
      <c r="J43" s="25">
        <v>7</v>
      </c>
      <c r="K43" s="25">
        <v>2</v>
      </c>
      <c r="L43" s="25">
        <v>0</v>
      </c>
    </row>
    <row r="44" spans="1:12" x14ac:dyDescent="0.3">
      <c r="A44" s="25" t="s">
        <v>69</v>
      </c>
      <c r="B44" s="127">
        <v>1</v>
      </c>
      <c r="C44" s="199">
        <v>0.77780000000000005</v>
      </c>
      <c r="D44" s="199">
        <v>0.61109999999999998</v>
      </c>
      <c r="H44" s="25" t="s">
        <v>69</v>
      </c>
      <c r="I44" s="25">
        <v>9</v>
      </c>
      <c r="J44" s="25">
        <v>7</v>
      </c>
      <c r="K44" s="25">
        <v>2</v>
      </c>
      <c r="L44" s="25">
        <v>0</v>
      </c>
    </row>
    <row r="45" spans="1:12" x14ac:dyDescent="0.3">
      <c r="A45" s="25" t="s">
        <v>70</v>
      </c>
      <c r="B45" s="127">
        <v>1</v>
      </c>
      <c r="C45" s="199">
        <v>0.77780000000000005</v>
      </c>
      <c r="D45" s="199">
        <v>0.61109999999999998</v>
      </c>
      <c r="H45" s="25" t="s">
        <v>70</v>
      </c>
      <c r="I45" s="25">
        <v>9</v>
      </c>
      <c r="J45" s="25">
        <v>7</v>
      </c>
      <c r="K45" s="25">
        <v>2</v>
      </c>
      <c r="L45" s="25">
        <v>0</v>
      </c>
    </row>
    <row r="46" spans="1:12" x14ac:dyDescent="0.3">
      <c r="A46" s="28" t="s">
        <v>186</v>
      </c>
      <c r="B46" s="215">
        <v>1</v>
      </c>
      <c r="C46" s="31">
        <f>AVERAGE(C36:C45)</f>
        <v>0.68891999999999998</v>
      </c>
      <c r="D46" s="31">
        <f>AVERAGE(D36:D45)</f>
        <v>0.53332000000000002</v>
      </c>
    </row>
    <row r="47" spans="1:12" x14ac:dyDescent="0.3">
      <c r="A47" s="28"/>
      <c r="B47" s="215"/>
      <c r="C47" s="31"/>
      <c r="D47" s="31"/>
    </row>
    <row r="48" spans="1:12" x14ac:dyDescent="0.3">
      <c r="A48" s="28"/>
      <c r="B48" s="215"/>
      <c r="C48" s="31"/>
      <c r="D48" s="31"/>
    </row>
    <row r="49" spans="1:10" x14ac:dyDescent="0.3">
      <c r="A49" s="28"/>
      <c r="B49" s="215"/>
      <c r="C49" s="31"/>
      <c r="D49" s="31"/>
    </row>
    <row r="50" spans="1:10" x14ac:dyDescent="0.3">
      <c r="A50" s="28"/>
      <c r="B50" s="215"/>
      <c r="C50" s="31"/>
      <c r="D50" s="31"/>
    </row>
    <row r="51" spans="1:10" x14ac:dyDescent="0.3">
      <c r="A51" s="28"/>
      <c r="B51" s="215"/>
      <c r="C51" s="31"/>
      <c r="D51" s="31"/>
    </row>
    <row r="52" spans="1:10" x14ac:dyDescent="0.3">
      <c r="A52" s="28"/>
      <c r="B52" s="215"/>
      <c r="C52" s="31"/>
      <c r="D52" s="31"/>
    </row>
    <row r="53" spans="1:10" x14ac:dyDescent="0.3">
      <c r="A53" s="28"/>
      <c r="B53" s="215"/>
      <c r="C53" s="31"/>
      <c r="D53" s="31"/>
    </row>
    <row r="54" spans="1:10" x14ac:dyDescent="0.3">
      <c r="A54" s="6" t="s">
        <v>1460</v>
      </c>
    </row>
    <row r="55" spans="1:10" x14ac:dyDescent="0.3">
      <c r="A55" s="39" t="s">
        <v>1461</v>
      </c>
    </row>
    <row r="56" spans="1:10" x14ac:dyDescent="0.3">
      <c r="A56" s="25" t="s">
        <v>42</v>
      </c>
      <c r="B56" s="30" t="s">
        <v>5</v>
      </c>
      <c r="C56" s="30" t="s">
        <v>30</v>
      </c>
      <c r="D56" s="30" t="s">
        <v>44</v>
      </c>
      <c r="E56" s="30" t="s">
        <v>32</v>
      </c>
      <c r="F56" s="30" t="s">
        <v>36</v>
      </c>
      <c r="G56" s="30" t="s">
        <v>60</v>
      </c>
      <c r="H56" s="30" t="s">
        <v>45</v>
      </c>
      <c r="I56" s="30" t="s">
        <v>28</v>
      </c>
      <c r="J56" s="30" t="s">
        <v>46</v>
      </c>
    </row>
    <row r="57" spans="1:10" x14ac:dyDescent="0.3">
      <c r="A57" s="25" t="s">
        <v>61</v>
      </c>
      <c r="B57" s="203">
        <v>0</v>
      </c>
      <c r="C57" s="203">
        <v>0</v>
      </c>
      <c r="D57" s="203">
        <v>0</v>
      </c>
      <c r="E57" s="203">
        <v>1</v>
      </c>
      <c r="F57" s="203">
        <v>1</v>
      </c>
      <c r="G57" s="203">
        <v>1</v>
      </c>
      <c r="H57" s="203">
        <v>0</v>
      </c>
      <c r="I57" s="203">
        <v>0</v>
      </c>
      <c r="J57" s="203">
        <v>1</v>
      </c>
    </row>
    <row r="58" spans="1:10" x14ac:dyDescent="0.3">
      <c r="A58" s="25" t="s">
        <v>62</v>
      </c>
      <c r="B58" s="203">
        <v>1</v>
      </c>
      <c r="C58" s="203">
        <v>0</v>
      </c>
      <c r="D58" s="203">
        <v>0</v>
      </c>
      <c r="E58" s="203">
        <v>0</v>
      </c>
      <c r="F58" s="203">
        <v>0</v>
      </c>
      <c r="G58" s="203">
        <v>1</v>
      </c>
      <c r="H58" s="203">
        <v>0</v>
      </c>
      <c r="I58" s="203">
        <v>0</v>
      </c>
      <c r="J58" s="203">
        <v>1</v>
      </c>
    </row>
    <row r="59" spans="1:10" x14ac:dyDescent="0.3">
      <c r="A59" s="25" t="s">
        <v>63</v>
      </c>
      <c r="B59" s="203">
        <v>1</v>
      </c>
      <c r="C59" s="203">
        <v>0</v>
      </c>
      <c r="D59" s="203">
        <v>0</v>
      </c>
      <c r="E59" s="203">
        <v>0</v>
      </c>
      <c r="F59" s="203">
        <v>0</v>
      </c>
      <c r="G59" s="203">
        <v>1</v>
      </c>
      <c r="H59" s="203">
        <v>0</v>
      </c>
      <c r="I59" s="203">
        <v>0</v>
      </c>
      <c r="J59" s="203">
        <v>1</v>
      </c>
    </row>
    <row r="60" spans="1:10" x14ac:dyDescent="0.3">
      <c r="A60" s="25" t="s">
        <v>64</v>
      </c>
      <c r="B60" s="203">
        <v>1</v>
      </c>
      <c r="C60" s="203">
        <v>0</v>
      </c>
      <c r="D60" s="203">
        <v>0</v>
      </c>
      <c r="E60" s="203">
        <v>0</v>
      </c>
      <c r="F60" s="203">
        <v>0</v>
      </c>
      <c r="G60" s="203">
        <v>1</v>
      </c>
      <c r="H60" s="203">
        <v>0</v>
      </c>
      <c r="I60" s="203">
        <v>0</v>
      </c>
      <c r="J60" s="203">
        <v>1</v>
      </c>
    </row>
    <row r="61" spans="1:10" x14ac:dyDescent="0.3">
      <c r="A61" s="25" t="s">
        <v>65</v>
      </c>
      <c r="B61" s="203">
        <v>1</v>
      </c>
      <c r="C61" s="203">
        <v>1</v>
      </c>
      <c r="D61" s="203">
        <v>1</v>
      </c>
      <c r="E61" s="203">
        <v>1</v>
      </c>
      <c r="F61" s="203">
        <v>1</v>
      </c>
      <c r="G61" s="203">
        <v>1</v>
      </c>
      <c r="H61" s="203">
        <v>0</v>
      </c>
      <c r="I61" s="203">
        <v>0</v>
      </c>
      <c r="J61" s="203">
        <v>1</v>
      </c>
    </row>
    <row r="62" spans="1:10" x14ac:dyDescent="0.3">
      <c r="A62" s="25" t="s">
        <v>66</v>
      </c>
      <c r="B62" s="203">
        <v>1</v>
      </c>
      <c r="C62" s="203">
        <v>0</v>
      </c>
      <c r="D62" s="203">
        <v>0</v>
      </c>
      <c r="E62" s="203">
        <v>0</v>
      </c>
      <c r="F62" s="203">
        <v>0</v>
      </c>
      <c r="G62" s="203">
        <v>1</v>
      </c>
      <c r="H62" s="203">
        <v>0</v>
      </c>
      <c r="I62" s="203">
        <v>0</v>
      </c>
      <c r="J62" s="203">
        <v>1</v>
      </c>
    </row>
    <row r="63" spans="1:10" x14ac:dyDescent="0.3">
      <c r="A63" s="25" t="s">
        <v>67</v>
      </c>
      <c r="B63" s="203">
        <v>1</v>
      </c>
      <c r="C63" s="203">
        <v>0</v>
      </c>
      <c r="D63" s="203">
        <v>0</v>
      </c>
      <c r="E63" s="203">
        <v>1</v>
      </c>
      <c r="F63" s="203">
        <v>0</v>
      </c>
      <c r="G63" s="203">
        <v>1</v>
      </c>
      <c r="H63" s="203">
        <v>0</v>
      </c>
      <c r="I63" s="203">
        <v>0</v>
      </c>
      <c r="J63" s="203">
        <v>1</v>
      </c>
    </row>
    <row r="64" spans="1:10" x14ac:dyDescent="0.3">
      <c r="A64" s="25" t="s">
        <v>68</v>
      </c>
      <c r="B64" s="203">
        <v>1</v>
      </c>
      <c r="C64" s="203">
        <v>1</v>
      </c>
      <c r="D64" s="203">
        <v>1</v>
      </c>
      <c r="E64" s="203">
        <v>1</v>
      </c>
      <c r="F64" s="203">
        <v>1</v>
      </c>
      <c r="G64" s="203">
        <v>1</v>
      </c>
      <c r="H64" s="203">
        <v>0</v>
      </c>
      <c r="I64" s="203">
        <v>0</v>
      </c>
      <c r="J64" s="203">
        <v>1</v>
      </c>
    </row>
    <row r="65" spans="1:10" x14ac:dyDescent="0.3">
      <c r="A65" s="25" t="s">
        <v>69</v>
      </c>
      <c r="B65" s="203">
        <v>1</v>
      </c>
      <c r="C65" s="203">
        <v>1</v>
      </c>
      <c r="D65" s="203">
        <v>1</v>
      </c>
      <c r="E65" s="203">
        <v>1</v>
      </c>
      <c r="F65" s="203">
        <v>1</v>
      </c>
      <c r="G65" s="203">
        <v>1</v>
      </c>
      <c r="H65" s="203">
        <v>0</v>
      </c>
      <c r="I65" s="203">
        <v>0</v>
      </c>
      <c r="J65" s="203">
        <v>1</v>
      </c>
    </row>
    <row r="66" spans="1:10" x14ac:dyDescent="0.3">
      <c r="A66" s="25" t="s">
        <v>70</v>
      </c>
      <c r="B66" s="203">
        <v>1</v>
      </c>
      <c r="C66" s="203">
        <v>1</v>
      </c>
      <c r="D66" s="203">
        <v>1</v>
      </c>
      <c r="E66" s="203">
        <v>1</v>
      </c>
      <c r="F66" s="203">
        <v>1</v>
      </c>
      <c r="G66" s="203">
        <v>1</v>
      </c>
      <c r="H66" s="203">
        <v>0</v>
      </c>
      <c r="I66" s="203">
        <v>0</v>
      </c>
      <c r="J66" s="203">
        <v>1</v>
      </c>
    </row>
    <row r="67" spans="1:10" x14ac:dyDescent="0.3">
      <c r="A67" s="25" t="s">
        <v>185</v>
      </c>
      <c r="B67" s="203">
        <f>SUM(B57:B66)/10</f>
        <v>0.9</v>
      </c>
      <c r="C67" s="203">
        <f t="shared" ref="C67:J67" si="0">SUM(C57:C66)/10</f>
        <v>0.4</v>
      </c>
      <c r="D67" s="203">
        <f t="shared" si="0"/>
        <v>0.4</v>
      </c>
      <c r="E67" s="203">
        <f t="shared" si="0"/>
        <v>0.6</v>
      </c>
      <c r="F67" s="203">
        <f t="shared" si="0"/>
        <v>0.5</v>
      </c>
      <c r="G67" s="203">
        <f t="shared" si="0"/>
        <v>1</v>
      </c>
      <c r="H67" s="203">
        <f t="shared" si="0"/>
        <v>0</v>
      </c>
      <c r="I67" s="203">
        <f t="shared" si="0"/>
        <v>0</v>
      </c>
      <c r="J67" s="203">
        <f t="shared" si="0"/>
        <v>1</v>
      </c>
    </row>
  </sheetData>
  <conditionalFormatting sqref="B67:J67">
    <cfRule type="colorScale" priority="1">
      <colorScale>
        <cfvo type="min"/>
        <cfvo type="percentile" val="50"/>
        <cfvo type="max"/>
        <color rgb="FFF8696B"/>
        <color rgb="FFFFEB84"/>
        <color rgb="FF63BE7B"/>
      </colorScale>
    </cfRule>
  </conditionalFormatting>
  <pageMargins left="0.70866141732283472" right="0.70866141732283472" top="0.62992125984251968" bottom="0.55118110236220474" header="0.31496062992125984" footer="0.31496062992125984"/>
  <pageSetup paperSize="9" scale="51" fitToHeight="0" orientation="landscape" r:id="rId1"/>
  <headerFooter>
    <oddHeader>&amp;L&amp;G</oddHeader>
    <oddFooter>&amp;C&amp;"Roboto Condensed,Normal"&amp;9Página &amp;P</oddFooter>
  </headerFooter>
  <drawing r:id="rId2"/>
  <legacyDrawingHF r:id="rId3"/>
  <tableParts count="4">
    <tablePart r:id="rId4"/>
    <tablePart r:id="rId5"/>
    <tablePart r:id="rId6"/>
    <tablePart r:id="rId7"/>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8B77B-0B64-0347-AC15-D0BAFDB1CED2}">
  <sheetPr codeName="Hoja38">
    <tabColor theme="5"/>
    <pageSetUpPr fitToPage="1"/>
  </sheetPr>
  <dimension ref="A1:G131"/>
  <sheetViews>
    <sheetView view="pageLayout" zoomScaleNormal="75" workbookViewId="0">
      <selection activeCell="A5" sqref="A5:G5"/>
    </sheetView>
  </sheetViews>
  <sheetFormatPr baseColWidth="10" defaultRowHeight="17.25" x14ac:dyDescent="0.3"/>
  <cols>
    <col min="1" max="1" width="12.5" style="4" customWidth="1"/>
    <col min="2" max="2" width="14.875" style="4" customWidth="1"/>
    <col min="3" max="4" width="17.5" style="4" customWidth="1"/>
    <col min="5" max="5" width="11" style="4"/>
    <col min="6" max="6" width="19.5" style="4" customWidth="1"/>
    <col min="7" max="7" width="92" style="18" customWidth="1"/>
    <col min="8" max="16384" width="11" style="4"/>
  </cols>
  <sheetData>
    <row r="1" spans="1:7" ht="20.25" x14ac:dyDescent="0.35">
      <c r="A1" s="40" t="s">
        <v>1467</v>
      </c>
    </row>
    <row r="2" spans="1:7" x14ac:dyDescent="0.3">
      <c r="A2" s="124" t="s">
        <v>1185</v>
      </c>
    </row>
    <row r="3" spans="1:7" x14ac:dyDescent="0.3">
      <c r="A3" s="124" t="s">
        <v>1186</v>
      </c>
    </row>
    <row r="4" spans="1:7" x14ac:dyDescent="0.3">
      <c r="A4" s="124" t="s">
        <v>1187</v>
      </c>
    </row>
    <row r="5" spans="1:7" ht="57" customHeight="1" x14ac:dyDescent="0.3">
      <c r="A5" s="224" t="s">
        <v>1669</v>
      </c>
      <c r="B5" s="225"/>
      <c r="C5" s="225"/>
      <c r="D5" s="225"/>
      <c r="E5" s="225"/>
      <c r="F5" s="225"/>
      <c r="G5" s="225"/>
    </row>
    <row r="6" spans="1:7" ht="75" customHeight="1" x14ac:dyDescent="0.3">
      <c r="A6" s="224" t="s">
        <v>1670</v>
      </c>
      <c r="B6" s="225"/>
      <c r="C6" s="225"/>
      <c r="D6" s="225"/>
      <c r="E6" s="225"/>
      <c r="F6" s="225"/>
      <c r="G6" s="225"/>
    </row>
    <row r="7" spans="1:7" x14ac:dyDescent="0.3">
      <c r="A7" s="124" t="s">
        <v>1188</v>
      </c>
    </row>
    <row r="8" spans="1:7" x14ac:dyDescent="0.3">
      <c r="A8" s="124"/>
    </row>
    <row r="9" spans="1:7" x14ac:dyDescent="0.3">
      <c r="A9" s="49" t="s">
        <v>188</v>
      </c>
      <c r="B9" s="49" t="s">
        <v>9</v>
      </c>
      <c r="C9" s="25" t="s">
        <v>79</v>
      </c>
      <c r="D9" s="25" t="s">
        <v>80</v>
      </c>
      <c r="E9" s="25" t="s">
        <v>173</v>
      </c>
      <c r="F9" s="25" t="s">
        <v>81</v>
      </c>
      <c r="G9" s="135" t="s">
        <v>1610</v>
      </c>
    </row>
    <row r="10" spans="1:7" x14ac:dyDescent="0.3">
      <c r="A10" s="49">
        <v>1970</v>
      </c>
      <c r="B10" s="49">
        <v>1972</v>
      </c>
      <c r="C10" s="25" t="s">
        <v>4</v>
      </c>
      <c r="D10" s="25" t="s">
        <v>5</v>
      </c>
      <c r="E10" s="25" t="s">
        <v>170</v>
      </c>
      <c r="F10" s="25" t="s">
        <v>103</v>
      </c>
      <c r="G10" s="135" t="s">
        <v>1479</v>
      </c>
    </row>
    <row r="11" spans="1:7" ht="30" x14ac:dyDescent="0.3">
      <c r="A11" s="49">
        <v>1980</v>
      </c>
      <c r="B11" s="49">
        <v>1986</v>
      </c>
      <c r="C11" s="25" t="s">
        <v>4</v>
      </c>
      <c r="D11" s="25" t="s">
        <v>5</v>
      </c>
      <c r="E11" s="25" t="s">
        <v>170</v>
      </c>
      <c r="F11" s="25" t="s">
        <v>103</v>
      </c>
      <c r="G11" s="135" t="s">
        <v>82</v>
      </c>
    </row>
    <row r="12" spans="1:7" x14ac:dyDescent="0.3">
      <c r="A12" s="49">
        <v>1980</v>
      </c>
      <c r="B12" s="49">
        <v>1988</v>
      </c>
      <c r="C12" s="25" t="s">
        <v>4</v>
      </c>
      <c r="D12" s="25" t="s">
        <v>5</v>
      </c>
      <c r="E12" s="25" t="s">
        <v>170</v>
      </c>
      <c r="F12" s="25" t="s">
        <v>103</v>
      </c>
      <c r="G12" s="135" t="s">
        <v>83</v>
      </c>
    </row>
    <row r="13" spans="1:7" ht="45" x14ac:dyDescent="0.3">
      <c r="A13" s="49">
        <v>2020</v>
      </c>
      <c r="B13" s="49">
        <v>2022</v>
      </c>
      <c r="C13" s="25" t="s">
        <v>4</v>
      </c>
      <c r="D13" s="25" t="s">
        <v>5</v>
      </c>
      <c r="E13" s="25" t="s">
        <v>170</v>
      </c>
      <c r="F13" s="25" t="s">
        <v>103</v>
      </c>
      <c r="G13" s="135" t="s">
        <v>1480</v>
      </c>
    </row>
    <row r="14" spans="1:7" ht="45" x14ac:dyDescent="0.3">
      <c r="A14" s="49">
        <v>2020</v>
      </c>
      <c r="B14" s="49">
        <v>2022</v>
      </c>
      <c r="C14" s="25" t="s">
        <v>4</v>
      </c>
      <c r="D14" s="25" t="s">
        <v>5</v>
      </c>
      <c r="E14" s="25" t="s">
        <v>170</v>
      </c>
      <c r="F14" s="25" t="s">
        <v>103</v>
      </c>
      <c r="G14" s="135" t="s">
        <v>1481</v>
      </c>
    </row>
    <row r="15" spans="1:7" ht="30" x14ac:dyDescent="0.3">
      <c r="A15" s="49">
        <v>1990</v>
      </c>
      <c r="B15" s="49">
        <v>1999</v>
      </c>
      <c r="C15" s="25" t="s">
        <v>8</v>
      </c>
      <c r="D15" s="25" t="s">
        <v>5</v>
      </c>
      <c r="E15" s="25" t="s">
        <v>170</v>
      </c>
      <c r="F15" s="25" t="s">
        <v>103</v>
      </c>
      <c r="G15" s="135" t="s">
        <v>1482</v>
      </c>
    </row>
    <row r="16" spans="1:7" ht="30" x14ac:dyDescent="0.3">
      <c r="A16" s="49">
        <v>2010</v>
      </c>
      <c r="B16" s="49">
        <v>2015</v>
      </c>
      <c r="C16" s="25" t="s">
        <v>8</v>
      </c>
      <c r="D16" s="25" t="s">
        <v>5</v>
      </c>
      <c r="E16" s="25" t="s">
        <v>170</v>
      </c>
      <c r="F16" s="25" t="s">
        <v>103</v>
      </c>
      <c r="G16" s="135" t="s">
        <v>1483</v>
      </c>
    </row>
    <row r="17" spans="1:7" x14ac:dyDescent="0.3">
      <c r="A17" s="49">
        <v>1990</v>
      </c>
      <c r="B17" s="49">
        <v>1998</v>
      </c>
      <c r="C17" s="25" t="s">
        <v>25</v>
      </c>
      <c r="D17" s="25" t="s">
        <v>5</v>
      </c>
      <c r="E17" s="25" t="s">
        <v>170</v>
      </c>
      <c r="F17" s="25" t="s">
        <v>103</v>
      </c>
      <c r="G17" s="135" t="s">
        <v>84</v>
      </c>
    </row>
    <row r="18" spans="1:7" x14ac:dyDescent="0.3">
      <c r="A18" s="49">
        <v>2000</v>
      </c>
      <c r="B18" s="49">
        <v>2001</v>
      </c>
      <c r="C18" s="25" t="s">
        <v>25</v>
      </c>
      <c r="D18" s="25" t="s">
        <v>5</v>
      </c>
      <c r="E18" s="25" t="s">
        <v>170</v>
      </c>
      <c r="F18" s="25" t="s">
        <v>103</v>
      </c>
      <c r="G18" s="135" t="s">
        <v>85</v>
      </c>
    </row>
    <row r="19" spans="1:7" x14ac:dyDescent="0.3">
      <c r="A19" s="49">
        <v>1980</v>
      </c>
      <c r="B19" s="49">
        <v>1985</v>
      </c>
      <c r="C19" s="25" t="s">
        <v>4</v>
      </c>
      <c r="D19" s="25" t="s">
        <v>18</v>
      </c>
      <c r="E19" s="25" t="s">
        <v>171</v>
      </c>
      <c r="F19" s="25" t="s">
        <v>103</v>
      </c>
      <c r="G19" s="135" t="s">
        <v>1484</v>
      </c>
    </row>
    <row r="20" spans="1:7" x14ac:dyDescent="0.3">
      <c r="A20" s="49">
        <v>2000</v>
      </c>
      <c r="B20" s="49">
        <v>2005</v>
      </c>
      <c r="C20" s="25" t="s">
        <v>4</v>
      </c>
      <c r="D20" s="25" t="s">
        <v>18</v>
      </c>
      <c r="E20" s="25" t="s">
        <v>171</v>
      </c>
      <c r="F20" s="25" t="s">
        <v>103</v>
      </c>
      <c r="G20" s="135" t="s">
        <v>1485</v>
      </c>
    </row>
    <row r="21" spans="1:7" ht="30" x14ac:dyDescent="0.3">
      <c r="A21" s="49">
        <v>2010</v>
      </c>
      <c r="B21" s="49">
        <v>2011</v>
      </c>
      <c r="C21" s="25" t="s">
        <v>4</v>
      </c>
      <c r="D21" s="25" t="s">
        <v>18</v>
      </c>
      <c r="E21" s="25" t="s">
        <v>171</v>
      </c>
      <c r="F21" s="25" t="s">
        <v>103</v>
      </c>
      <c r="G21" s="135" t="s">
        <v>86</v>
      </c>
    </row>
    <row r="22" spans="1:7" x14ac:dyDescent="0.3">
      <c r="A22" s="49">
        <v>1990</v>
      </c>
      <c r="B22" s="49">
        <v>1998</v>
      </c>
      <c r="C22" s="25" t="s">
        <v>8</v>
      </c>
      <c r="D22" s="25" t="s">
        <v>18</v>
      </c>
      <c r="E22" s="25" t="s">
        <v>171</v>
      </c>
      <c r="F22" s="25" t="s">
        <v>103</v>
      </c>
      <c r="G22" s="135" t="s">
        <v>1486</v>
      </c>
    </row>
    <row r="23" spans="1:7" x14ac:dyDescent="0.3">
      <c r="A23" s="49">
        <v>2010</v>
      </c>
      <c r="B23" s="49">
        <v>2012</v>
      </c>
      <c r="C23" s="25" t="s">
        <v>8</v>
      </c>
      <c r="D23" s="25" t="s">
        <v>18</v>
      </c>
      <c r="E23" s="25" t="s">
        <v>171</v>
      </c>
      <c r="F23" s="25" t="s">
        <v>103</v>
      </c>
      <c r="G23" s="135" t="s">
        <v>1487</v>
      </c>
    </row>
    <row r="24" spans="1:7" ht="30" x14ac:dyDescent="0.3">
      <c r="A24" s="49">
        <v>2020</v>
      </c>
      <c r="B24" s="49">
        <v>2022</v>
      </c>
      <c r="C24" s="25" t="s">
        <v>8</v>
      </c>
      <c r="D24" s="25" t="s">
        <v>18</v>
      </c>
      <c r="E24" s="25" t="s">
        <v>171</v>
      </c>
      <c r="F24" s="25" t="s">
        <v>103</v>
      </c>
      <c r="G24" s="135" t="s">
        <v>1488</v>
      </c>
    </row>
    <row r="25" spans="1:7" x14ac:dyDescent="0.3">
      <c r="A25" s="49">
        <v>1990</v>
      </c>
      <c r="B25" s="49">
        <v>1998</v>
      </c>
      <c r="C25" s="25" t="s">
        <v>25</v>
      </c>
      <c r="D25" s="25" t="s">
        <v>18</v>
      </c>
      <c r="E25" s="25" t="s">
        <v>171</v>
      </c>
      <c r="F25" s="25" t="s">
        <v>103</v>
      </c>
      <c r="G25" s="198" t="s">
        <v>1489</v>
      </c>
    </row>
    <row r="26" spans="1:7" x14ac:dyDescent="0.3">
      <c r="A26" s="49">
        <v>1980</v>
      </c>
      <c r="B26" s="49">
        <v>1987</v>
      </c>
      <c r="C26" s="25" t="s">
        <v>25</v>
      </c>
      <c r="D26" s="25" t="s">
        <v>18</v>
      </c>
      <c r="E26" s="25" t="s">
        <v>171</v>
      </c>
      <c r="F26" s="25" t="s">
        <v>103</v>
      </c>
      <c r="G26" s="198" t="s">
        <v>1490</v>
      </c>
    </row>
    <row r="27" spans="1:7" ht="30" x14ac:dyDescent="0.3">
      <c r="A27" s="49">
        <v>1990</v>
      </c>
      <c r="B27" s="49">
        <v>1995</v>
      </c>
      <c r="C27" s="25" t="s">
        <v>26</v>
      </c>
      <c r="D27" s="25" t="s">
        <v>18</v>
      </c>
      <c r="E27" s="25" t="s">
        <v>171</v>
      </c>
      <c r="F27" s="25" t="s">
        <v>103</v>
      </c>
      <c r="G27" s="135" t="s">
        <v>87</v>
      </c>
    </row>
    <row r="28" spans="1:7" ht="30" x14ac:dyDescent="0.3">
      <c r="A28" s="49">
        <v>2020</v>
      </c>
      <c r="B28" s="49">
        <v>2020</v>
      </c>
      <c r="C28" s="25" t="s">
        <v>4</v>
      </c>
      <c r="D28" s="25" t="s">
        <v>28</v>
      </c>
      <c r="E28" s="25" t="s">
        <v>171</v>
      </c>
      <c r="F28" s="25" t="s">
        <v>103</v>
      </c>
      <c r="G28" s="135" t="s">
        <v>1496</v>
      </c>
    </row>
    <row r="29" spans="1:7" ht="30" x14ac:dyDescent="0.3">
      <c r="A29" s="49">
        <v>2000</v>
      </c>
      <c r="B29" s="49">
        <v>2007</v>
      </c>
      <c r="C29" s="25" t="s">
        <v>4</v>
      </c>
      <c r="D29" s="25" t="s">
        <v>28</v>
      </c>
      <c r="E29" s="25" t="s">
        <v>171</v>
      </c>
      <c r="F29" s="25" t="s">
        <v>103</v>
      </c>
      <c r="G29" s="135" t="s">
        <v>1497</v>
      </c>
    </row>
    <row r="30" spans="1:7" ht="30" x14ac:dyDescent="0.3">
      <c r="A30" s="49">
        <v>2000</v>
      </c>
      <c r="B30" s="49">
        <v>2006</v>
      </c>
      <c r="C30" s="25" t="s">
        <v>4</v>
      </c>
      <c r="D30" s="25" t="s">
        <v>28</v>
      </c>
      <c r="E30" s="25" t="s">
        <v>171</v>
      </c>
      <c r="F30" s="25" t="s">
        <v>103</v>
      </c>
      <c r="G30" s="135" t="s">
        <v>1498</v>
      </c>
    </row>
    <row r="31" spans="1:7" x14ac:dyDescent="0.3">
      <c r="A31" s="49">
        <v>2020</v>
      </c>
      <c r="B31" s="49">
        <v>2020</v>
      </c>
      <c r="C31" s="25" t="s">
        <v>8</v>
      </c>
      <c r="D31" s="25" t="s">
        <v>28</v>
      </c>
      <c r="E31" s="25" t="s">
        <v>171</v>
      </c>
      <c r="F31" s="25" t="s">
        <v>103</v>
      </c>
      <c r="G31" s="135" t="s">
        <v>1499</v>
      </c>
    </row>
    <row r="32" spans="1:7" x14ac:dyDescent="0.3">
      <c r="A32" s="49">
        <v>2020</v>
      </c>
      <c r="B32" s="49">
        <v>2021</v>
      </c>
      <c r="C32" s="25" t="s">
        <v>8</v>
      </c>
      <c r="D32" s="25" t="s">
        <v>28</v>
      </c>
      <c r="E32" s="25" t="s">
        <v>171</v>
      </c>
      <c r="F32" s="25" t="s">
        <v>103</v>
      </c>
      <c r="G32" s="135" t="s">
        <v>1500</v>
      </c>
    </row>
    <row r="33" spans="1:7" x14ac:dyDescent="0.3">
      <c r="A33" s="49">
        <v>2010</v>
      </c>
      <c r="B33" s="49">
        <v>2017</v>
      </c>
      <c r="C33" s="25" t="s">
        <v>8</v>
      </c>
      <c r="D33" s="25" t="s">
        <v>28</v>
      </c>
      <c r="E33" s="25" t="s">
        <v>171</v>
      </c>
      <c r="F33" s="25" t="s">
        <v>103</v>
      </c>
      <c r="G33" s="135" t="s">
        <v>1501</v>
      </c>
    </row>
    <row r="34" spans="1:7" x14ac:dyDescent="0.3">
      <c r="A34" s="49">
        <v>2020</v>
      </c>
      <c r="B34" s="49">
        <v>2023</v>
      </c>
      <c r="C34" s="25" t="s">
        <v>8</v>
      </c>
      <c r="D34" s="25" t="s">
        <v>28</v>
      </c>
      <c r="E34" s="25" t="s">
        <v>171</v>
      </c>
      <c r="F34" s="25" t="s">
        <v>103</v>
      </c>
      <c r="G34" s="135" t="s">
        <v>1502</v>
      </c>
    </row>
    <row r="35" spans="1:7" x14ac:dyDescent="0.3">
      <c r="A35" s="49">
        <v>2000</v>
      </c>
      <c r="B35" s="49">
        <v>2003</v>
      </c>
      <c r="C35" s="25" t="s">
        <v>25</v>
      </c>
      <c r="D35" s="25" t="s">
        <v>28</v>
      </c>
      <c r="E35" s="25" t="s">
        <v>171</v>
      </c>
      <c r="F35" s="25" t="s">
        <v>103</v>
      </c>
      <c r="G35" s="135" t="s">
        <v>88</v>
      </c>
    </row>
    <row r="36" spans="1:7" x14ac:dyDescent="0.3">
      <c r="A36" s="49">
        <v>2000</v>
      </c>
      <c r="B36" s="49">
        <v>2002</v>
      </c>
      <c r="C36" s="25" t="s">
        <v>25</v>
      </c>
      <c r="D36" s="25" t="s">
        <v>28</v>
      </c>
      <c r="E36" s="25" t="s">
        <v>171</v>
      </c>
      <c r="F36" s="25" t="s">
        <v>103</v>
      </c>
      <c r="G36" s="135" t="s">
        <v>89</v>
      </c>
    </row>
    <row r="37" spans="1:7" x14ac:dyDescent="0.3">
      <c r="A37" s="49">
        <v>1990</v>
      </c>
      <c r="B37" s="49">
        <v>1993</v>
      </c>
      <c r="C37" s="25" t="s">
        <v>26</v>
      </c>
      <c r="D37" s="25" t="s">
        <v>28</v>
      </c>
      <c r="E37" s="25" t="s">
        <v>171</v>
      </c>
      <c r="F37" s="25" t="s">
        <v>103</v>
      </c>
      <c r="G37" s="135" t="s">
        <v>1503</v>
      </c>
    </row>
    <row r="38" spans="1:7" x14ac:dyDescent="0.3">
      <c r="A38" s="49">
        <v>1980</v>
      </c>
      <c r="B38" s="49">
        <v>1989</v>
      </c>
      <c r="C38" s="25" t="s">
        <v>4</v>
      </c>
      <c r="D38" s="25" t="s">
        <v>30</v>
      </c>
      <c r="E38" s="25" t="s">
        <v>170</v>
      </c>
      <c r="F38" s="25" t="s">
        <v>103</v>
      </c>
      <c r="G38" s="135" t="s">
        <v>1504</v>
      </c>
    </row>
    <row r="39" spans="1:7" x14ac:dyDescent="0.3">
      <c r="A39" s="49">
        <v>1990</v>
      </c>
      <c r="B39" s="49">
        <v>1992</v>
      </c>
      <c r="C39" s="25" t="s">
        <v>4</v>
      </c>
      <c r="D39" s="25" t="s">
        <v>30</v>
      </c>
      <c r="E39" s="25" t="s">
        <v>170</v>
      </c>
      <c r="F39" s="25" t="s">
        <v>103</v>
      </c>
      <c r="G39" s="135" t="s">
        <v>90</v>
      </c>
    </row>
    <row r="40" spans="1:7" x14ac:dyDescent="0.3">
      <c r="A40" s="49">
        <v>2000</v>
      </c>
      <c r="B40" s="49">
        <v>2005</v>
      </c>
      <c r="C40" s="25" t="s">
        <v>4</v>
      </c>
      <c r="D40" s="25" t="s">
        <v>30</v>
      </c>
      <c r="E40" s="25" t="s">
        <v>170</v>
      </c>
      <c r="F40" s="25" t="s">
        <v>103</v>
      </c>
      <c r="G40" s="135" t="s">
        <v>1505</v>
      </c>
    </row>
    <row r="41" spans="1:7" x14ac:dyDescent="0.3">
      <c r="A41" s="49">
        <v>2020</v>
      </c>
      <c r="B41" s="49">
        <v>2023</v>
      </c>
      <c r="C41" s="25" t="s">
        <v>4</v>
      </c>
      <c r="D41" s="25" t="s">
        <v>30</v>
      </c>
      <c r="E41" s="25" t="s">
        <v>170</v>
      </c>
      <c r="F41" s="25" t="s">
        <v>103</v>
      </c>
      <c r="G41" s="135" t="s">
        <v>91</v>
      </c>
    </row>
    <row r="42" spans="1:7" ht="30" x14ac:dyDescent="0.3">
      <c r="A42" s="49">
        <v>2020</v>
      </c>
      <c r="B42" s="49">
        <v>2024</v>
      </c>
      <c r="C42" s="25" t="s">
        <v>4</v>
      </c>
      <c r="D42" s="25" t="s">
        <v>30</v>
      </c>
      <c r="E42" s="25" t="s">
        <v>170</v>
      </c>
      <c r="F42" s="25" t="s">
        <v>103</v>
      </c>
      <c r="G42" s="135" t="s">
        <v>92</v>
      </c>
    </row>
    <row r="43" spans="1:7" ht="30" x14ac:dyDescent="0.3">
      <c r="A43" s="49">
        <v>2000</v>
      </c>
      <c r="B43" s="49">
        <v>2004</v>
      </c>
      <c r="C43" s="25" t="s">
        <v>8</v>
      </c>
      <c r="D43" s="25" t="s">
        <v>30</v>
      </c>
      <c r="E43" s="25" t="s">
        <v>170</v>
      </c>
      <c r="F43" s="25" t="s">
        <v>103</v>
      </c>
      <c r="G43" s="135" t="s">
        <v>1506</v>
      </c>
    </row>
    <row r="44" spans="1:7" x14ac:dyDescent="0.3">
      <c r="A44" s="49">
        <v>2010</v>
      </c>
      <c r="B44" s="49">
        <v>2016</v>
      </c>
      <c r="C44" s="25" t="s">
        <v>8</v>
      </c>
      <c r="D44" s="25" t="s">
        <v>30</v>
      </c>
      <c r="E44" s="25" t="s">
        <v>170</v>
      </c>
      <c r="F44" s="25" t="s">
        <v>103</v>
      </c>
      <c r="G44" s="135" t="s">
        <v>1507</v>
      </c>
    </row>
    <row r="45" spans="1:7" x14ac:dyDescent="0.3">
      <c r="A45" s="49">
        <v>1990</v>
      </c>
      <c r="B45" s="49">
        <v>1997</v>
      </c>
      <c r="C45" s="25" t="s">
        <v>25</v>
      </c>
      <c r="D45" s="25" t="s">
        <v>30</v>
      </c>
      <c r="E45" s="25" t="s">
        <v>170</v>
      </c>
      <c r="F45" s="25" t="s">
        <v>103</v>
      </c>
      <c r="G45" s="135" t="s">
        <v>1491</v>
      </c>
    </row>
    <row r="46" spans="1:7" x14ac:dyDescent="0.3">
      <c r="A46" s="49">
        <v>2010</v>
      </c>
      <c r="B46" s="49">
        <v>2013</v>
      </c>
      <c r="C46" s="25" t="s">
        <v>26</v>
      </c>
      <c r="D46" s="25" t="s">
        <v>30</v>
      </c>
      <c r="E46" s="25" t="s">
        <v>170</v>
      </c>
      <c r="F46" s="25" t="s">
        <v>103</v>
      </c>
      <c r="G46" s="135" t="s">
        <v>1508</v>
      </c>
    </row>
    <row r="47" spans="1:7" ht="45" x14ac:dyDescent="0.3">
      <c r="A47" s="49">
        <v>2010</v>
      </c>
      <c r="B47" s="49">
        <v>2015</v>
      </c>
      <c r="C47" s="25" t="s">
        <v>26</v>
      </c>
      <c r="D47" s="25" t="s">
        <v>30</v>
      </c>
      <c r="E47" s="25" t="s">
        <v>170</v>
      </c>
      <c r="F47" s="25" t="s">
        <v>103</v>
      </c>
      <c r="G47" s="135" t="s">
        <v>93</v>
      </c>
    </row>
    <row r="48" spans="1:7" ht="30" x14ac:dyDescent="0.3">
      <c r="A48" s="49">
        <v>2010</v>
      </c>
      <c r="B48" s="49">
        <v>2014</v>
      </c>
      <c r="C48" s="25" t="s">
        <v>4</v>
      </c>
      <c r="D48" s="25" t="s">
        <v>32</v>
      </c>
      <c r="E48" s="25" t="s">
        <v>170</v>
      </c>
      <c r="F48" s="25" t="s">
        <v>103</v>
      </c>
      <c r="G48" s="135" t="s">
        <v>1509</v>
      </c>
    </row>
    <row r="49" spans="1:7" x14ac:dyDescent="0.3">
      <c r="A49" s="49">
        <v>2000</v>
      </c>
      <c r="B49" s="49">
        <v>2005</v>
      </c>
      <c r="C49" s="25" t="s">
        <v>8</v>
      </c>
      <c r="D49" s="25" t="s">
        <v>32</v>
      </c>
      <c r="E49" s="25" t="s">
        <v>170</v>
      </c>
      <c r="F49" s="25" t="s">
        <v>103</v>
      </c>
      <c r="G49" s="135" t="s">
        <v>1510</v>
      </c>
    </row>
    <row r="50" spans="1:7" ht="45" x14ac:dyDescent="0.3">
      <c r="A50" s="49">
        <v>2010</v>
      </c>
      <c r="B50" s="49">
        <v>2015</v>
      </c>
      <c r="C50" s="25" t="s">
        <v>8</v>
      </c>
      <c r="D50" s="25" t="s">
        <v>32</v>
      </c>
      <c r="E50" s="25" t="s">
        <v>170</v>
      </c>
      <c r="F50" s="25" t="s">
        <v>103</v>
      </c>
      <c r="G50" s="135" t="s">
        <v>1511</v>
      </c>
    </row>
    <row r="51" spans="1:7" x14ac:dyDescent="0.3">
      <c r="A51" s="49">
        <v>1990</v>
      </c>
      <c r="B51" s="49">
        <v>1997</v>
      </c>
      <c r="C51" s="25" t="s">
        <v>25</v>
      </c>
      <c r="D51" s="25" t="s">
        <v>32</v>
      </c>
      <c r="E51" s="25" t="s">
        <v>170</v>
      </c>
      <c r="F51" s="25" t="s">
        <v>103</v>
      </c>
      <c r="G51" s="135" t="s">
        <v>94</v>
      </c>
    </row>
    <row r="52" spans="1:7" x14ac:dyDescent="0.3">
      <c r="A52" s="49">
        <v>1980</v>
      </c>
      <c r="B52" s="49">
        <v>1982</v>
      </c>
      <c r="C52" s="25" t="s">
        <v>4</v>
      </c>
      <c r="D52" s="25" t="s">
        <v>36</v>
      </c>
      <c r="E52" s="25" t="s">
        <v>171</v>
      </c>
      <c r="F52" s="25" t="s">
        <v>103</v>
      </c>
      <c r="G52" s="135" t="s">
        <v>95</v>
      </c>
    </row>
    <row r="53" spans="1:7" x14ac:dyDescent="0.3">
      <c r="A53" s="49">
        <v>1990</v>
      </c>
      <c r="B53" s="49">
        <v>1991</v>
      </c>
      <c r="C53" s="25" t="s">
        <v>25</v>
      </c>
      <c r="D53" s="25" t="s">
        <v>36</v>
      </c>
      <c r="E53" s="25" t="s">
        <v>171</v>
      </c>
      <c r="F53" s="25" t="s">
        <v>103</v>
      </c>
      <c r="G53" s="135" t="s">
        <v>96</v>
      </c>
    </row>
    <row r="54" spans="1:7" ht="30" x14ac:dyDescent="0.3">
      <c r="A54" s="49">
        <v>1990</v>
      </c>
      <c r="B54" s="49">
        <v>1997</v>
      </c>
      <c r="C54" s="25" t="s">
        <v>25</v>
      </c>
      <c r="D54" s="25" t="s">
        <v>36</v>
      </c>
      <c r="E54" s="25" t="s">
        <v>171</v>
      </c>
      <c r="F54" s="25" t="s">
        <v>103</v>
      </c>
      <c r="G54" s="135" t="s">
        <v>97</v>
      </c>
    </row>
    <row r="55" spans="1:7" x14ac:dyDescent="0.3">
      <c r="A55" s="49">
        <v>2010</v>
      </c>
      <c r="B55" s="49">
        <v>2018</v>
      </c>
      <c r="C55" s="25" t="s">
        <v>4</v>
      </c>
      <c r="D55" s="25" t="s">
        <v>44</v>
      </c>
      <c r="E55" s="25" t="s">
        <v>172</v>
      </c>
      <c r="F55" s="25" t="s">
        <v>103</v>
      </c>
      <c r="G55" s="135" t="s">
        <v>98</v>
      </c>
    </row>
    <row r="56" spans="1:7" x14ac:dyDescent="0.3">
      <c r="A56" s="49">
        <v>1970</v>
      </c>
      <c r="B56" s="49">
        <v>1973</v>
      </c>
      <c r="C56" s="25" t="s">
        <v>25</v>
      </c>
      <c r="D56" s="25" t="s">
        <v>44</v>
      </c>
      <c r="E56" s="25" t="s">
        <v>172</v>
      </c>
      <c r="F56" s="25" t="s">
        <v>103</v>
      </c>
      <c r="G56" s="135" t="s">
        <v>99</v>
      </c>
    </row>
    <row r="57" spans="1:7" ht="30" x14ac:dyDescent="0.3">
      <c r="A57" s="49">
        <v>2000</v>
      </c>
      <c r="B57" s="49">
        <v>2007</v>
      </c>
      <c r="C57" s="25" t="s">
        <v>26</v>
      </c>
      <c r="D57" s="25" t="s">
        <v>44</v>
      </c>
      <c r="E57" s="25" t="s">
        <v>172</v>
      </c>
      <c r="F57" s="25" t="s">
        <v>103</v>
      </c>
      <c r="G57" s="135" t="s">
        <v>1512</v>
      </c>
    </row>
    <row r="58" spans="1:7" x14ac:dyDescent="0.3">
      <c r="A58" s="49">
        <v>2000</v>
      </c>
      <c r="B58" s="49">
        <v>2006</v>
      </c>
      <c r="C58" s="25" t="s">
        <v>4</v>
      </c>
      <c r="D58" s="25" t="s">
        <v>60</v>
      </c>
      <c r="E58" s="25" t="s">
        <v>172</v>
      </c>
      <c r="F58" s="25" t="s">
        <v>103</v>
      </c>
      <c r="G58" s="135" t="s">
        <v>1513</v>
      </c>
    </row>
    <row r="59" spans="1:7" x14ac:dyDescent="0.3">
      <c r="A59" s="49">
        <v>2000</v>
      </c>
      <c r="B59" s="49">
        <v>2001</v>
      </c>
      <c r="C59" s="25" t="s">
        <v>25</v>
      </c>
      <c r="D59" s="25" t="s">
        <v>60</v>
      </c>
      <c r="E59" s="25" t="s">
        <v>172</v>
      </c>
      <c r="F59" s="25" t="s">
        <v>103</v>
      </c>
      <c r="G59" s="135" t="s">
        <v>100</v>
      </c>
    </row>
    <row r="60" spans="1:7" x14ac:dyDescent="0.3">
      <c r="A60" s="49">
        <v>1970</v>
      </c>
      <c r="B60" s="49">
        <v>1976</v>
      </c>
      <c r="C60" s="25" t="s">
        <v>25</v>
      </c>
      <c r="D60" s="25" t="s">
        <v>60</v>
      </c>
      <c r="E60" s="25" t="s">
        <v>172</v>
      </c>
      <c r="F60" s="25" t="s">
        <v>103</v>
      </c>
      <c r="G60" s="135" t="s">
        <v>101</v>
      </c>
    </row>
    <row r="61" spans="1:7" x14ac:dyDescent="0.3">
      <c r="A61" s="49">
        <v>2010</v>
      </c>
      <c r="B61" s="49">
        <v>2010</v>
      </c>
      <c r="C61" s="25" t="s">
        <v>4</v>
      </c>
      <c r="D61" s="25" t="s">
        <v>45</v>
      </c>
      <c r="E61" s="25" t="s">
        <v>174</v>
      </c>
      <c r="F61" s="25" t="s">
        <v>103</v>
      </c>
      <c r="G61" s="135" t="s">
        <v>1514</v>
      </c>
    </row>
    <row r="62" spans="1:7" x14ac:dyDescent="0.3">
      <c r="A62" s="49">
        <v>1990</v>
      </c>
      <c r="B62" s="49">
        <v>1997</v>
      </c>
      <c r="C62" s="25" t="s">
        <v>8</v>
      </c>
      <c r="D62" s="25" t="s">
        <v>45</v>
      </c>
      <c r="E62" s="25" t="s">
        <v>174</v>
      </c>
      <c r="F62" s="25" t="s">
        <v>103</v>
      </c>
      <c r="G62" s="135" t="s">
        <v>1515</v>
      </c>
    </row>
    <row r="63" spans="1:7" x14ac:dyDescent="0.3">
      <c r="A63" s="49">
        <v>1990</v>
      </c>
      <c r="B63" s="49">
        <v>1998</v>
      </c>
      <c r="C63" s="25" t="s">
        <v>25</v>
      </c>
      <c r="D63" s="25" t="s">
        <v>45</v>
      </c>
      <c r="E63" s="25" t="s">
        <v>174</v>
      </c>
      <c r="F63" s="25" t="s">
        <v>103</v>
      </c>
      <c r="G63" s="135" t="s">
        <v>102</v>
      </c>
    </row>
    <row r="64" spans="1:7" ht="30" x14ac:dyDescent="0.3">
      <c r="A64" s="49">
        <v>1990</v>
      </c>
      <c r="B64" s="49">
        <v>1993</v>
      </c>
      <c r="C64" s="25" t="s">
        <v>26</v>
      </c>
      <c r="D64" s="25" t="s">
        <v>46</v>
      </c>
      <c r="E64" s="25" t="s">
        <v>171</v>
      </c>
      <c r="F64" s="25" t="s">
        <v>103</v>
      </c>
      <c r="G64" s="135" t="s">
        <v>1516</v>
      </c>
    </row>
    <row r="65" spans="1:7" x14ac:dyDescent="0.3">
      <c r="A65" s="49">
        <v>1980</v>
      </c>
      <c r="B65" s="49">
        <v>1989</v>
      </c>
      <c r="C65" s="25" t="s">
        <v>4</v>
      </c>
      <c r="D65" s="25" t="s">
        <v>5</v>
      </c>
      <c r="E65" s="25" t="s">
        <v>170</v>
      </c>
      <c r="F65" s="25" t="s">
        <v>107</v>
      </c>
      <c r="G65" s="135" t="s">
        <v>104</v>
      </c>
    </row>
    <row r="66" spans="1:7" x14ac:dyDescent="0.3">
      <c r="A66" s="49">
        <v>2000</v>
      </c>
      <c r="B66" s="49">
        <v>2005</v>
      </c>
      <c r="C66" s="25" t="s">
        <v>4</v>
      </c>
      <c r="D66" s="25" t="s">
        <v>5</v>
      </c>
      <c r="E66" s="25" t="s">
        <v>170</v>
      </c>
      <c r="F66" s="25" t="s">
        <v>107</v>
      </c>
      <c r="G66" s="135" t="s">
        <v>105</v>
      </c>
    </row>
    <row r="67" spans="1:7" x14ac:dyDescent="0.3">
      <c r="A67" s="49">
        <v>2010</v>
      </c>
      <c r="B67" s="49">
        <v>2017</v>
      </c>
      <c r="C67" s="25" t="s">
        <v>4</v>
      </c>
      <c r="D67" s="25" t="s">
        <v>5</v>
      </c>
      <c r="E67" s="25" t="s">
        <v>170</v>
      </c>
      <c r="F67" s="25" t="s">
        <v>107</v>
      </c>
      <c r="G67" s="135" t="s">
        <v>106</v>
      </c>
    </row>
    <row r="68" spans="1:7" ht="30" x14ac:dyDescent="0.3">
      <c r="A68" s="49">
        <v>2000</v>
      </c>
      <c r="B68" s="49">
        <v>2005</v>
      </c>
      <c r="C68" s="25" t="s">
        <v>8</v>
      </c>
      <c r="D68" s="25" t="s">
        <v>5</v>
      </c>
      <c r="E68" s="25" t="s">
        <v>170</v>
      </c>
      <c r="F68" s="25" t="s">
        <v>107</v>
      </c>
      <c r="G68" s="135" t="s">
        <v>108</v>
      </c>
    </row>
    <row r="69" spans="1:7" x14ac:dyDescent="0.3">
      <c r="A69" s="49">
        <v>1980</v>
      </c>
      <c r="B69" s="49">
        <v>1985</v>
      </c>
      <c r="C69" s="25" t="s">
        <v>25</v>
      </c>
      <c r="D69" s="25" t="s">
        <v>5</v>
      </c>
      <c r="E69" s="25" t="s">
        <v>170</v>
      </c>
      <c r="F69" s="25" t="s">
        <v>107</v>
      </c>
      <c r="G69" s="135" t="s">
        <v>109</v>
      </c>
    </row>
    <row r="70" spans="1:7" ht="30" x14ac:dyDescent="0.3">
      <c r="A70" s="49">
        <v>1990</v>
      </c>
      <c r="B70" s="49">
        <v>1992</v>
      </c>
      <c r="C70" s="25" t="s">
        <v>25</v>
      </c>
      <c r="D70" s="25" t="s">
        <v>5</v>
      </c>
      <c r="E70" s="25" t="s">
        <v>170</v>
      </c>
      <c r="F70" s="25" t="s">
        <v>107</v>
      </c>
      <c r="G70" s="135" t="s">
        <v>110</v>
      </c>
    </row>
    <row r="71" spans="1:7" x14ac:dyDescent="0.3">
      <c r="A71" s="49">
        <v>1990</v>
      </c>
      <c r="B71" s="49">
        <v>1992</v>
      </c>
      <c r="C71" s="25" t="s">
        <v>25</v>
      </c>
      <c r="D71" s="25" t="s">
        <v>5</v>
      </c>
      <c r="E71" s="25" t="s">
        <v>170</v>
      </c>
      <c r="F71" s="25" t="s">
        <v>107</v>
      </c>
      <c r="G71" s="135" t="s">
        <v>111</v>
      </c>
    </row>
    <row r="72" spans="1:7" x14ac:dyDescent="0.3">
      <c r="A72" s="49">
        <v>2010</v>
      </c>
      <c r="B72" s="49">
        <v>2016</v>
      </c>
      <c r="C72" s="25" t="s">
        <v>25</v>
      </c>
      <c r="D72" s="25" t="s">
        <v>5</v>
      </c>
      <c r="E72" s="25" t="s">
        <v>170</v>
      </c>
      <c r="F72" s="25" t="s">
        <v>107</v>
      </c>
      <c r="G72" s="135" t="s">
        <v>112</v>
      </c>
    </row>
    <row r="73" spans="1:7" x14ac:dyDescent="0.3">
      <c r="A73" s="49">
        <v>2010</v>
      </c>
      <c r="B73" s="49">
        <v>2017</v>
      </c>
      <c r="C73" s="25" t="s">
        <v>25</v>
      </c>
      <c r="D73" s="25" t="s">
        <v>5</v>
      </c>
      <c r="E73" s="25" t="s">
        <v>170</v>
      </c>
      <c r="F73" s="25" t="s">
        <v>107</v>
      </c>
      <c r="G73" s="135" t="s">
        <v>113</v>
      </c>
    </row>
    <row r="74" spans="1:7" x14ac:dyDescent="0.3">
      <c r="A74" s="49">
        <v>2020</v>
      </c>
      <c r="B74" s="49">
        <v>2022</v>
      </c>
      <c r="C74" s="25" t="s">
        <v>26</v>
      </c>
      <c r="D74" s="25" t="s">
        <v>5</v>
      </c>
      <c r="E74" s="25" t="s">
        <v>170</v>
      </c>
      <c r="F74" s="25" t="s">
        <v>107</v>
      </c>
      <c r="G74" s="135" t="s">
        <v>114</v>
      </c>
    </row>
    <row r="75" spans="1:7" x14ac:dyDescent="0.3">
      <c r="A75" s="49">
        <v>2000</v>
      </c>
      <c r="B75" s="49">
        <v>2002</v>
      </c>
      <c r="C75" s="25" t="s">
        <v>4</v>
      </c>
      <c r="D75" s="25" t="s">
        <v>18</v>
      </c>
      <c r="E75" s="25" t="s">
        <v>171</v>
      </c>
      <c r="F75" s="25" t="s">
        <v>107</v>
      </c>
      <c r="G75" s="135" t="s">
        <v>1517</v>
      </c>
    </row>
    <row r="76" spans="1:7" ht="30" x14ac:dyDescent="0.3">
      <c r="A76" s="49">
        <v>2000</v>
      </c>
      <c r="B76" s="49">
        <v>2002</v>
      </c>
      <c r="C76" s="25" t="s">
        <v>4</v>
      </c>
      <c r="D76" s="25" t="s">
        <v>18</v>
      </c>
      <c r="E76" s="25" t="s">
        <v>171</v>
      </c>
      <c r="F76" s="25" t="s">
        <v>107</v>
      </c>
      <c r="G76" s="135" t="s">
        <v>1518</v>
      </c>
    </row>
    <row r="77" spans="1:7" ht="30" x14ac:dyDescent="0.3">
      <c r="A77" s="49">
        <v>2000</v>
      </c>
      <c r="B77" s="49">
        <v>2009</v>
      </c>
      <c r="C77" s="25" t="s">
        <v>8</v>
      </c>
      <c r="D77" s="25" t="s">
        <v>18</v>
      </c>
      <c r="E77" s="25" t="s">
        <v>171</v>
      </c>
      <c r="F77" s="25" t="s">
        <v>107</v>
      </c>
      <c r="G77" s="135" t="s">
        <v>116</v>
      </c>
    </row>
    <row r="78" spans="1:7" x14ac:dyDescent="0.3">
      <c r="A78" s="49">
        <v>2000</v>
      </c>
      <c r="B78" s="49">
        <v>2004</v>
      </c>
      <c r="C78" s="25" t="s">
        <v>8</v>
      </c>
      <c r="D78" s="25" t="s">
        <v>18</v>
      </c>
      <c r="E78" s="25" t="s">
        <v>171</v>
      </c>
      <c r="F78" s="25" t="s">
        <v>107</v>
      </c>
      <c r="G78" s="135" t="s">
        <v>117</v>
      </c>
    </row>
    <row r="79" spans="1:7" ht="30" x14ac:dyDescent="0.3">
      <c r="A79" s="49">
        <v>2010</v>
      </c>
      <c r="B79" s="49">
        <v>2017</v>
      </c>
      <c r="C79" s="25" t="s">
        <v>4</v>
      </c>
      <c r="D79" s="25" t="s">
        <v>28</v>
      </c>
      <c r="E79" s="25" t="s">
        <v>171</v>
      </c>
      <c r="F79" s="25" t="s">
        <v>107</v>
      </c>
      <c r="G79" s="135" t="s">
        <v>1519</v>
      </c>
    </row>
    <row r="80" spans="1:7" ht="30" x14ac:dyDescent="0.3">
      <c r="A80" s="49">
        <v>2010</v>
      </c>
      <c r="B80" s="49">
        <v>2017</v>
      </c>
      <c r="C80" s="25" t="s">
        <v>4</v>
      </c>
      <c r="D80" s="25" t="s">
        <v>28</v>
      </c>
      <c r="E80" s="25" t="s">
        <v>171</v>
      </c>
      <c r="F80" s="25" t="s">
        <v>107</v>
      </c>
      <c r="G80" s="135" t="s">
        <v>115</v>
      </c>
    </row>
    <row r="81" spans="1:7" x14ac:dyDescent="0.3">
      <c r="A81" s="49">
        <v>2010</v>
      </c>
      <c r="B81" s="49">
        <v>2012</v>
      </c>
      <c r="C81" s="25" t="s">
        <v>4</v>
      </c>
      <c r="D81" s="25" t="s">
        <v>28</v>
      </c>
      <c r="E81" s="25" t="s">
        <v>171</v>
      </c>
      <c r="F81" s="25" t="s">
        <v>107</v>
      </c>
      <c r="G81" s="135" t="s">
        <v>1520</v>
      </c>
    </row>
    <row r="82" spans="1:7" ht="30" x14ac:dyDescent="0.3">
      <c r="A82" s="49">
        <v>2020</v>
      </c>
      <c r="B82" s="49">
        <v>2023</v>
      </c>
      <c r="C82" s="25" t="s">
        <v>25</v>
      </c>
      <c r="D82" s="25" t="s">
        <v>28</v>
      </c>
      <c r="E82" s="25" t="s">
        <v>171</v>
      </c>
      <c r="F82" s="25" t="s">
        <v>107</v>
      </c>
      <c r="G82" s="135" t="s">
        <v>118</v>
      </c>
    </row>
    <row r="83" spans="1:7" x14ac:dyDescent="0.3">
      <c r="A83" s="49">
        <v>2000</v>
      </c>
      <c r="B83" s="49">
        <v>2003</v>
      </c>
      <c r="C83" s="25" t="s">
        <v>26</v>
      </c>
      <c r="D83" s="25" t="s">
        <v>28</v>
      </c>
      <c r="E83" s="25" t="s">
        <v>171</v>
      </c>
      <c r="F83" s="25" t="s">
        <v>107</v>
      </c>
      <c r="G83" s="135" t="s">
        <v>1521</v>
      </c>
    </row>
    <row r="84" spans="1:7" x14ac:dyDescent="0.3">
      <c r="A84" s="49">
        <v>2000</v>
      </c>
      <c r="B84" s="49">
        <v>2003</v>
      </c>
      <c r="C84" s="25" t="s">
        <v>26</v>
      </c>
      <c r="D84" s="25" t="s">
        <v>28</v>
      </c>
      <c r="E84" s="25" t="s">
        <v>171</v>
      </c>
      <c r="F84" s="25" t="s">
        <v>107</v>
      </c>
      <c r="G84" s="135" t="s">
        <v>1522</v>
      </c>
    </row>
    <row r="85" spans="1:7" x14ac:dyDescent="0.3">
      <c r="A85" s="49">
        <v>1990</v>
      </c>
      <c r="B85" s="49">
        <v>1999</v>
      </c>
      <c r="C85" s="25" t="s">
        <v>4</v>
      </c>
      <c r="D85" s="25" t="s">
        <v>30</v>
      </c>
      <c r="E85" s="25" t="s">
        <v>170</v>
      </c>
      <c r="F85" s="25" t="s">
        <v>107</v>
      </c>
      <c r="G85" s="135" t="s">
        <v>1523</v>
      </c>
    </row>
    <row r="86" spans="1:7" x14ac:dyDescent="0.3">
      <c r="A86" s="49">
        <v>2000</v>
      </c>
      <c r="B86" s="49">
        <v>2007</v>
      </c>
      <c r="C86" s="25" t="s">
        <v>4</v>
      </c>
      <c r="D86" s="25" t="s">
        <v>30</v>
      </c>
      <c r="E86" s="25" t="s">
        <v>170</v>
      </c>
      <c r="F86" s="25" t="s">
        <v>107</v>
      </c>
      <c r="G86" s="135" t="s">
        <v>119</v>
      </c>
    </row>
    <row r="87" spans="1:7" ht="30" x14ac:dyDescent="0.3">
      <c r="A87" s="49">
        <v>2010</v>
      </c>
      <c r="B87" s="49">
        <v>2010</v>
      </c>
      <c r="C87" s="25" t="s">
        <v>4</v>
      </c>
      <c r="D87" s="25" t="s">
        <v>30</v>
      </c>
      <c r="E87" s="25" t="s">
        <v>170</v>
      </c>
      <c r="F87" s="25" t="s">
        <v>107</v>
      </c>
      <c r="G87" s="135" t="s">
        <v>1524</v>
      </c>
    </row>
    <row r="88" spans="1:7" x14ac:dyDescent="0.3">
      <c r="A88" s="49">
        <v>2020</v>
      </c>
      <c r="B88" s="49">
        <v>2023</v>
      </c>
      <c r="C88" s="25" t="s">
        <v>25</v>
      </c>
      <c r="D88" s="25" t="s">
        <v>30</v>
      </c>
      <c r="E88" s="25" t="s">
        <v>170</v>
      </c>
      <c r="F88" s="25" t="s">
        <v>107</v>
      </c>
      <c r="G88" s="135" t="s">
        <v>120</v>
      </c>
    </row>
    <row r="89" spans="1:7" x14ac:dyDescent="0.3">
      <c r="A89" s="49">
        <v>2010</v>
      </c>
      <c r="B89" s="49">
        <v>2010</v>
      </c>
      <c r="C89" s="25" t="s">
        <v>25</v>
      </c>
      <c r="D89" s="25" t="s">
        <v>30</v>
      </c>
      <c r="E89" s="25" t="s">
        <v>170</v>
      </c>
      <c r="F89" s="25" t="s">
        <v>107</v>
      </c>
      <c r="G89" s="135" t="s">
        <v>121</v>
      </c>
    </row>
    <row r="90" spans="1:7" x14ac:dyDescent="0.3">
      <c r="A90" s="49">
        <v>2000</v>
      </c>
      <c r="B90" s="49">
        <v>2008</v>
      </c>
      <c r="C90" s="25" t="s">
        <v>25</v>
      </c>
      <c r="D90" s="25" t="s">
        <v>30</v>
      </c>
      <c r="E90" s="25" t="s">
        <v>170</v>
      </c>
      <c r="F90" s="25" t="s">
        <v>107</v>
      </c>
      <c r="G90" s="135" t="s">
        <v>122</v>
      </c>
    </row>
    <row r="91" spans="1:7" ht="30" x14ac:dyDescent="0.3">
      <c r="A91" s="49">
        <v>2010</v>
      </c>
      <c r="B91" s="49">
        <v>2013</v>
      </c>
      <c r="C91" s="25" t="s">
        <v>4</v>
      </c>
      <c r="D91" s="25" t="s">
        <v>36</v>
      </c>
      <c r="E91" s="25" t="s">
        <v>171</v>
      </c>
      <c r="F91" s="25" t="s">
        <v>107</v>
      </c>
      <c r="G91" s="135" t="s">
        <v>123</v>
      </c>
    </row>
    <row r="92" spans="1:7" ht="45" x14ac:dyDescent="0.3">
      <c r="A92" s="49">
        <v>2010</v>
      </c>
      <c r="B92" s="49">
        <v>2015</v>
      </c>
      <c r="C92" s="25" t="s">
        <v>4</v>
      </c>
      <c r="D92" s="25" t="s">
        <v>36</v>
      </c>
      <c r="E92" s="25" t="s">
        <v>171</v>
      </c>
      <c r="F92" s="25" t="s">
        <v>107</v>
      </c>
      <c r="G92" s="135" t="s">
        <v>124</v>
      </c>
    </row>
    <row r="93" spans="1:7" ht="30" x14ac:dyDescent="0.3">
      <c r="A93" s="49">
        <v>2000</v>
      </c>
      <c r="B93" s="49" t="s">
        <v>126</v>
      </c>
      <c r="C93" s="25" t="s">
        <v>8</v>
      </c>
      <c r="D93" s="25" t="s">
        <v>36</v>
      </c>
      <c r="E93" s="25" t="s">
        <v>171</v>
      </c>
      <c r="F93" s="25" t="s">
        <v>107</v>
      </c>
      <c r="G93" s="135" t="s">
        <v>125</v>
      </c>
    </row>
    <row r="94" spans="1:7" ht="30" x14ac:dyDescent="0.3">
      <c r="A94" s="49">
        <v>1990</v>
      </c>
      <c r="B94" s="49">
        <v>1997</v>
      </c>
      <c r="C94" s="25" t="s">
        <v>25</v>
      </c>
      <c r="D94" s="25" t="s">
        <v>36</v>
      </c>
      <c r="E94" s="25" t="s">
        <v>171</v>
      </c>
      <c r="F94" s="25" t="s">
        <v>107</v>
      </c>
      <c r="G94" s="135" t="s">
        <v>127</v>
      </c>
    </row>
    <row r="95" spans="1:7" ht="30" x14ac:dyDescent="0.3">
      <c r="A95" s="49">
        <v>2010</v>
      </c>
      <c r="B95" s="49">
        <v>2012</v>
      </c>
      <c r="C95" s="25" t="s">
        <v>4</v>
      </c>
      <c r="D95" s="25" t="s">
        <v>32</v>
      </c>
      <c r="E95" s="25" t="s">
        <v>170</v>
      </c>
      <c r="F95" s="25" t="s">
        <v>107</v>
      </c>
      <c r="G95" s="135" t="s">
        <v>128</v>
      </c>
    </row>
    <row r="96" spans="1:7" ht="30" x14ac:dyDescent="0.3">
      <c r="A96" s="49">
        <v>2010</v>
      </c>
      <c r="B96" s="49">
        <v>2013</v>
      </c>
      <c r="C96" s="25" t="s">
        <v>4</v>
      </c>
      <c r="D96" s="25" t="s">
        <v>32</v>
      </c>
      <c r="E96" s="25" t="s">
        <v>170</v>
      </c>
      <c r="F96" s="25" t="s">
        <v>107</v>
      </c>
      <c r="G96" s="135" t="s">
        <v>129</v>
      </c>
    </row>
    <row r="97" spans="1:7" ht="30" x14ac:dyDescent="0.3">
      <c r="A97" s="49">
        <v>2010</v>
      </c>
      <c r="B97" s="49">
        <v>2013</v>
      </c>
      <c r="C97" s="25" t="s">
        <v>4</v>
      </c>
      <c r="D97" s="25" t="s">
        <v>32</v>
      </c>
      <c r="E97" s="25" t="s">
        <v>170</v>
      </c>
      <c r="F97" s="25" t="s">
        <v>107</v>
      </c>
      <c r="G97" s="135" t="s">
        <v>1525</v>
      </c>
    </row>
    <row r="98" spans="1:7" ht="30" x14ac:dyDescent="0.3">
      <c r="A98" s="49">
        <v>1990</v>
      </c>
      <c r="B98" s="49">
        <v>1996</v>
      </c>
      <c r="C98" s="25" t="s">
        <v>25</v>
      </c>
      <c r="D98" s="25" t="s">
        <v>32</v>
      </c>
      <c r="E98" s="25" t="s">
        <v>170</v>
      </c>
      <c r="F98" s="25" t="s">
        <v>107</v>
      </c>
      <c r="G98" s="135" t="s">
        <v>130</v>
      </c>
    </row>
    <row r="99" spans="1:7" x14ac:dyDescent="0.3">
      <c r="A99" s="49">
        <v>2000</v>
      </c>
      <c r="B99" s="49">
        <v>2008</v>
      </c>
      <c r="C99" s="25" t="s">
        <v>4</v>
      </c>
      <c r="D99" s="25" t="s">
        <v>44</v>
      </c>
      <c r="E99" s="25" t="s">
        <v>172</v>
      </c>
      <c r="F99" s="25" t="s">
        <v>107</v>
      </c>
      <c r="G99" s="135" t="s">
        <v>1526</v>
      </c>
    </row>
    <row r="100" spans="1:7" x14ac:dyDescent="0.3">
      <c r="A100" s="49">
        <v>2010</v>
      </c>
      <c r="B100" s="49">
        <v>2011</v>
      </c>
      <c r="C100" s="25" t="s">
        <v>4</v>
      </c>
      <c r="D100" s="25" t="s">
        <v>44</v>
      </c>
      <c r="E100" s="25" t="s">
        <v>172</v>
      </c>
      <c r="F100" s="25" t="s">
        <v>107</v>
      </c>
      <c r="G100" s="135" t="s">
        <v>131</v>
      </c>
    </row>
    <row r="101" spans="1:7" x14ac:dyDescent="0.3">
      <c r="A101" s="49">
        <v>2000</v>
      </c>
      <c r="B101" s="49">
        <v>2007</v>
      </c>
      <c r="C101" s="25" t="s">
        <v>25</v>
      </c>
      <c r="D101" s="25" t="s">
        <v>44</v>
      </c>
      <c r="E101" s="25" t="s">
        <v>172</v>
      </c>
      <c r="F101" s="25" t="s">
        <v>107</v>
      </c>
      <c r="G101" s="135" t="s">
        <v>132</v>
      </c>
    </row>
    <row r="102" spans="1:7" ht="30" x14ac:dyDescent="0.3">
      <c r="A102" s="49">
        <v>2010</v>
      </c>
      <c r="B102" s="49">
        <v>2014</v>
      </c>
      <c r="C102" s="25" t="s">
        <v>4</v>
      </c>
      <c r="D102" s="25" t="s">
        <v>44</v>
      </c>
      <c r="E102" s="25" t="s">
        <v>172</v>
      </c>
      <c r="F102" s="25" t="s">
        <v>107</v>
      </c>
      <c r="G102" s="135" t="s">
        <v>1527</v>
      </c>
    </row>
    <row r="103" spans="1:7" ht="30" x14ac:dyDescent="0.3">
      <c r="A103" s="49">
        <v>2010</v>
      </c>
      <c r="B103" s="49">
        <v>2018</v>
      </c>
      <c r="C103" s="25" t="s">
        <v>4</v>
      </c>
      <c r="D103" s="25" t="s">
        <v>44</v>
      </c>
      <c r="E103" s="25" t="s">
        <v>172</v>
      </c>
      <c r="F103" s="25" t="s">
        <v>107</v>
      </c>
      <c r="G103" s="135" t="s">
        <v>133</v>
      </c>
    </row>
    <row r="104" spans="1:7" x14ac:dyDescent="0.3">
      <c r="A104" s="49">
        <v>2020</v>
      </c>
      <c r="B104" s="49">
        <v>2022</v>
      </c>
      <c r="C104" s="25" t="s">
        <v>4</v>
      </c>
      <c r="D104" s="25" t="s">
        <v>44</v>
      </c>
      <c r="E104" s="25" t="s">
        <v>172</v>
      </c>
      <c r="F104" s="25" t="s">
        <v>107</v>
      </c>
      <c r="G104" s="135" t="s">
        <v>1528</v>
      </c>
    </row>
    <row r="105" spans="1:7" x14ac:dyDescent="0.3">
      <c r="A105" s="49">
        <v>2000</v>
      </c>
      <c r="B105" s="49">
        <v>2009</v>
      </c>
      <c r="C105" s="25" t="s">
        <v>4</v>
      </c>
      <c r="D105" s="25" t="s">
        <v>60</v>
      </c>
      <c r="E105" s="25" t="s">
        <v>172</v>
      </c>
      <c r="F105" s="25" t="s">
        <v>107</v>
      </c>
      <c r="G105" s="135" t="s">
        <v>134</v>
      </c>
    </row>
    <row r="106" spans="1:7" ht="30" x14ac:dyDescent="0.3">
      <c r="A106" s="49">
        <v>2000</v>
      </c>
      <c r="B106" s="49">
        <v>2007</v>
      </c>
      <c r="C106" s="25" t="s">
        <v>8</v>
      </c>
      <c r="D106" s="25" t="s">
        <v>60</v>
      </c>
      <c r="E106" s="25" t="s">
        <v>172</v>
      </c>
      <c r="F106" s="25" t="s">
        <v>107</v>
      </c>
      <c r="G106" s="135" t="s">
        <v>135</v>
      </c>
    </row>
    <row r="107" spans="1:7" ht="30" x14ac:dyDescent="0.3">
      <c r="A107" s="49">
        <v>2000</v>
      </c>
      <c r="B107" s="49">
        <v>2006</v>
      </c>
      <c r="C107" s="25" t="s">
        <v>8</v>
      </c>
      <c r="D107" s="25" t="s">
        <v>60</v>
      </c>
      <c r="E107" s="25" t="s">
        <v>172</v>
      </c>
      <c r="F107" s="25" t="s">
        <v>107</v>
      </c>
      <c r="G107" s="135" t="s">
        <v>136</v>
      </c>
    </row>
    <row r="108" spans="1:7" ht="30" x14ac:dyDescent="0.3">
      <c r="A108" s="49">
        <v>2000</v>
      </c>
      <c r="B108" s="49">
        <v>2008</v>
      </c>
      <c r="C108" s="25" t="s">
        <v>8</v>
      </c>
      <c r="D108" s="25" t="s">
        <v>60</v>
      </c>
      <c r="E108" s="25" t="s">
        <v>172</v>
      </c>
      <c r="F108" s="25" t="s">
        <v>107</v>
      </c>
      <c r="G108" s="135" t="s">
        <v>137</v>
      </c>
    </row>
    <row r="109" spans="1:7" ht="30" x14ac:dyDescent="0.3">
      <c r="A109" s="49">
        <v>2000</v>
      </c>
      <c r="B109" s="49">
        <v>2003</v>
      </c>
      <c r="C109" s="25" t="s">
        <v>8</v>
      </c>
      <c r="D109" s="25" t="s">
        <v>60</v>
      </c>
      <c r="E109" s="25" t="s">
        <v>172</v>
      </c>
      <c r="F109" s="25" t="s">
        <v>107</v>
      </c>
      <c r="G109" s="135" t="s">
        <v>138</v>
      </c>
    </row>
    <row r="110" spans="1:7" ht="30" x14ac:dyDescent="0.3">
      <c r="A110" s="49">
        <v>2000</v>
      </c>
      <c r="B110" s="49">
        <v>2003</v>
      </c>
      <c r="C110" s="25" t="s">
        <v>8</v>
      </c>
      <c r="D110" s="25" t="s">
        <v>60</v>
      </c>
      <c r="E110" s="25" t="s">
        <v>172</v>
      </c>
      <c r="F110" s="25" t="s">
        <v>107</v>
      </c>
      <c r="G110" s="135" t="s">
        <v>139</v>
      </c>
    </row>
    <row r="111" spans="1:7" ht="30" x14ac:dyDescent="0.3">
      <c r="A111" s="49">
        <v>2000</v>
      </c>
      <c r="B111" s="49">
        <v>2002</v>
      </c>
      <c r="C111" s="25" t="s">
        <v>8</v>
      </c>
      <c r="D111" s="25" t="s">
        <v>60</v>
      </c>
      <c r="E111" s="25" t="s">
        <v>172</v>
      </c>
      <c r="F111" s="25" t="s">
        <v>107</v>
      </c>
      <c r="G111" s="135" t="s">
        <v>140</v>
      </c>
    </row>
    <row r="112" spans="1:7" x14ac:dyDescent="0.3">
      <c r="A112" s="49">
        <v>2020</v>
      </c>
      <c r="B112" s="49">
        <v>2022</v>
      </c>
      <c r="C112" s="25" t="s">
        <v>25</v>
      </c>
      <c r="D112" s="25" t="s">
        <v>60</v>
      </c>
      <c r="E112" s="25" t="s">
        <v>172</v>
      </c>
      <c r="F112" s="25" t="s">
        <v>107</v>
      </c>
      <c r="G112" s="135" t="s">
        <v>141</v>
      </c>
    </row>
    <row r="113" spans="1:7" ht="30" x14ac:dyDescent="0.3">
      <c r="A113" s="49">
        <v>2010</v>
      </c>
      <c r="B113" s="49">
        <v>2012</v>
      </c>
      <c r="C113" s="25" t="s">
        <v>25</v>
      </c>
      <c r="D113" s="25" t="s">
        <v>60</v>
      </c>
      <c r="E113" s="25" t="s">
        <v>172</v>
      </c>
      <c r="F113" s="25" t="s">
        <v>107</v>
      </c>
      <c r="G113" s="135" t="s">
        <v>142</v>
      </c>
    </row>
    <row r="114" spans="1:7" ht="30" x14ac:dyDescent="0.3">
      <c r="A114" s="49">
        <v>1980</v>
      </c>
      <c r="B114" s="49">
        <v>1986</v>
      </c>
      <c r="C114" s="25" t="s">
        <v>25</v>
      </c>
      <c r="D114" s="25" t="s">
        <v>60</v>
      </c>
      <c r="E114" s="25" t="s">
        <v>172</v>
      </c>
      <c r="F114" s="25" t="s">
        <v>107</v>
      </c>
      <c r="G114" s="135" t="s">
        <v>143</v>
      </c>
    </row>
    <row r="115" spans="1:7" ht="30" x14ac:dyDescent="0.3">
      <c r="A115" s="49">
        <v>2010</v>
      </c>
      <c r="B115" s="49">
        <v>2017</v>
      </c>
      <c r="C115" s="25" t="s">
        <v>26</v>
      </c>
      <c r="D115" s="25" t="s">
        <v>60</v>
      </c>
      <c r="E115" s="25" t="s">
        <v>172</v>
      </c>
      <c r="F115" s="25" t="s">
        <v>107</v>
      </c>
      <c r="G115" s="135" t="s">
        <v>144</v>
      </c>
    </row>
    <row r="116" spans="1:7" x14ac:dyDescent="0.3">
      <c r="A116" s="49">
        <v>2000</v>
      </c>
      <c r="B116" s="49">
        <v>2007</v>
      </c>
      <c r="C116" s="25" t="s">
        <v>4</v>
      </c>
      <c r="D116" s="25" t="s">
        <v>45</v>
      </c>
      <c r="E116" s="25" t="s">
        <v>174</v>
      </c>
      <c r="F116" s="25" t="s">
        <v>107</v>
      </c>
      <c r="G116" s="135" t="s">
        <v>145</v>
      </c>
    </row>
    <row r="117" spans="1:7" x14ac:dyDescent="0.3">
      <c r="A117" s="49">
        <v>2010</v>
      </c>
      <c r="B117" s="49">
        <v>2017</v>
      </c>
      <c r="C117" s="25" t="s">
        <v>25</v>
      </c>
      <c r="D117" s="25" t="s">
        <v>45</v>
      </c>
      <c r="E117" s="25" t="s">
        <v>174</v>
      </c>
      <c r="F117" s="25" t="s">
        <v>107</v>
      </c>
      <c r="G117" s="135" t="s">
        <v>146</v>
      </c>
    </row>
    <row r="118" spans="1:7" x14ac:dyDescent="0.3">
      <c r="A118" s="49">
        <v>2010</v>
      </c>
      <c r="B118" s="49">
        <v>2012</v>
      </c>
      <c r="C118" s="25" t="s">
        <v>25</v>
      </c>
      <c r="D118" s="25" t="s">
        <v>45</v>
      </c>
      <c r="E118" s="25" t="s">
        <v>174</v>
      </c>
      <c r="F118" s="25" t="s">
        <v>107</v>
      </c>
      <c r="G118" s="135" t="s">
        <v>147</v>
      </c>
    </row>
    <row r="119" spans="1:7" ht="30" x14ac:dyDescent="0.3">
      <c r="A119" s="49">
        <v>2000</v>
      </c>
      <c r="B119" s="49">
        <v>2008</v>
      </c>
      <c r="C119" s="25" t="s">
        <v>25</v>
      </c>
      <c r="D119" s="25" t="s">
        <v>45</v>
      </c>
      <c r="E119" s="25" t="s">
        <v>174</v>
      </c>
      <c r="F119" s="25" t="s">
        <v>107</v>
      </c>
      <c r="G119" s="135" t="s">
        <v>148</v>
      </c>
    </row>
    <row r="120" spans="1:7" x14ac:dyDescent="0.3">
      <c r="A120" s="49">
        <v>1990</v>
      </c>
      <c r="B120" s="49">
        <v>1997</v>
      </c>
      <c r="C120" s="25" t="s">
        <v>25</v>
      </c>
      <c r="D120" s="25" t="s">
        <v>45</v>
      </c>
      <c r="E120" s="25" t="s">
        <v>174</v>
      </c>
      <c r="F120" s="25" t="s">
        <v>107</v>
      </c>
      <c r="G120" s="135" t="s">
        <v>149</v>
      </c>
    </row>
    <row r="121" spans="1:7" x14ac:dyDescent="0.3">
      <c r="A121" s="49">
        <v>2000</v>
      </c>
      <c r="B121" s="49">
        <v>2009</v>
      </c>
      <c r="C121" s="25" t="s">
        <v>4</v>
      </c>
      <c r="D121" s="25" t="s">
        <v>46</v>
      </c>
      <c r="E121" s="25" t="s">
        <v>171</v>
      </c>
      <c r="F121" s="25" t="s">
        <v>107</v>
      </c>
      <c r="G121" s="135" t="s">
        <v>150</v>
      </c>
    </row>
    <row r="122" spans="1:7" x14ac:dyDescent="0.3">
      <c r="A122" s="49">
        <v>2010</v>
      </c>
      <c r="B122" s="49">
        <v>2018</v>
      </c>
      <c r="C122" s="25" t="s">
        <v>25</v>
      </c>
      <c r="D122" s="25" t="s">
        <v>46</v>
      </c>
      <c r="E122" s="25" t="s">
        <v>171</v>
      </c>
      <c r="F122" s="25" t="s">
        <v>103</v>
      </c>
      <c r="G122" s="135" t="s">
        <v>1492</v>
      </c>
    </row>
    <row r="123" spans="1:7" x14ac:dyDescent="0.3">
      <c r="A123" s="49">
        <v>2000</v>
      </c>
      <c r="B123" s="49">
        <v>2007</v>
      </c>
      <c r="C123" s="25" t="s">
        <v>25</v>
      </c>
      <c r="D123" s="25" t="s">
        <v>46</v>
      </c>
      <c r="E123" s="25" t="s">
        <v>171</v>
      </c>
      <c r="F123" s="25" t="s">
        <v>107</v>
      </c>
      <c r="G123" s="135" t="s">
        <v>1493</v>
      </c>
    </row>
    <row r="124" spans="1:7" x14ac:dyDescent="0.3">
      <c r="A124" s="49">
        <v>2010</v>
      </c>
      <c r="B124" s="49">
        <v>2018</v>
      </c>
      <c r="C124" s="25" t="s">
        <v>25</v>
      </c>
      <c r="D124" s="25" t="s">
        <v>46</v>
      </c>
      <c r="E124" s="25" t="s">
        <v>171</v>
      </c>
      <c r="F124" s="25" t="s">
        <v>107</v>
      </c>
      <c r="G124" s="135" t="s">
        <v>1494</v>
      </c>
    </row>
    <row r="125" spans="1:7" x14ac:dyDescent="0.3">
      <c r="A125" s="49">
        <v>1990</v>
      </c>
      <c r="B125" s="49">
        <v>1993</v>
      </c>
      <c r="C125" s="25" t="s">
        <v>25</v>
      </c>
      <c r="D125" s="25" t="s">
        <v>46</v>
      </c>
      <c r="E125" s="25" t="s">
        <v>171</v>
      </c>
      <c r="F125" s="25" t="s">
        <v>107</v>
      </c>
      <c r="G125" s="135" t="s">
        <v>1495</v>
      </c>
    </row>
    <row r="126" spans="1:7" ht="30" x14ac:dyDescent="0.3">
      <c r="A126" s="49">
        <v>2010</v>
      </c>
      <c r="B126" s="49">
        <v>2014</v>
      </c>
      <c r="C126" s="25" t="s">
        <v>8</v>
      </c>
      <c r="D126" s="25" t="s">
        <v>46</v>
      </c>
      <c r="E126" s="25" t="s">
        <v>171</v>
      </c>
      <c r="F126" s="25" t="s">
        <v>103</v>
      </c>
      <c r="G126" s="135" t="s">
        <v>151</v>
      </c>
    </row>
    <row r="127" spans="1:7" x14ac:dyDescent="0.3">
      <c r="A127" s="49">
        <v>2020</v>
      </c>
      <c r="B127" s="49">
        <v>2024</v>
      </c>
      <c r="C127" s="25" t="s">
        <v>8</v>
      </c>
      <c r="D127" s="25" t="s">
        <v>46</v>
      </c>
      <c r="E127" s="25" t="s">
        <v>171</v>
      </c>
      <c r="F127" s="25" t="s">
        <v>107</v>
      </c>
      <c r="G127" s="135" t="s">
        <v>152</v>
      </c>
    </row>
    <row r="128" spans="1:7" x14ac:dyDescent="0.3">
      <c r="A128" s="49">
        <v>2020</v>
      </c>
      <c r="B128" s="49">
        <v>2022</v>
      </c>
      <c r="C128" s="25" t="s">
        <v>8</v>
      </c>
      <c r="D128" s="25" t="s">
        <v>46</v>
      </c>
      <c r="E128" s="25" t="s">
        <v>171</v>
      </c>
      <c r="F128" s="25" t="s">
        <v>103</v>
      </c>
      <c r="G128" s="135" t="s">
        <v>153</v>
      </c>
    </row>
    <row r="129" spans="1:7" ht="30" x14ac:dyDescent="0.3">
      <c r="A129" s="49">
        <v>2020</v>
      </c>
      <c r="B129" s="49">
        <v>2024</v>
      </c>
      <c r="C129" s="25" t="s">
        <v>4</v>
      </c>
      <c r="D129" s="25" t="s">
        <v>18</v>
      </c>
      <c r="E129" s="25" t="s">
        <v>171</v>
      </c>
      <c r="F129" s="25" t="s">
        <v>103</v>
      </c>
      <c r="G129" s="135" t="s">
        <v>163</v>
      </c>
    </row>
    <row r="130" spans="1:7" x14ac:dyDescent="0.3">
      <c r="A130" s="49">
        <v>1970</v>
      </c>
      <c r="B130" s="49">
        <v>1974</v>
      </c>
      <c r="C130" s="25" t="s">
        <v>26</v>
      </c>
      <c r="D130" s="25" t="s">
        <v>5</v>
      </c>
      <c r="E130" s="25" t="s">
        <v>170</v>
      </c>
      <c r="F130" s="25" t="s">
        <v>103</v>
      </c>
      <c r="G130" s="135" t="s">
        <v>164</v>
      </c>
    </row>
    <row r="131" spans="1:7" x14ac:dyDescent="0.3">
      <c r="A131" s="49">
        <v>2020</v>
      </c>
      <c r="B131" s="49">
        <v>2021</v>
      </c>
      <c r="C131" s="25" t="s">
        <v>26</v>
      </c>
      <c r="D131" s="25" t="s">
        <v>60</v>
      </c>
      <c r="E131" s="25" t="s">
        <v>172</v>
      </c>
      <c r="F131" s="25" t="s">
        <v>107</v>
      </c>
      <c r="G131" s="135" t="s">
        <v>168</v>
      </c>
    </row>
  </sheetData>
  <mergeCells count="2">
    <mergeCell ref="A5:G5"/>
    <mergeCell ref="A6:G6"/>
  </mergeCells>
  <pageMargins left="0.70866141732283472" right="0.70866141732283472" top="0.74803149606299213" bottom="0.74803149606299213" header="0.31496062992125984" footer="0.31496062992125984"/>
  <pageSetup paperSize="9" scale="65" fitToHeight="0" orientation="landscape" r:id="rId1"/>
  <headerFooter>
    <oddHeader>&amp;L&amp;G</oddHeader>
    <oddFooter>&amp;C&amp;"Roboto Condensed,Normal"&amp;9Página &amp;P</oddFooter>
  </headerFooter>
  <legacyDrawingHF r:id="rId2"/>
  <tableParts count="1">
    <tablePart r:id="rId3"/>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3DE59-5638-3E4F-B6DB-02421DEB7440}">
  <sheetPr codeName="Hoja39">
    <tabColor theme="5"/>
    <pageSetUpPr fitToPage="1"/>
  </sheetPr>
  <dimension ref="A2:M126"/>
  <sheetViews>
    <sheetView view="pageLayout" zoomScaleNormal="75" workbookViewId="0">
      <selection activeCell="A120" sqref="A120:C126"/>
    </sheetView>
  </sheetViews>
  <sheetFormatPr baseColWidth="10" defaultRowHeight="17.25" x14ac:dyDescent="0.3"/>
  <cols>
    <col min="1" max="1" width="13.5" style="4" customWidth="1"/>
    <col min="2" max="2" width="27.25" style="4" customWidth="1"/>
    <col min="3" max="3" width="24.375" style="4" customWidth="1"/>
    <col min="4" max="4" width="11" style="4"/>
    <col min="5" max="5" width="12.875" style="4" customWidth="1"/>
    <col min="6" max="16384" width="11" style="4"/>
  </cols>
  <sheetData>
    <row r="2" spans="1:6" ht="20.25" x14ac:dyDescent="0.35">
      <c r="A2" s="40" t="s">
        <v>179</v>
      </c>
    </row>
    <row r="3" spans="1:6" x14ac:dyDescent="0.3">
      <c r="A3" s="6" t="s">
        <v>1671</v>
      </c>
    </row>
    <row r="4" spans="1:6" x14ac:dyDescent="0.3">
      <c r="A4" s="28" t="s">
        <v>1</v>
      </c>
      <c r="B4" s="30" t="s">
        <v>184</v>
      </c>
      <c r="C4" s="30" t="s">
        <v>170</v>
      </c>
      <c r="D4" s="30" t="s">
        <v>171</v>
      </c>
      <c r="E4" s="30" t="s">
        <v>172</v>
      </c>
      <c r="F4" s="30" t="s">
        <v>189</v>
      </c>
    </row>
    <row r="5" spans="1:6" x14ac:dyDescent="0.3">
      <c r="A5" s="25" t="s">
        <v>4</v>
      </c>
      <c r="B5" s="25">
        <v>22</v>
      </c>
      <c r="C5" s="25">
        <v>11</v>
      </c>
      <c r="D5" s="25">
        <v>8</v>
      </c>
      <c r="E5" s="25">
        <v>2</v>
      </c>
      <c r="F5" s="25">
        <v>1</v>
      </c>
    </row>
    <row r="6" spans="1:6" x14ac:dyDescent="0.3">
      <c r="A6" s="25" t="s">
        <v>25</v>
      </c>
      <c r="B6" s="25">
        <v>15</v>
      </c>
      <c r="C6" s="25">
        <v>4</v>
      </c>
      <c r="D6" s="25">
        <v>7</v>
      </c>
      <c r="E6" s="25">
        <v>3</v>
      </c>
      <c r="F6" s="25">
        <v>1</v>
      </c>
    </row>
    <row r="7" spans="1:6" x14ac:dyDescent="0.3">
      <c r="A7" s="25" t="s">
        <v>26</v>
      </c>
      <c r="B7" s="25">
        <v>7</v>
      </c>
      <c r="C7" s="25">
        <v>3</v>
      </c>
      <c r="D7" s="25">
        <v>3</v>
      </c>
      <c r="E7" s="25">
        <v>1</v>
      </c>
      <c r="F7" s="25">
        <v>0</v>
      </c>
    </row>
    <row r="8" spans="1:6" x14ac:dyDescent="0.3">
      <c r="A8" s="25" t="s">
        <v>8</v>
      </c>
      <c r="B8" s="25">
        <v>16</v>
      </c>
      <c r="C8" s="25">
        <v>6</v>
      </c>
      <c r="D8" s="25">
        <v>9</v>
      </c>
      <c r="E8" s="25">
        <v>0</v>
      </c>
      <c r="F8" s="25">
        <v>1</v>
      </c>
    </row>
    <row r="9" spans="1:6" x14ac:dyDescent="0.3">
      <c r="A9" s="28" t="s">
        <v>179</v>
      </c>
      <c r="B9" s="25">
        <f>SUM(B5:B8)</f>
        <v>60</v>
      </c>
      <c r="C9" s="25">
        <f>SUM(C5:C8)</f>
        <v>24</v>
      </c>
      <c r="D9" s="25">
        <f>SUM(D5:D8)</f>
        <v>27</v>
      </c>
      <c r="E9" s="25">
        <f>SUM(E5:E8)</f>
        <v>6</v>
      </c>
      <c r="F9" s="25">
        <f>SUM(F5:F8)</f>
        <v>3</v>
      </c>
    </row>
    <row r="11" spans="1:6" x14ac:dyDescent="0.3">
      <c r="A11" s="6" t="s">
        <v>1672</v>
      </c>
    </row>
    <row r="12" spans="1:6" x14ac:dyDescent="0.3">
      <c r="A12" s="28" t="s">
        <v>1</v>
      </c>
      <c r="B12" s="30" t="s">
        <v>184</v>
      </c>
      <c r="C12" s="30" t="s">
        <v>170</v>
      </c>
      <c r="D12" s="30" t="s">
        <v>171</v>
      </c>
      <c r="E12" s="30" t="s">
        <v>172</v>
      </c>
      <c r="F12" s="30" t="s">
        <v>189</v>
      </c>
    </row>
    <row r="13" spans="1:6" x14ac:dyDescent="0.3">
      <c r="A13" s="25" t="s">
        <v>4</v>
      </c>
      <c r="B13" s="25">
        <f>SUM(Table5232930[[#This Row],[LATAM]:[SSA]])</f>
        <v>24</v>
      </c>
      <c r="C13" s="25">
        <v>9</v>
      </c>
      <c r="D13" s="25">
        <v>8</v>
      </c>
      <c r="E13" s="25">
        <v>6</v>
      </c>
      <c r="F13" s="25">
        <v>1</v>
      </c>
    </row>
    <row r="14" spans="1:6" x14ac:dyDescent="0.3">
      <c r="A14" s="25" t="s">
        <v>25</v>
      </c>
      <c r="B14" s="25">
        <f>SUM(Table5232930[[#This Row],[LATAM]:[SSA]])</f>
        <v>22</v>
      </c>
      <c r="C14" s="25">
        <v>9</v>
      </c>
      <c r="D14" s="25">
        <v>5</v>
      </c>
      <c r="E14" s="25">
        <v>4</v>
      </c>
      <c r="F14" s="25">
        <v>4</v>
      </c>
    </row>
    <row r="15" spans="1:6" x14ac:dyDescent="0.3">
      <c r="A15" s="25" t="s">
        <v>26</v>
      </c>
      <c r="B15" s="25">
        <f>SUM(Table5232930[[#This Row],[LATAM]:[SSA]])</f>
        <v>5</v>
      </c>
      <c r="C15" s="25">
        <v>1</v>
      </c>
      <c r="D15" s="25">
        <v>2</v>
      </c>
      <c r="E15" s="25">
        <v>2</v>
      </c>
      <c r="F15" s="25">
        <v>0</v>
      </c>
    </row>
    <row r="16" spans="1:6" x14ac:dyDescent="0.3">
      <c r="A16" s="25" t="s">
        <v>8</v>
      </c>
      <c r="B16" s="25">
        <f>SUM(Table5232930[[#This Row],[LATAM]:[SSA]])</f>
        <v>11</v>
      </c>
      <c r="C16" s="25">
        <v>1</v>
      </c>
      <c r="D16" s="25">
        <v>4</v>
      </c>
      <c r="E16" s="25">
        <v>6</v>
      </c>
      <c r="F16" s="25">
        <v>0</v>
      </c>
    </row>
    <row r="17" spans="1:6" x14ac:dyDescent="0.3">
      <c r="A17" s="28" t="s">
        <v>179</v>
      </c>
      <c r="B17" s="25">
        <f>SUM(Table5232930[[#This Row],[LATAM]:[SSA]])</f>
        <v>62</v>
      </c>
      <c r="C17" s="25">
        <f>SUM(C13:C16)</f>
        <v>20</v>
      </c>
      <c r="D17" s="25">
        <f>SUM(D13:D16)</f>
        <v>19</v>
      </c>
      <c r="E17" s="25">
        <f>SUM(E13:E16)</f>
        <v>18</v>
      </c>
      <c r="F17" s="25">
        <f>SUM(F13:F16)</f>
        <v>5</v>
      </c>
    </row>
    <row r="18" spans="1:6" x14ac:dyDescent="0.3">
      <c r="A18" s="6"/>
    </row>
    <row r="19" spans="1:6" s="186" customFormat="1" ht="20.25" x14ac:dyDescent="0.35">
      <c r="A19" s="40" t="s">
        <v>1531</v>
      </c>
      <c r="B19" s="40"/>
      <c r="C19" s="40"/>
      <c r="D19" s="40"/>
      <c r="E19" s="40"/>
      <c r="F19" s="40"/>
    </row>
    <row r="20" spans="1:6" x14ac:dyDescent="0.3">
      <c r="A20" s="6" t="s">
        <v>1673</v>
      </c>
    </row>
    <row r="21" spans="1:6" x14ac:dyDescent="0.3">
      <c r="A21" s="28" t="s">
        <v>1</v>
      </c>
      <c r="B21" s="30" t="s">
        <v>170</v>
      </c>
      <c r="C21" s="30" t="s">
        <v>171</v>
      </c>
      <c r="D21" s="30" t="s">
        <v>172</v>
      </c>
      <c r="E21" s="30" t="s">
        <v>189</v>
      </c>
    </row>
    <row r="22" spans="1:6" x14ac:dyDescent="0.3">
      <c r="A22" s="25" t="s">
        <v>4</v>
      </c>
      <c r="B22" s="199">
        <f>C13/B13</f>
        <v>0.375</v>
      </c>
      <c r="C22" s="199">
        <f>D13/B13</f>
        <v>0.33333333333333331</v>
      </c>
      <c r="D22" s="199">
        <f>E13/B13</f>
        <v>0.25</v>
      </c>
      <c r="E22" s="199">
        <f>F13/B13</f>
        <v>4.1666666666666664E-2</v>
      </c>
    </row>
    <row r="23" spans="1:6" x14ac:dyDescent="0.3">
      <c r="A23" s="25" t="s">
        <v>25</v>
      </c>
      <c r="B23" s="199">
        <f>C14/B14</f>
        <v>0.40909090909090912</v>
      </c>
      <c r="C23" s="199">
        <f>D14/B14</f>
        <v>0.22727272727272727</v>
      </c>
      <c r="D23" s="199">
        <f>E14/B14</f>
        <v>0.18181818181818182</v>
      </c>
      <c r="E23" s="199">
        <f>F14/B14</f>
        <v>0.18181818181818182</v>
      </c>
    </row>
    <row r="24" spans="1:6" x14ac:dyDescent="0.3">
      <c r="A24" s="25" t="s">
        <v>26</v>
      </c>
      <c r="B24" s="199">
        <f>C15/B15</f>
        <v>0.2</v>
      </c>
      <c r="C24" s="199">
        <f>D15/B15</f>
        <v>0.4</v>
      </c>
      <c r="D24" s="199">
        <f>E15/B15</f>
        <v>0.4</v>
      </c>
      <c r="E24" s="199">
        <v>0</v>
      </c>
    </row>
    <row r="25" spans="1:6" x14ac:dyDescent="0.3">
      <c r="A25" s="25" t="s">
        <v>8</v>
      </c>
      <c r="B25" s="199">
        <f>C16/B16</f>
        <v>9.0909090909090912E-2</v>
      </c>
      <c r="C25" s="199">
        <f>D16/B16</f>
        <v>0.36363636363636365</v>
      </c>
      <c r="D25" s="199">
        <f>E16/B16</f>
        <v>0.54545454545454541</v>
      </c>
      <c r="E25" s="199">
        <v>0</v>
      </c>
    </row>
    <row r="26" spans="1:6" x14ac:dyDescent="0.3">
      <c r="A26" s="25"/>
      <c r="B26" s="199"/>
      <c r="C26" s="199"/>
      <c r="D26" s="199"/>
      <c r="E26" s="199"/>
    </row>
    <row r="27" spans="1:6" x14ac:dyDescent="0.3">
      <c r="A27" s="25"/>
      <c r="B27" s="199"/>
      <c r="C27" s="199"/>
      <c r="D27" s="199"/>
      <c r="E27" s="199"/>
    </row>
    <row r="28" spans="1:6" x14ac:dyDescent="0.3">
      <c r="A28" s="25"/>
      <c r="B28" s="199"/>
      <c r="C28" s="199"/>
      <c r="D28" s="199"/>
      <c r="E28" s="199"/>
    </row>
    <row r="29" spans="1:6" x14ac:dyDescent="0.3">
      <c r="A29" s="25"/>
      <c r="B29" s="199"/>
      <c r="C29" s="199"/>
      <c r="D29" s="199"/>
      <c r="E29" s="199"/>
    </row>
    <row r="30" spans="1:6" x14ac:dyDescent="0.3">
      <c r="A30" s="25"/>
      <c r="B30" s="199"/>
      <c r="C30" s="199"/>
      <c r="D30" s="199"/>
      <c r="E30" s="199"/>
    </row>
    <row r="31" spans="1:6" x14ac:dyDescent="0.3">
      <c r="A31" s="25"/>
      <c r="B31" s="199"/>
      <c r="C31" s="199"/>
      <c r="D31" s="199"/>
      <c r="E31" s="199"/>
    </row>
    <row r="32" spans="1:6" x14ac:dyDescent="0.3">
      <c r="A32" s="25"/>
      <c r="B32" s="199"/>
      <c r="C32" s="199"/>
      <c r="D32" s="199"/>
      <c r="E32" s="199"/>
    </row>
    <row r="33" spans="1:5" x14ac:dyDescent="0.3">
      <c r="A33" s="25"/>
      <c r="B33" s="199"/>
      <c r="C33" s="199"/>
      <c r="D33" s="199"/>
      <c r="E33" s="199"/>
    </row>
    <row r="34" spans="1:5" x14ac:dyDescent="0.3">
      <c r="A34" s="25"/>
      <c r="B34" s="199"/>
      <c r="C34" s="199"/>
      <c r="D34" s="199"/>
      <c r="E34" s="199"/>
    </row>
    <row r="35" spans="1:5" x14ac:dyDescent="0.3">
      <c r="A35" s="25"/>
      <c r="B35" s="199"/>
      <c r="C35" s="199"/>
      <c r="D35" s="199"/>
      <c r="E35" s="199"/>
    </row>
    <row r="36" spans="1:5" x14ac:dyDescent="0.3">
      <c r="A36" s="6"/>
      <c r="B36" s="177"/>
      <c r="C36" s="177"/>
      <c r="D36" s="177"/>
      <c r="E36" s="177"/>
    </row>
    <row r="37" spans="1:5" x14ac:dyDescent="0.3">
      <c r="A37" s="6" t="s">
        <v>1674</v>
      </c>
    </row>
    <row r="38" spans="1:5" x14ac:dyDescent="0.3">
      <c r="A38" s="28" t="s">
        <v>1</v>
      </c>
      <c r="B38" s="30" t="s">
        <v>170</v>
      </c>
      <c r="C38" s="30" t="s">
        <v>171</v>
      </c>
      <c r="D38" s="30" t="s">
        <v>172</v>
      </c>
      <c r="E38" s="30" t="s">
        <v>189</v>
      </c>
    </row>
    <row r="39" spans="1:5" x14ac:dyDescent="0.3">
      <c r="A39" s="25" t="s">
        <v>4</v>
      </c>
      <c r="B39" s="199">
        <f>C5/B5</f>
        <v>0.5</v>
      </c>
      <c r="C39" s="199">
        <f>D5/B5</f>
        <v>0.36363636363636365</v>
      </c>
      <c r="D39" s="199">
        <f>E5/B5</f>
        <v>9.0909090909090912E-2</v>
      </c>
      <c r="E39" s="199">
        <f>F5/B5</f>
        <v>4.5454545454545456E-2</v>
      </c>
    </row>
    <row r="40" spans="1:5" x14ac:dyDescent="0.3">
      <c r="A40" s="25" t="s">
        <v>25</v>
      </c>
      <c r="B40" s="199">
        <f>C6/B6</f>
        <v>0.26666666666666666</v>
      </c>
      <c r="C40" s="199">
        <f>D6/B6</f>
        <v>0.46666666666666667</v>
      </c>
      <c r="D40" s="199">
        <f>E6/B6</f>
        <v>0.2</v>
      </c>
      <c r="E40" s="199">
        <v>0</v>
      </c>
    </row>
    <row r="41" spans="1:5" x14ac:dyDescent="0.3">
      <c r="A41" s="25" t="s">
        <v>26</v>
      </c>
      <c r="B41" s="199">
        <f>C7/B7</f>
        <v>0.42857142857142855</v>
      </c>
      <c r="C41" s="199">
        <f>D7/B7</f>
        <v>0.42857142857142855</v>
      </c>
      <c r="D41" s="199">
        <f>E7/B7</f>
        <v>0.14285714285714285</v>
      </c>
      <c r="E41" s="199">
        <v>0</v>
      </c>
    </row>
    <row r="42" spans="1:5" x14ac:dyDescent="0.3">
      <c r="A42" s="25" t="s">
        <v>8</v>
      </c>
      <c r="B42" s="199">
        <f>C8/B8</f>
        <v>0.375</v>
      </c>
      <c r="C42" s="199">
        <f>D8/B8</f>
        <v>0.5625</v>
      </c>
      <c r="D42" s="199">
        <v>0</v>
      </c>
      <c r="E42" s="199">
        <f>F8/B8</f>
        <v>6.25E-2</v>
      </c>
    </row>
    <row r="43" spans="1:5" x14ac:dyDescent="0.3">
      <c r="A43" s="25"/>
      <c r="B43" s="199"/>
      <c r="C43" s="199"/>
      <c r="D43" s="199"/>
      <c r="E43" s="199"/>
    </row>
    <row r="44" spans="1:5" x14ac:dyDescent="0.3">
      <c r="A44" s="25"/>
      <c r="B44" s="199"/>
      <c r="C44" s="199"/>
      <c r="D44" s="199"/>
      <c r="E44" s="199"/>
    </row>
    <row r="45" spans="1:5" x14ac:dyDescent="0.3">
      <c r="A45" s="25"/>
      <c r="B45" s="199"/>
      <c r="C45" s="199"/>
      <c r="D45" s="199"/>
      <c r="E45" s="199"/>
    </row>
    <row r="46" spans="1:5" x14ac:dyDescent="0.3">
      <c r="A46" s="25"/>
      <c r="B46" s="199"/>
      <c r="C46" s="199"/>
      <c r="D46" s="199"/>
      <c r="E46" s="199"/>
    </row>
    <row r="47" spans="1:5" x14ac:dyDescent="0.3">
      <c r="A47" s="25"/>
      <c r="B47" s="199"/>
      <c r="C47" s="199"/>
      <c r="D47" s="199"/>
      <c r="E47" s="199"/>
    </row>
    <row r="48" spans="1:5" x14ac:dyDescent="0.3">
      <c r="A48" s="25"/>
      <c r="B48" s="199"/>
      <c r="C48" s="199"/>
      <c r="D48" s="199"/>
      <c r="E48" s="199"/>
    </row>
    <row r="49" spans="1:11" x14ac:dyDescent="0.3">
      <c r="A49" s="25"/>
      <c r="B49" s="199"/>
      <c r="C49" s="199"/>
      <c r="D49" s="199"/>
      <c r="E49" s="199"/>
    </row>
    <row r="50" spans="1:11" x14ac:dyDescent="0.3">
      <c r="A50" s="25"/>
      <c r="B50" s="199"/>
      <c r="C50" s="199"/>
      <c r="D50" s="199"/>
      <c r="E50" s="199"/>
    </row>
    <row r="51" spans="1:11" x14ac:dyDescent="0.3">
      <c r="A51" s="6"/>
      <c r="B51" s="177"/>
      <c r="C51" s="177"/>
      <c r="D51" s="177"/>
      <c r="E51" s="177"/>
    </row>
    <row r="52" spans="1:11" s="186" customFormat="1" ht="20.25" x14ac:dyDescent="0.35">
      <c r="A52" s="40" t="s">
        <v>1532</v>
      </c>
      <c r="B52" s="187"/>
      <c r="C52" s="187"/>
      <c r="D52" s="187"/>
      <c r="E52" s="187"/>
    </row>
    <row r="53" spans="1:11" x14ac:dyDescent="0.3">
      <c r="A53" s="6" t="s">
        <v>1671</v>
      </c>
      <c r="B53" s="177"/>
      <c r="C53" s="177"/>
      <c r="D53" s="177"/>
      <c r="E53" s="177"/>
    </row>
    <row r="54" spans="1:11" x14ac:dyDescent="0.3">
      <c r="A54" s="28" t="s">
        <v>1</v>
      </c>
      <c r="B54" s="30" t="s">
        <v>170</v>
      </c>
      <c r="C54" s="30" t="s">
        <v>171</v>
      </c>
      <c r="D54" s="30" t="s">
        <v>172</v>
      </c>
      <c r="E54" s="30" t="s">
        <v>189</v>
      </c>
    </row>
    <row r="55" spans="1:11" x14ac:dyDescent="0.3">
      <c r="A55" s="25" t="s">
        <v>4</v>
      </c>
      <c r="B55" s="199">
        <f>C5/C9</f>
        <v>0.45833333333333331</v>
      </c>
      <c r="C55" s="199">
        <f>D5/D9</f>
        <v>0.29629629629629628</v>
      </c>
      <c r="D55" s="199">
        <f>E5/E9</f>
        <v>0.33333333333333331</v>
      </c>
      <c r="E55" s="199">
        <f>F5/3</f>
        <v>0.33333333333333331</v>
      </c>
    </row>
    <row r="56" spans="1:11" x14ac:dyDescent="0.3">
      <c r="A56" s="25" t="s">
        <v>25</v>
      </c>
      <c r="B56" s="199">
        <f>C6/C9</f>
        <v>0.16666666666666666</v>
      </c>
      <c r="C56" s="199">
        <f>D6/D9</f>
        <v>0.25925925925925924</v>
      </c>
      <c r="D56" s="199">
        <f>E6/E9</f>
        <v>0.5</v>
      </c>
      <c r="E56" s="199">
        <f>F6/F9</f>
        <v>0.33333333333333331</v>
      </c>
    </row>
    <row r="57" spans="1:11" x14ac:dyDescent="0.3">
      <c r="A57" s="25" t="s">
        <v>26</v>
      </c>
      <c r="B57" s="199">
        <f>C7/C9</f>
        <v>0.125</v>
      </c>
      <c r="C57" s="199">
        <f>D7/D9</f>
        <v>0.1111111111111111</v>
      </c>
      <c r="D57" s="199">
        <f>E7/E9</f>
        <v>0.16666666666666666</v>
      </c>
      <c r="E57" s="199">
        <v>0</v>
      </c>
    </row>
    <row r="58" spans="1:11" x14ac:dyDescent="0.3">
      <c r="A58" s="25" t="s">
        <v>8</v>
      </c>
      <c r="B58" s="199">
        <f>C8/C9</f>
        <v>0.25</v>
      </c>
      <c r="C58" s="199">
        <f>D8/B8</f>
        <v>0.5625</v>
      </c>
      <c r="D58" s="199">
        <v>0</v>
      </c>
      <c r="E58" s="199">
        <f>F8/F9</f>
        <v>0.33333333333333331</v>
      </c>
    </row>
    <row r="59" spans="1:11" x14ac:dyDescent="0.3">
      <c r="A59" s="6"/>
      <c r="B59" s="177"/>
      <c r="C59" s="177"/>
      <c r="D59" s="177"/>
      <c r="E59" s="177"/>
    </row>
    <row r="60" spans="1:11" x14ac:dyDescent="0.3">
      <c r="A60" s="6" t="s">
        <v>1672</v>
      </c>
      <c r="B60" s="177"/>
      <c r="C60" s="177"/>
      <c r="D60" s="177"/>
      <c r="E60" s="177"/>
    </row>
    <row r="61" spans="1:11" x14ac:dyDescent="0.3">
      <c r="A61" s="28" t="s">
        <v>1</v>
      </c>
      <c r="B61" s="30" t="s">
        <v>170</v>
      </c>
      <c r="C61" s="30" t="s">
        <v>171</v>
      </c>
      <c r="D61" s="30" t="s">
        <v>172</v>
      </c>
      <c r="E61" s="30" t="s">
        <v>189</v>
      </c>
    </row>
    <row r="62" spans="1:11" x14ac:dyDescent="0.3">
      <c r="A62" s="25" t="s">
        <v>4</v>
      </c>
      <c r="B62" s="199">
        <f>C13/C17</f>
        <v>0.45</v>
      </c>
      <c r="C62" s="199">
        <f>D13/D17</f>
        <v>0.42105263157894735</v>
      </c>
      <c r="D62" s="199">
        <f>E13/E17</f>
        <v>0.33333333333333331</v>
      </c>
      <c r="E62" s="199"/>
      <c r="G62" s="6"/>
      <c r="H62" s="177"/>
      <c r="I62" s="177"/>
      <c r="J62" s="177"/>
      <c r="K62" s="177"/>
    </row>
    <row r="63" spans="1:11" x14ac:dyDescent="0.3">
      <c r="A63" s="25" t="s">
        <v>25</v>
      </c>
      <c r="B63" s="199">
        <f>C14/20</f>
        <v>0.45</v>
      </c>
      <c r="C63" s="199">
        <f>D14/D17</f>
        <v>0.26315789473684209</v>
      </c>
      <c r="D63" s="199">
        <f>E14/E17</f>
        <v>0.22222222222222221</v>
      </c>
      <c r="E63" s="199"/>
    </row>
    <row r="64" spans="1:11" x14ac:dyDescent="0.3">
      <c r="A64" s="25" t="s">
        <v>26</v>
      </c>
      <c r="B64" s="199">
        <f>C16/C17</f>
        <v>0.05</v>
      </c>
      <c r="C64" s="199">
        <f>D15/D17</f>
        <v>0.10526315789473684</v>
      </c>
      <c r="D64" s="199">
        <f>E15/E17</f>
        <v>0.1111111111111111</v>
      </c>
      <c r="E64" s="199"/>
    </row>
    <row r="65" spans="1:5" x14ac:dyDescent="0.3">
      <c r="A65" s="25" t="s">
        <v>8</v>
      </c>
      <c r="B65" s="199">
        <f>C16/20</f>
        <v>0.05</v>
      </c>
      <c r="C65" s="199">
        <f>D16/D17</f>
        <v>0.21052631578947367</v>
      </c>
      <c r="D65" s="199">
        <f>E16/E17</f>
        <v>0.33333333333333331</v>
      </c>
      <c r="E65" s="199"/>
    </row>
    <row r="66" spans="1:5" x14ac:dyDescent="0.3">
      <c r="A66" s="6"/>
      <c r="B66" s="177"/>
      <c r="C66" s="177"/>
      <c r="D66" s="177"/>
      <c r="E66" s="177"/>
    </row>
    <row r="67" spans="1:5" ht="20.25" x14ac:dyDescent="0.35">
      <c r="A67" s="40" t="s">
        <v>1533</v>
      </c>
    </row>
    <row r="68" spans="1:5" x14ac:dyDescent="0.3">
      <c r="A68" s="28" t="s">
        <v>1</v>
      </c>
      <c r="B68" s="30" t="s">
        <v>170</v>
      </c>
      <c r="C68" s="30" t="s">
        <v>171</v>
      </c>
      <c r="D68" s="30" t="s">
        <v>172</v>
      </c>
      <c r="E68" s="30" t="s">
        <v>189</v>
      </c>
    </row>
    <row r="69" spans="1:5" x14ac:dyDescent="0.3">
      <c r="A69" s="25" t="s">
        <v>4</v>
      </c>
      <c r="B69" s="199">
        <f>(C5+C13)/(B5+B13)</f>
        <v>0.43478260869565216</v>
      </c>
      <c r="C69" s="199">
        <f>(D5+D13)/(B5+B13)</f>
        <v>0.34782608695652173</v>
      </c>
      <c r="D69" s="199">
        <f>(E5+E13)/(B5+B13)</f>
        <v>0.17391304347826086</v>
      </c>
      <c r="E69" s="199">
        <f>(F5+F13)/(B5+B13)</f>
        <v>4.3478260869565216E-2</v>
      </c>
    </row>
    <row r="70" spans="1:5" x14ac:dyDescent="0.3">
      <c r="A70" s="25" t="s">
        <v>25</v>
      </c>
      <c r="B70" s="199">
        <f>(C6+C14)/(B6+B14)</f>
        <v>0.35135135135135137</v>
      </c>
      <c r="C70" s="199">
        <f>(D6+D14)/(B6+B14)</f>
        <v>0.32432432432432434</v>
      </c>
      <c r="D70" s="199">
        <f>(E6+E14)/(B6+B14)</f>
        <v>0.1891891891891892</v>
      </c>
      <c r="E70" s="199">
        <f>(F6+F14)/(B6+B14)</f>
        <v>0.13513513513513514</v>
      </c>
    </row>
    <row r="71" spans="1:5" x14ac:dyDescent="0.3">
      <c r="A71" s="25" t="s">
        <v>26</v>
      </c>
      <c r="B71" s="199">
        <f>(C7+C15)/(B7+B15)</f>
        <v>0.33333333333333331</v>
      </c>
      <c r="C71" s="199">
        <f>(D7+D15)/(B7+B15)</f>
        <v>0.41666666666666669</v>
      </c>
      <c r="D71" s="199">
        <f>(E7+E15)/(B7+B15)</f>
        <v>0.25</v>
      </c>
      <c r="E71" s="199">
        <f>(F7+F15)/(B7+B15)</f>
        <v>0</v>
      </c>
    </row>
    <row r="72" spans="1:5" x14ac:dyDescent="0.3">
      <c r="A72" s="25" t="s">
        <v>8</v>
      </c>
      <c r="B72" s="199">
        <f>(C8+C16)/(B8+B16)</f>
        <v>0.25925925925925924</v>
      </c>
      <c r="C72" s="199">
        <f>(D8+D16)/(B8+B16)</f>
        <v>0.48148148148148145</v>
      </c>
      <c r="D72" s="199">
        <f>(E8+E16)/(B8+B16)</f>
        <v>0.22222222222222221</v>
      </c>
      <c r="E72" s="199">
        <f>(F8+F16)/(B8+B16)</f>
        <v>3.7037037037037035E-2</v>
      </c>
    </row>
    <row r="73" spans="1:5" x14ac:dyDescent="0.3">
      <c r="A73" s="25"/>
      <c r="B73" s="199"/>
      <c r="C73" s="199"/>
      <c r="D73" s="199"/>
      <c r="E73" s="199"/>
    </row>
    <row r="74" spans="1:5" x14ac:dyDescent="0.3">
      <c r="A74" s="25"/>
      <c r="B74" s="199"/>
      <c r="C74" s="199"/>
      <c r="D74" s="199"/>
      <c r="E74" s="199"/>
    </row>
    <row r="75" spans="1:5" x14ac:dyDescent="0.3">
      <c r="A75" s="25"/>
      <c r="B75" s="199"/>
      <c r="C75" s="199"/>
      <c r="D75" s="199"/>
      <c r="E75" s="199"/>
    </row>
    <row r="76" spans="1:5" x14ac:dyDescent="0.3">
      <c r="A76" s="25"/>
      <c r="B76" s="199"/>
      <c r="C76" s="199"/>
      <c r="D76" s="199"/>
      <c r="E76" s="199"/>
    </row>
    <row r="77" spans="1:5" x14ac:dyDescent="0.3">
      <c r="A77" s="25"/>
      <c r="B77" s="199"/>
      <c r="C77" s="199"/>
      <c r="D77" s="199"/>
      <c r="E77" s="199"/>
    </row>
    <row r="78" spans="1:5" x14ac:dyDescent="0.3">
      <c r="A78" s="25"/>
      <c r="B78" s="199"/>
      <c r="C78" s="199"/>
      <c r="D78" s="199"/>
      <c r="E78" s="199"/>
    </row>
    <row r="79" spans="1:5" x14ac:dyDescent="0.3">
      <c r="A79" s="25"/>
      <c r="B79" s="199"/>
      <c r="C79" s="199"/>
      <c r="D79" s="199"/>
      <c r="E79" s="199"/>
    </row>
    <row r="80" spans="1:5" x14ac:dyDescent="0.3">
      <c r="A80" s="25"/>
      <c r="B80" s="199"/>
      <c r="C80" s="199"/>
      <c r="D80" s="199"/>
      <c r="E80" s="199"/>
    </row>
    <row r="81" spans="1:13" x14ac:dyDescent="0.3">
      <c r="A81" s="25"/>
      <c r="B81" s="199"/>
      <c r="C81" s="199"/>
      <c r="D81" s="199"/>
      <c r="E81" s="199"/>
    </row>
    <row r="82" spans="1:13" x14ac:dyDescent="0.3">
      <c r="A82" s="25"/>
      <c r="B82" s="199"/>
      <c r="C82" s="199"/>
      <c r="D82" s="199"/>
      <c r="E82" s="199"/>
    </row>
    <row r="83" spans="1:13" x14ac:dyDescent="0.3">
      <c r="A83" s="25"/>
      <c r="B83" s="199"/>
      <c r="C83" s="199"/>
      <c r="D83" s="199"/>
      <c r="E83" s="199"/>
    </row>
    <row r="84" spans="1:13" x14ac:dyDescent="0.3">
      <c r="A84" s="6"/>
      <c r="B84" s="177"/>
      <c r="C84" s="177"/>
      <c r="D84" s="177"/>
      <c r="E84" s="177"/>
    </row>
    <row r="85" spans="1:13" ht="22.5" x14ac:dyDescent="0.4">
      <c r="A85" s="188" t="s">
        <v>1534</v>
      </c>
      <c r="B85" s="177"/>
      <c r="C85" s="177"/>
      <c r="D85" s="177"/>
      <c r="E85" s="177"/>
    </row>
    <row r="86" spans="1:13" x14ac:dyDescent="0.3">
      <c r="A86" s="6" t="s">
        <v>176</v>
      </c>
      <c r="H86" s="6" t="s">
        <v>180</v>
      </c>
    </row>
    <row r="87" spans="1:13" x14ac:dyDescent="0.3">
      <c r="A87" s="6" t="s">
        <v>1671</v>
      </c>
      <c r="H87" s="6" t="s">
        <v>1671</v>
      </c>
    </row>
    <row r="88" spans="1:13" x14ac:dyDescent="0.3">
      <c r="A88" s="28" t="s">
        <v>1</v>
      </c>
      <c r="B88" s="30" t="s">
        <v>184</v>
      </c>
      <c r="C88" s="30" t="s">
        <v>170</v>
      </c>
      <c r="D88" s="30" t="s">
        <v>171</v>
      </c>
      <c r="E88" s="30" t="s">
        <v>172</v>
      </c>
      <c r="F88" s="30" t="s">
        <v>189</v>
      </c>
      <c r="H88" s="217" t="s">
        <v>1</v>
      </c>
      <c r="I88" s="30" t="s">
        <v>183</v>
      </c>
      <c r="J88" s="30" t="s">
        <v>170</v>
      </c>
      <c r="K88" s="30" t="s">
        <v>171</v>
      </c>
      <c r="L88" s="30" t="s">
        <v>172</v>
      </c>
      <c r="M88" s="30" t="s">
        <v>189</v>
      </c>
    </row>
    <row r="89" spans="1:13" x14ac:dyDescent="0.3">
      <c r="A89" s="25" t="s">
        <v>4</v>
      </c>
      <c r="B89" s="25">
        <v>1</v>
      </c>
      <c r="C89" s="25">
        <v>0</v>
      </c>
      <c r="D89" s="25">
        <v>0</v>
      </c>
      <c r="E89" s="25">
        <v>1</v>
      </c>
      <c r="F89" s="25">
        <v>0</v>
      </c>
      <c r="H89" s="25" t="s">
        <v>4</v>
      </c>
      <c r="I89" s="25">
        <v>5</v>
      </c>
      <c r="J89" s="25">
        <v>4</v>
      </c>
      <c r="K89" s="25">
        <v>1</v>
      </c>
      <c r="L89" s="25">
        <v>0</v>
      </c>
      <c r="M89" s="25">
        <v>0</v>
      </c>
    </row>
    <row r="90" spans="1:13" x14ac:dyDescent="0.3">
      <c r="A90" s="25" t="s">
        <v>25</v>
      </c>
      <c r="B90" s="25">
        <v>1</v>
      </c>
      <c r="C90" s="25">
        <v>0</v>
      </c>
      <c r="D90" s="25">
        <v>1</v>
      </c>
      <c r="E90" s="25">
        <v>0</v>
      </c>
      <c r="F90" s="25">
        <v>0</v>
      </c>
      <c r="H90" s="25" t="s">
        <v>25</v>
      </c>
      <c r="I90" s="25">
        <v>0</v>
      </c>
      <c r="J90" s="25">
        <v>0</v>
      </c>
      <c r="K90" s="25">
        <v>0</v>
      </c>
      <c r="L90" s="25">
        <v>0</v>
      </c>
      <c r="M90" s="25">
        <v>0</v>
      </c>
    </row>
    <row r="91" spans="1:13" x14ac:dyDescent="0.3">
      <c r="A91" s="25" t="s">
        <v>26</v>
      </c>
      <c r="B91" s="25">
        <v>0</v>
      </c>
      <c r="C91" s="25">
        <v>0</v>
      </c>
      <c r="D91" s="25">
        <v>0</v>
      </c>
      <c r="E91" s="25">
        <v>0</v>
      </c>
      <c r="F91" s="25">
        <v>0</v>
      </c>
      <c r="H91" s="25" t="s">
        <v>26</v>
      </c>
      <c r="I91" s="25">
        <v>0</v>
      </c>
      <c r="J91" s="25">
        <v>0</v>
      </c>
      <c r="K91" s="25">
        <v>0</v>
      </c>
      <c r="L91" s="25">
        <v>0</v>
      </c>
      <c r="M91" s="25">
        <v>0</v>
      </c>
    </row>
    <row r="92" spans="1:13" x14ac:dyDescent="0.3">
      <c r="A92" s="25" t="s">
        <v>8</v>
      </c>
      <c r="B92" s="25">
        <v>1</v>
      </c>
      <c r="C92" s="25">
        <v>0</v>
      </c>
      <c r="D92" s="25">
        <v>1</v>
      </c>
      <c r="E92" s="25">
        <v>0</v>
      </c>
      <c r="F92" s="25">
        <v>0</v>
      </c>
      <c r="H92" s="25" t="s">
        <v>8</v>
      </c>
      <c r="I92" s="25">
        <v>3</v>
      </c>
      <c r="J92" s="25">
        <v>0</v>
      </c>
      <c r="K92" s="25">
        <v>3</v>
      </c>
      <c r="L92" s="25">
        <v>0</v>
      </c>
      <c r="M92" s="25">
        <v>0</v>
      </c>
    </row>
    <row r="93" spans="1:13" x14ac:dyDescent="0.3">
      <c r="A93" s="6"/>
      <c r="H93" s="6"/>
    </row>
    <row r="94" spans="1:13" x14ac:dyDescent="0.3">
      <c r="A94" s="6" t="s">
        <v>1672</v>
      </c>
      <c r="H94" s="6" t="s">
        <v>1672</v>
      </c>
    </row>
    <row r="95" spans="1:13" x14ac:dyDescent="0.3">
      <c r="A95" s="28" t="s">
        <v>1</v>
      </c>
      <c r="B95" s="30" t="s">
        <v>184</v>
      </c>
      <c r="C95" s="30" t="s">
        <v>170</v>
      </c>
      <c r="D95" s="30" t="s">
        <v>171</v>
      </c>
      <c r="E95" s="30" t="s">
        <v>172</v>
      </c>
      <c r="F95" s="30" t="s">
        <v>189</v>
      </c>
      <c r="H95" s="217" t="s">
        <v>1</v>
      </c>
      <c r="I95" s="30" t="s">
        <v>183</v>
      </c>
      <c r="J95" s="30" t="s">
        <v>170</v>
      </c>
      <c r="K95" s="30" t="s">
        <v>171</v>
      </c>
      <c r="L95" s="30" t="s">
        <v>172</v>
      </c>
      <c r="M95" s="30" t="s">
        <v>189</v>
      </c>
    </row>
    <row r="96" spans="1:13" x14ac:dyDescent="0.3">
      <c r="A96" s="25" t="s">
        <v>4</v>
      </c>
      <c r="B96" s="25">
        <v>4</v>
      </c>
      <c r="C96" s="25">
        <v>1</v>
      </c>
      <c r="D96" s="25">
        <v>2</v>
      </c>
      <c r="E96" s="25">
        <v>1</v>
      </c>
      <c r="F96" s="25">
        <v>0</v>
      </c>
      <c r="H96" s="25" t="s">
        <v>4</v>
      </c>
      <c r="I96" s="25">
        <v>1</v>
      </c>
      <c r="J96" s="25">
        <v>0</v>
      </c>
      <c r="K96" s="25">
        <v>0</v>
      </c>
      <c r="L96" s="25">
        <v>1</v>
      </c>
      <c r="M96" s="25">
        <v>0</v>
      </c>
    </row>
    <row r="97" spans="1:13" x14ac:dyDescent="0.3">
      <c r="A97" s="25" t="s">
        <v>25</v>
      </c>
      <c r="B97" s="25">
        <v>3</v>
      </c>
      <c r="C97" s="25">
        <v>1</v>
      </c>
      <c r="D97" s="25">
        <v>1</v>
      </c>
      <c r="E97" s="25">
        <v>0</v>
      </c>
      <c r="F97" s="25">
        <v>1</v>
      </c>
      <c r="H97" s="25" t="s">
        <v>25</v>
      </c>
      <c r="I97" s="25">
        <v>3</v>
      </c>
      <c r="J97" s="25">
        <v>1</v>
      </c>
      <c r="K97" s="25">
        <v>1</v>
      </c>
      <c r="L97" s="25">
        <v>1</v>
      </c>
      <c r="M97" s="25">
        <v>0</v>
      </c>
    </row>
    <row r="98" spans="1:13" x14ac:dyDescent="0.3">
      <c r="A98" s="25" t="s">
        <v>26</v>
      </c>
      <c r="B98" s="25">
        <v>1</v>
      </c>
      <c r="C98" s="25">
        <v>0</v>
      </c>
      <c r="D98" s="25">
        <v>0</v>
      </c>
      <c r="E98" s="25">
        <v>1</v>
      </c>
      <c r="F98" s="25">
        <v>0</v>
      </c>
      <c r="H98" s="25" t="s">
        <v>26</v>
      </c>
      <c r="I98" s="25">
        <v>1</v>
      </c>
      <c r="J98" s="25">
        <v>1</v>
      </c>
      <c r="K98" s="25">
        <v>0</v>
      </c>
      <c r="L98" s="25">
        <v>0</v>
      </c>
      <c r="M98" s="25">
        <v>0</v>
      </c>
    </row>
    <row r="99" spans="1:13" x14ac:dyDescent="0.3">
      <c r="A99" s="25" t="s">
        <v>8</v>
      </c>
      <c r="B99" s="25">
        <v>0</v>
      </c>
      <c r="C99" s="25">
        <v>0</v>
      </c>
      <c r="D99" s="25">
        <v>0</v>
      </c>
      <c r="E99" s="25">
        <v>0</v>
      </c>
      <c r="F99" s="25">
        <v>0</v>
      </c>
      <c r="H99" s="25" t="s">
        <v>8</v>
      </c>
      <c r="I99" s="25">
        <v>1</v>
      </c>
      <c r="J99" s="25">
        <v>0</v>
      </c>
      <c r="K99" s="25">
        <v>1</v>
      </c>
      <c r="L99" s="25">
        <v>0</v>
      </c>
      <c r="M99" s="25">
        <v>0</v>
      </c>
    </row>
    <row r="100" spans="1:13" x14ac:dyDescent="0.3">
      <c r="A100" s="6"/>
      <c r="H100" s="6"/>
    </row>
    <row r="101" spans="1:13" x14ac:dyDescent="0.3">
      <c r="A101" s="6" t="s">
        <v>179</v>
      </c>
      <c r="H101" s="6" t="s">
        <v>179</v>
      </c>
    </row>
    <row r="102" spans="1:13" x14ac:dyDescent="0.3">
      <c r="A102" s="28" t="s">
        <v>1</v>
      </c>
      <c r="B102" s="30" t="s">
        <v>184</v>
      </c>
      <c r="C102" s="30" t="s">
        <v>170</v>
      </c>
      <c r="D102" s="30" t="s">
        <v>171</v>
      </c>
      <c r="E102" s="30" t="s">
        <v>172</v>
      </c>
      <c r="F102" s="30" t="s">
        <v>189</v>
      </c>
      <c r="H102" s="216" t="s">
        <v>1</v>
      </c>
      <c r="I102" s="195" t="s">
        <v>183</v>
      </c>
      <c r="J102" s="195" t="s">
        <v>170</v>
      </c>
      <c r="K102" s="195" t="s">
        <v>171</v>
      </c>
      <c r="L102" s="195" t="s">
        <v>172</v>
      </c>
      <c r="M102" s="195" t="s">
        <v>189</v>
      </c>
    </row>
    <row r="103" spans="1:13" x14ac:dyDescent="0.3">
      <c r="A103" s="25" t="s">
        <v>4</v>
      </c>
      <c r="B103" s="25">
        <f>B89+B96</f>
        <v>5</v>
      </c>
      <c r="C103" s="25">
        <f>C89+C96</f>
        <v>1</v>
      </c>
      <c r="D103" s="25">
        <f>D89+D96</f>
        <v>2</v>
      </c>
      <c r="E103" s="25">
        <f>E89+E96</f>
        <v>2</v>
      </c>
      <c r="F103" s="25">
        <f>F89+F96</f>
        <v>0</v>
      </c>
      <c r="H103" s="25" t="s">
        <v>4</v>
      </c>
      <c r="I103" s="25">
        <f t="shared" ref="I103:M106" si="0">I89+I96</f>
        <v>6</v>
      </c>
      <c r="J103" s="25">
        <f t="shared" si="0"/>
        <v>4</v>
      </c>
      <c r="K103" s="25">
        <f t="shared" si="0"/>
        <v>1</v>
      </c>
      <c r="L103" s="25">
        <f t="shared" si="0"/>
        <v>1</v>
      </c>
      <c r="M103" s="25">
        <f t="shared" si="0"/>
        <v>0</v>
      </c>
    </row>
    <row r="104" spans="1:13" x14ac:dyDescent="0.3">
      <c r="A104" s="25" t="s">
        <v>25</v>
      </c>
      <c r="B104" s="25">
        <f t="shared" ref="B104:F106" si="1">B90+B97</f>
        <v>4</v>
      </c>
      <c r="C104" s="25">
        <f t="shared" si="1"/>
        <v>1</v>
      </c>
      <c r="D104" s="25">
        <f t="shared" si="1"/>
        <v>2</v>
      </c>
      <c r="E104" s="25">
        <f t="shared" si="1"/>
        <v>0</v>
      </c>
      <c r="F104" s="25">
        <f t="shared" si="1"/>
        <v>1</v>
      </c>
      <c r="H104" s="25" t="s">
        <v>25</v>
      </c>
      <c r="I104" s="25">
        <f t="shared" si="0"/>
        <v>3</v>
      </c>
      <c r="J104" s="25">
        <f t="shared" si="0"/>
        <v>1</v>
      </c>
      <c r="K104" s="25">
        <f t="shared" si="0"/>
        <v>1</v>
      </c>
      <c r="L104" s="25">
        <f t="shared" si="0"/>
        <v>1</v>
      </c>
      <c r="M104" s="25">
        <f t="shared" si="0"/>
        <v>0</v>
      </c>
    </row>
    <row r="105" spans="1:13" x14ac:dyDescent="0.3">
      <c r="A105" s="25" t="s">
        <v>26</v>
      </c>
      <c r="B105" s="25">
        <f t="shared" si="1"/>
        <v>1</v>
      </c>
      <c r="C105" s="25">
        <f t="shared" si="1"/>
        <v>0</v>
      </c>
      <c r="D105" s="25">
        <f t="shared" si="1"/>
        <v>0</v>
      </c>
      <c r="E105" s="25">
        <f t="shared" si="1"/>
        <v>1</v>
      </c>
      <c r="F105" s="25">
        <f t="shared" si="1"/>
        <v>0</v>
      </c>
      <c r="H105" s="25" t="s">
        <v>26</v>
      </c>
      <c r="I105" s="25">
        <f t="shared" si="0"/>
        <v>1</v>
      </c>
      <c r="J105" s="25">
        <f t="shared" si="0"/>
        <v>1</v>
      </c>
      <c r="K105" s="25">
        <f t="shared" si="0"/>
        <v>0</v>
      </c>
      <c r="L105" s="25">
        <f t="shared" si="0"/>
        <v>0</v>
      </c>
      <c r="M105" s="25">
        <f t="shared" si="0"/>
        <v>0</v>
      </c>
    </row>
    <row r="106" spans="1:13" x14ac:dyDescent="0.3">
      <c r="A106" s="25" t="s">
        <v>8</v>
      </c>
      <c r="B106" s="25">
        <f t="shared" si="1"/>
        <v>1</v>
      </c>
      <c r="C106" s="25">
        <f t="shared" si="1"/>
        <v>0</v>
      </c>
      <c r="D106" s="25">
        <f t="shared" si="1"/>
        <v>1</v>
      </c>
      <c r="E106" s="25">
        <f t="shared" si="1"/>
        <v>0</v>
      </c>
      <c r="F106" s="25">
        <f t="shared" si="1"/>
        <v>0</v>
      </c>
      <c r="H106" s="25" t="s">
        <v>8</v>
      </c>
      <c r="I106" s="25">
        <f t="shared" si="0"/>
        <v>4</v>
      </c>
      <c r="J106" s="25">
        <f t="shared" si="0"/>
        <v>0</v>
      </c>
      <c r="K106" s="25">
        <f t="shared" si="0"/>
        <v>4</v>
      </c>
      <c r="L106" s="25">
        <f t="shared" si="0"/>
        <v>0</v>
      </c>
      <c r="M106" s="25">
        <f t="shared" si="0"/>
        <v>0</v>
      </c>
    </row>
    <row r="107" spans="1:13" x14ac:dyDescent="0.3">
      <c r="A107" s="28" t="s">
        <v>179</v>
      </c>
      <c r="B107" s="25">
        <f>SUM(B103:B106)</f>
        <v>11</v>
      </c>
      <c r="C107" s="25">
        <f>SUM(C103:C106)</f>
        <v>2</v>
      </c>
      <c r="D107" s="25">
        <f>SUM(D103:D106)</f>
        <v>5</v>
      </c>
      <c r="E107" s="25">
        <f>SUM(E103:E106)</f>
        <v>3</v>
      </c>
      <c r="F107" s="25">
        <f>SUM(F103:F106)</f>
        <v>1</v>
      </c>
      <c r="H107" s="28" t="s">
        <v>179</v>
      </c>
      <c r="I107" s="25">
        <f>SUM(I103:I106)</f>
        <v>14</v>
      </c>
      <c r="J107" s="25">
        <f>SUM(J103:J106)</f>
        <v>6</v>
      </c>
      <c r="K107" s="25">
        <f>SUM(K103:K106)</f>
        <v>6</v>
      </c>
      <c r="L107" s="25">
        <f>SUM(L103:L106)</f>
        <v>2</v>
      </c>
      <c r="M107" s="25">
        <f>SUM(M103:M106)</f>
        <v>0</v>
      </c>
    </row>
    <row r="108" spans="1:13" x14ac:dyDescent="0.3">
      <c r="A108" s="6"/>
    </row>
    <row r="110" spans="1:13" ht="20.25" x14ac:dyDescent="0.35">
      <c r="A110" s="40" t="s">
        <v>1535</v>
      </c>
      <c r="H110" s="40" t="s">
        <v>1536</v>
      </c>
    </row>
    <row r="111" spans="1:13" x14ac:dyDescent="0.3">
      <c r="A111" s="28" t="s">
        <v>1</v>
      </c>
      <c r="B111" s="30" t="s">
        <v>170</v>
      </c>
      <c r="C111" s="30" t="s">
        <v>171</v>
      </c>
      <c r="D111" s="30" t="s">
        <v>172</v>
      </c>
      <c r="E111" s="30" t="s">
        <v>189</v>
      </c>
      <c r="H111" s="28" t="s">
        <v>1</v>
      </c>
      <c r="I111" s="30" t="s">
        <v>170</v>
      </c>
      <c r="J111" s="30" t="s">
        <v>171</v>
      </c>
      <c r="K111" s="30" t="s">
        <v>172</v>
      </c>
      <c r="L111" s="30" t="s">
        <v>189</v>
      </c>
    </row>
    <row r="112" spans="1:13" x14ac:dyDescent="0.3">
      <c r="A112" s="25" t="s">
        <v>4</v>
      </c>
      <c r="B112" s="199">
        <f>C103/B103</f>
        <v>0.2</v>
      </c>
      <c r="C112" s="199">
        <f>D103/B103</f>
        <v>0.4</v>
      </c>
      <c r="D112" s="199">
        <f>E103/B103</f>
        <v>0.4</v>
      </c>
      <c r="E112" s="199">
        <v>0</v>
      </c>
      <c r="H112" s="25" t="s">
        <v>4</v>
      </c>
      <c r="I112" s="199">
        <f>J103/I103</f>
        <v>0.66666666666666663</v>
      </c>
      <c r="J112" s="199">
        <f>K103/I103</f>
        <v>0.16666666666666666</v>
      </c>
      <c r="K112" s="199">
        <f>L103/I103</f>
        <v>0.16666666666666666</v>
      </c>
      <c r="L112" s="199">
        <v>0</v>
      </c>
    </row>
    <row r="113" spans="1:12" x14ac:dyDescent="0.3">
      <c r="A113" s="25" t="s">
        <v>25</v>
      </c>
      <c r="B113" s="199">
        <f>C104/B104</f>
        <v>0.25</v>
      </c>
      <c r="C113" s="199">
        <f>D104/B104</f>
        <v>0.5</v>
      </c>
      <c r="D113" s="199">
        <v>0</v>
      </c>
      <c r="E113" s="199">
        <f>F104/B104</f>
        <v>0.25</v>
      </c>
      <c r="H113" s="25" t="s">
        <v>25</v>
      </c>
      <c r="I113" s="199">
        <f>J104/I104</f>
        <v>0.33333333333333331</v>
      </c>
      <c r="J113" s="199">
        <f>J104/I104</f>
        <v>0.33333333333333331</v>
      </c>
      <c r="K113" s="199">
        <f>L104/I104</f>
        <v>0.33333333333333331</v>
      </c>
      <c r="L113" s="199">
        <v>0</v>
      </c>
    </row>
    <row r="114" spans="1:12" x14ac:dyDescent="0.3">
      <c r="A114" s="25" t="s">
        <v>26</v>
      </c>
      <c r="B114" s="199">
        <v>0</v>
      </c>
      <c r="C114" s="199">
        <v>0</v>
      </c>
      <c r="D114" s="199">
        <f>E105/B105</f>
        <v>1</v>
      </c>
      <c r="E114" s="199">
        <v>0</v>
      </c>
      <c r="H114" s="25" t="s">
        <v>26</v>
      </c>
      <c r="I114" s="199">
        <f>J105/I105</f>
        <v>1</v>
      </c>
      <c r="J114" s="199">
        <v>0</v>
      </c>
      <c r="K114" s="199">
        <v>0</v>
      </c>
      <c r="L114" s="199">
        <v>0</v>
      </c>
    </row>
    <row r="115" spans="1:12" x14ac:dyDescent="0.3">
      <c r="A115" s="25" t="s">
        <v>8</v>
      </c>
      <c r="B115" s="199">
        <v>0</v>
      </c>
      <c r="C115" s="199">
        <v>1</v>
      </c>
      <c r="D115" s="199">
        <v>0</v>
      </c>
      <c r="E115" s="199">
        <v>0</v>
      </c>
      <c r="H115" s="25" t="s">
        <v>8</v>
      </c>
      <c r="I115" s="199">
        <v>0</v>
      </c>
      <c r="J115" s="199">
        <v>1</v>
      </c>
      <c r="K115" s="199">
        <v>0</v>
      </c>
      <c r="L115" s="199">
        <v>0</v>
      </c>
    </row>
    <row r="116" spans="1:12" x14ac:dyDescent="0.3">
      <c r="A116" s="28" t="s">
        <v>179</v>
      </c>
      <c r="B116" s="199">
        <f>C107/B107</f>
        <v>0.18181818181818182</v>
      </c>
      <c r="C116" s="199">
        <f>D107/B107</f>
        <v>0.45454545454545453</v>
      </c>
      <c r="D116" s="199">
        <f>E107/B107</f>
        <v>0.27272727272727271</v>
      </c>
      <c r="E116" s="199">
        <f>F107/B107</f>
        <v>9.0909090909090912E-2</v>
      </c>
    </row>
    <row r="120" spans="1:12" x14ac:dyDescent="0.3">
      <c r="A120" s="218" t="s">
        <v>188</v>
      </c>
      <c r="B120" s="219" t="s">
        <v>1529</v>
      </c>
      <c r="C120" s="219" t="s">
        <v>1530</v>
      </c>
    </row>
    <row r="121" spans="1:12" x14ac:dyDescent="0.3">
      <c r="A121" s="220">
        <v>1970</v>
      </c>
      <c r="B121" s="25">
        <v>4</v>
      </c>
      <c r="C121" s="25">
        <v>0</v>
      </c>
    </row>
    <row r="122" spans="1:12" x14ac:dyDescent="0.3">
      <c r="A122" s="220">
        <v>1980</v>
      </c>
      <c r="B122" s="25">
        <v>6</v>
      </c>
      <c r="C122" s="25">
        <v>3</v>
      </c>
    </row>
    <row r="123" spans="1:12" x14ac:dyDescent="0.3">
      <c r="A123" s="220">
        <v>1990</v>
      </c>
      <c r="B123" s="25">
        <v>14</v>
      </c>
      <c r="C123" s="25">
        <v>7</v>
      </c>
    </row>
    <row r="124" spans="1:12" x14ac:dyDescent="0.3">
      <c r="A124" s="220">
        <v>2000</v>
      </c>
      <c r="B124" s="25">
        <v>12</v>
      </c>
      <c r="C124" s="25">
        <v>24</v>
      </c>
    </row>
    <row r="125" spans="1:12" x14ac:dyDescent="0.3">
      <c r="A125" s="220">
        <v>2010</v>
      </c>
      <c r="B125" s="25">
        <v>13</v>
      </c>
      <c r="C125" s="25">
        <v>21</v>
      </c>
    </row>
    <row r="126" spans="1:12" x14ac:dyDescent="0.3">
      <c r="A126" s="220" t="s">
        <v>193</v>
      </c>
      <c r="B126" s="25">
        <v>11</v>
      </c>
      <c r="C126" s="25">
        <v>7</v>
      </c>
    </row>
  </sheetData>
  <pageMargins left="0.70866141732283472" right="0.70866141732283472" top="0.55118110236220474" bottom="0.55118110236220474" header="0.31496062992125984" footer="0.31496062992125984"/>
  <pageSetup paperSize="9" scale="33" fitToHeight="0" orientation="landscape" r:id="rId1"/>
  <headerFooter>
    <oddHeader>&amp;L&amp;G</oddHeader>
    <oddFooter>&amp;C&amp;"Roboto Condensed,Normal"&amp;9Página &amp;P</oddFooter>
  </headerFooter>
  <drawing r:id="rId2"/>
  <legacyDrawingHF r:id="rId3"/>
  <tableParts count="16">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EDDAD8817AFE04DA909D469A46E578B" ma:contentTypeVersion="19" ma:contentTypeDescription="Crear nuevo documento." ma:contentTypeScope="" ma:versionID="d4b267d2d85b867c2b7e39cc3119290b">
  <xsd:schema xmlns:xsd="http://www.w3.org/2001/XMLSchema" xmlns:xs="http://www.w3.org/2001/XMLSchema" xmlns:p="http://schemas.microsoft.com/office/2006/metadata/properties" xmlns:ns2="a0f61792-0d64-43fd-8c44-6e07607f3c64" xmlns:ns3="63c264b0-4ef7-45dd-8b1d-1067c0468f8a" targetNamespace="http://schemas.microsoft.com/office/2006/metadata/properties" ma:root="true" ma:fieldsID="ccf41d209c9613c4a89603de38f3d2cc" ns2:_="" ns3:_="">
    <xsd:import namespace="a0f61792-0d64-43fd-8c44-6e07607f3c64"/>
    <xsd:import namespace="63c264b0-4ef7-45dd-8b1d-1067c0468f8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3:SharedWithUsers" minOccurs="0"/>
                <xsd:element ref="ns3:SharedWithDetails" minOccurs="0"/>
                <xsd:element ref="ns2:MediaServiceOCR" minOccurs="0"/>
                <xsd:element ref="ns2:MediaServiceEventHashCode" minOccurs="0"/>
                <xsd:element ref="ns2:MediaServiceGenerationTime"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f61792-0d64-43fd-8c44-6e07607f3c64"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26a33926-00f6-48c8-aad0-2f6a575548f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c264b0-4ef7-45dd-8b1d-1067c0468f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233f1440-6644-4210-b0ab-d299cbb2fa06}" ma:internalName="TaxCatchAll" ma:showField="CatchAllData" ma:web="63c264b0-4ef7-45dd-8b1d-1067c0468f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3c264b0-4ef7-45dd-8b1d-1067c0468f8a" xsi:nil="true"/>
    <lcf76f155ced4ddcb4097134ff3c332f xmlns="a0f61792-0d64-43fd-8c44-6e07607f3c6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B6A2A1A-E3D4-4326-8CCB-7A70F912F72F}">
  <ds:schemaRefs>
    <ds:schemaRef ds:uri="http://schemas.microsoft.com/sharepoint/v3/contenttype/forms"/>
  </ds:schemaRefs>
</ds:datastoreItem>
</file>

<file path=customXml/itemProps2.xml><?xml version="1.0" encoding="utf-8"?>
<ds:datastoreItem xmlns:ds="http://schemas.openxmlformats.org/officeDocument/2006/customXml" ds:itemID="{528A5081-CEE6-43A3-96F3-408C2AE25B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f61792-0d64-43fd-8c44-6e07607f3c64"/>
    <ds:schemaRef ds:uri="63c264b0-4ef7-45dd-8b1d-1067c0468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3A24E4-0A79-4F25-860A-839C6B623674}">
  <ds:schemaRefs>
    <ds:schemaRef ds:uri="http://schemas.microsoft.com/office/2006/metadata/properties"/>
    <ds:schemaRef ds:uri="http://schemas.microsoft.com/office/infopath/2007/PartnerControls"/>
    <ds:schemaRef ds:uri="63c264b0-4ef7-45dd-8b1d-1067c0468f8a"/>
    <ds:schemaRef ds:uri="a0f61792-0d64-43fd-8c44-6e07607f3c6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39</vt:i4>
      </vt:variant>
      <vt:variant>
        <vt:lpstr>Rangos con nombre</vt:lpstr>
      </vt:variant>
      <vt:variant>
        <vt:i4>30</vt:i4>
      </vt:variant>
    </vt:vector>
  </HeadingPairs>
  <TitlesOfParts>
    <vt:vector size="69" baseType="lpstr">
      <vt:lpstr>Data Guide</vt:lpstr>
      <vt:lpstr>Population</vt:lpstr>
      <vt:lpstr>GDP</vt:lpstr>
      <vt:lpstr>Trade_Imports</vt:lpstr>
      <vt:lpstr>Trade_Exports</vt:lpstr>
      <vt:lpstr>Investment</vt:lpstr>
      <vt:lpstr>FDI_Inward</vt:lpstr>
      <vt:lpstr>FDI_Outward</vt:lpstr>
      <vt:lpstr>Scientific_Production</vt:lpstr>
      <vt:lpstr>Democracy</vt:lpstr>
      <vt:lpstr>Global Presence</vt:lpstr>
      <vt:lpstr>UN_Leadership</vt:lpstr>
      <vt:lpstr>UN_Peacekeeping</vt:lpstr>
      <vt:lpstr>UN_Troops</vt:lpstr>
      <vt:lpstr>Denomination</vt:lpstr>
      <vt:lpstr>Export_Goods_EU</vt:lpstr>
      <vt:lpstr>Import_Goods_EU</vt:lpstr>
      <vt:lpstr>Export_Services_EU</vt:lpstr>
      <vt:lpstr>Import_Services_EU</vt:lpstr>
      <vt:lpstr>Trade_Agreements_EU</vt:lpstr>
      <vt:lpstr>Export_Goods_Spain</vt:lpstr>
      <vt:lpstr>Import_Goods_Spain</vt:lpstr>
      <vt:lpstr>Export_Services_Spain</vt:lpstr>
      <vt:lpstr>Import_Services_Spain</vt:lpstr>
      <vt:lpstr>Spain_InwardFDI_Flows</vt:lpstr>
      <vt:lpstr>Spain_OutwardFDI_Flows</vt:lpstr>
      <vt:lpstr>Spain_InwardFDI_Stock</vt:lpstr>
      <vt:lpstr>Spain_OutwardFDI_Stock</vt:lpstr>
      <vt:lpstr>EU_InwardFDI_Flows</vt:lpstr>
      <vt:lpstr>EU_OutwardFDI_Flows</vt:lpstr>
      <vt:lpstr>EU_InwardFDI_Stock</vt:lpstr>
      <vt:lpstr>EU_OutwardFDI_Stock</vt:lpstr>
      <vt:lpstr>Summary_Trade&amp;FDI</vt:lpstr>
      <vt:lpstr>BilateralVisits</vt:lpstr>
      <vt:lpstr>Summary_Bilateral visits</vt:lpstr>
      <vt:lpstr>UN_Palestine</vt:lpstr>
      <vt:lpstr>UN_Ukraine</vt:lpstr>
      <vt:lpstr>Sec&amp;Tech_Agreements</vt:lpstr>
      <vt:lpstr>Summary_Sec&amp;Tech_Agreements</vt:lpstr>
      <vt:lpstr>BilateralVisits!Títulos_a_imprimir</vt:lpstr>
      <vt:lpstr>Democracy!Títulos_a_imprimir</vt:lpstr>
      <vt:lpstr>EU_InwardFDI_Flows!Títulos_a_imprimir</vt:lpstr>
      <vt:lpstr>EU_InwardFDI_Stock!Títulos_a_imprimir</vt:lpstr>
      <vt:lpstr>EU_OutwardFDI_Flows!Títulos_a_imprimir</vt:lpstr>
      <vt:lpstr>EU_OutwardFDI_Stock!Títulos_a_imprimir</vt:lpstr>
      <vt:lpstr>Export_Goods_EU!Títulos_a_imprimir</vt:lpstr>
      <vt:lpstr>Export_Goods_Spain!Títulos_a_imprimir</vt:lpstr>
      <vt:lpstr>Export_Services_EU!Títulos_a_imprimir</vt:lpstr>
      <vt:lpstr>Export_Services_Spain!Títulos_a_imprimir</vt:lpstr>
      <vt:lpstr>FDI_Inward!Títulos_a_imprimir</vt:lpstr>
      <vt:lpstr>FDI_Outward!Títulos_a_imprimir</vt:lpstr>
      <vt:lpstr>GDP!Títulos_a_imprimir</vt:lpstr>
      <vt:lpstr>'Global Presence'!Títulos_a_imprimir</vt:lpstr>
      <vt:lpstr>Import_Goods_EU!Títulos_a_imprimir</vt:lpstr>
      <vt:lpstr>Import_Goods_Spain!Títulos_a_imprimir</vt:lpstr>
      <vt:lpstr>Import_Services_EU!Títulos_a_imprimir</vt:lpstr>
      <vt:lpstr>Import_Services_Spain!Títulos_a_imprimir</vt:lpstr>
      <vt:lpstr>Investment!Títulos_a_imprimir</vt:lpstr>
      <vt:lpstr>Population!Títulos_a_imprimir</vt:lpstr>
      <vt:lpstr>Scientific_Production!Títulos_a_imprimir</vt:lpstr>
      <vt:lpstr>'Sec&amp;Tech_Agreements'!Títulos_a_imprimir</vt:lpstr>
      <vt:lpstr>Spain_InwardFDI_Flows!Títulos_a_imprimir</vt:lpstr>
      <vt:lpstr>Spain_InwardFDI_Stock!Títulos_a_imprimir</vt:lpstr>
      <vt:lpstr>Spain_OutwardFDI_Flows!Títulos_a_imprimir</vt:lpstr>
      <vt:lpstr>Spain_OutwardFDI_Stock!Títulos_a_imprimir</vt:lpstr>
      <vt:lpstr>Trade_Exports!Títulos_a_imprimir</vt:lpstr>
      <vt:lpstr>Trade_Imports!Títulos_a_imprimir</vt:lpstr>
      <vt:lpstr>UN_Leadership!Títulos_a_imprimir</vt:lpstr>
      <vt:lpstr>UN_Troops!Títulos_a_imprimir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 De Esperanza Picardo</dc:creator>
  <cp:lastModifiedBy>Ivanosca López Valerio</cp:lastModifiedBy>
  <cp:lastPrinted>2025-07-04T08:44:02Z</cp:lastPrinted>
  <dcterms:created xsi:type="dcterms:W3CDTF">2025-03-11T10:59:18Z</dcterms:created>
  <dcterms:modified xsi:type="dcterms:W3CDTF">2026-10-27T17:44:30Z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0x0101009EDDAD8817AFE04DA909D469A46E578B</vt:lpwstr>
  </property>
  <property fmtid="{D5CDD505-2E9C-101B-9397-08002B2CF9AE}" pid="3" name="MediaServiceImageTags">
    <vt:lpwstr/>
  </property>
</Properties>
</file>